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filterPrivacy="1" codeName="ThisWorkbook" defaultThemeVersion="124226"/>
  <xr:revisionPtr revIDLastSave="0" documentId="13_ncr:1_{DFE6EF5C-32AF-4A36-A793-EBBC99C15601}" xr6:coauthVersionLast="47" xr6:coauthVersionMax="47" xr10:uidLastSave="{00000000-0000-0000-0000-000000000000}"/>
  <bookViews>
    <workbookView xWindow="28680" yWindow="-120" windowWidth="29040" windowHeight="17640" tabRatio="944" xr2:uid="{00000000-000D-0000-FFFF-FFFF00000000}"/>
  </bookViews>
  <sheets>
    <sheet name="Cover" sheetId="38" r:id="rId1"/>
    <sheet name="Contents" sheetId="54" r:id="rId2"/>
    <sheet name="Population selection" sheetId="32" state="hidden" r:id="rId3"/>
    <sheet name="Inputs and eligible population" sheetId="50" r:id="rId4"/>
    <sheet name="Unit costs" sheetId="21" r:id="rId5"/>
    <sheet name="Summary" sheetId="47" r:id="rId6"/>
    <sheet name="Financial impact (cash)" sheetId="42" r:id="rId7"/>
    <sheet name="Capacity (local prices)" sheetId="46" r:id="rId8"/>
    <sheet name="Capacity (national prices)" sheetId="56" r:id="rId9"/>
    <sheet name="payscales" sheetId="60" r:id="rId10"/>
  </sheets>
  <externalReferences>
    <externalReference r:id="rId11"/>
    <externalReference r:id="rId12"/>
    <externalReference r:id="rId13"/>
  </externalReferences>
  <definedNames>
    <definedName name="_xlnm._FilterDatabase" localSheetId="2" hidden="1">'Population selection'!$A$157:$GL$532</definedName>
    <definedName name="Bands">payscales!$B$12:$B$47</definedName>
    <definedName name="Basis">'Unit costs'!#REF!</definedName>
    <definedName name="ENGCCGS">'Population selection'!$B$29:$B$134</definedName>
    <definedName name="ENGLANDICS">'Population selection'!$B$158:$B$199</definedName>
    <definedName name="LAUCALAUTHWALES">'Population selection'!$B$498:$B$519</definedName>
    <definedName name="LOCALAUTH">'Population selection'!$B$201:$B$532</definedName>
    <definedName name="LOCALAUTHENG">'Population selection'!$B$201:$B$496</definedName>
    <definedName name="LOCALAUTHNORTHI" localSheetId="9">'[1]Population selection'!$B$521:$B$531</definedName>
    <definedName name="LOCALAUTHNORTHI">'Population selection'!$B$521:$B$531</definedName>
    <definedName name="LOCALAUTHWALES">'Population selection'!$B$498:$B$519</definedName>
    <definedName name="NATIONAL">'Population selection'!$B$25:$B$27</definedName>
    <definedName name="NHSENGRE">'Population selection'!$B$150:$B$156</definedName>
    <definedName name="NI_HSCT">'Population selection'!$B$144:$B$148</definedName>
    <definedName name="ORGTYPE" localSheetId="7">'[2]Population selection'!$L$12:$L$19</definedName>
    <definedName name="ORGTYPE" localSheetId="8">'[2]Population selection'!$L$12:$L$19</definedName>
    <definedName name="ORGTYPE" localSheetId="0">'[3]Population selection'!$L$12:$L$18</definedName>
    <definedName name="ORGTYPE" localSheetId="6">'[2]Population selection'!$L$12:$L$19</definedName>
    <definedName name="ORGTYPE" localSheetId="9">'[1]Population selection'!$L$5:$L$14</definedName>
    <definedName name="ORGTYPE" localSheetId="5">'[2]Population selection'!$L$12:$L$19</definedName>
    <definedName name="ORGTYPE">'Population selection'!$L$5:$L$14</definedName>
    <definedName name="ORGTYPE2">'[2]Population selection'!$L$12:$L$19</definedName>
    <definedName name="ORGTYPE3">'[2]Population selection'!$L$12:$L$19</definedName>
    <definedName name="PER100K">'Population selection'!$B$23</definedName>
    <definedName name="Popindicator">'Population selection'!$B$549:$B$564</definedName>
    <definedName name="_xlnm.Print_Area" localSheetId="7">'Capacity (local prices)'!$B$1:$Q$56</definedName>
    <definedName name="_xlnm.Print_Area" localSheetId="8">'Capacity (national prices)'!$B$1:$Q$56</definedName>
    <definedName name="_xlnm.Print_Area" localSheetId="1">Contents!$A$1:$P$29</definedName>
    <definedName name="_xlnm.Print_Area" localSheetId="0">Cover!$A$1:$P$24</definedName>
    <definedName name="_xlnm.Print_Area" localSheetId="6">'Financial impact (cash)'!$B$1:$J$34</definedName>
    <definedName name="_xlnm.Print_Area" localSheetId="3">'Inputs and eligible population'!$A$2:$R$110</definedName>
    <definedName name="_xlnm.Print_Area" localSheetId="2">'Population selection'!$B$11:$J$17</definedName>
    <definedName name="_xlnm.Print_Area" localSheetId="5">Summary!$B$1:$I$44</definedName>
    <definedName name="_xlnm.Print_Area" localSheetId="4">'Unit costs'!$B$1:$P$106</definedName>
    <definedName name="WALESHB">'Population selection'!$B$136:$B$142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V92" i="21" l="1"/>
  <c r="F33" i="21" l="1"/>
  <c r="F34" i="21"/>
  <c r="F35" i="21"/>
  <c r="H35" i="21" s="1"/>
  <c r="F44" i="21" s="1"/>
  <c r="F31" i="21"/>
  <c r="H31" i="21" s="1"/>
  <c r="G40" i="21" s="1"/>
  <c r="F32" i="21"/>
  <c r="H32" i="21" s="1"/>
  <c r="D41" i="21" s="1"/>
  <c r="F30" i="21"/>
  <c r="I76" i="50"/>
  <c r="I77" i="50"/>
  <c r="I78" i="50"/>
  <c r="I79" i="50"/>
  <c r="I80" i="50"/>
  <c r="I81" i="50"/>
  <c r="I82" i="50"/>
  <c r="I75" i="50"/>
  <c r="I73" i="50"/>
  <c r="H47" i="60"/>
  <c r="G47" i="60"/>
  <c r="F47" i="60"/>
  <c r="E47" i="60"/>
  <c r="I47" i="60" s="1"/>
  <c r="K47" i="60" s="1"/>
  <c r="D47" i="60"/>
  <c r="E46" i="60"/>
  <c r="H46" i="60" s="1"/>
  <c r="D46" i="60"/>
  <c r="C46" i="60"/>
  <c r="E45" i="60"/>
  <c r="H45" i="60" s="1"/>
  <c r="D45" i="60"/>
  <c r="H44" i="60"/>
  <c r="E44" i="60"/>
  <c r="G44" i="60" s="1"/>
  <c r="D44" i="60"/>
  <c r="H43" i="60"/>
  <c r="E43" i="60"/>
  <c r="G43" i="60" s="1"/>
  <c r="D43" i="60"/>
  <c r="C43" i="60"/>
  <c r="J42" i="60"/>
  <c r="H42" i="60"/>
  <c r="G42" i="60"/>
  <c r="F42" i="60"/>
  <c r="I42" i="60" s="1"/>
  <c r="K42" i="60" s="1"/>
  <c r="E42" i="60"/>
  <c r="D42" i="60"/>
  <c r="C41" i="60"/>
  <c r="E41" i="60" s="1"/>
  <c r="C40" i="60"/>
  <c r="E40" i="60" s="1"/>
  <c r="C39" i="60"/>
  <c r="E39" i="60" s="1"/>
  <c r="C38" i="60"/>
  <c r="E38" i="60" s="1"/>
  <c r="C37" i="60"/>
  <c r="E37" i="60" s="1"/>
  <c r="W36" i="60"/>
  <c r="J44" i="60" s="1"/>
  <c r="C36" i="60"/>
  <c r="D36" i="60" s="1"/>
  <c r="C35" i="60"/>
  <c r="D35" i="60" s="1"/>
  <c r="C34" i="60"/>
  <c r="D34" i="60" s="1"/>
  <c r="C33" i="60"/>
  <c r="D33" i="60" s="1"/>
  <c r="C32" i="60"/>
  <c r="D32" i="60" s="1"/>
  <c r="C31" i="60"/>
  <c r="D31" i="60" s="1"/>
  <c r="C30" i="60"/>
  <c r="D30" i="60" s="1"/>
  <c r="C29" i="60"/>
  <c r="D29" i="60" s="1"/>
  <c r="W28" i="60"/>
  <c r="E28" i="60"/>
  <c r="D28" i="60"/>
  <c r="C28" i="60"/>
  <c r="D27" i="60"/>
  <c r="C27" i="60"/>
  <c r="E27" i="60" s="1"/>
  <c r="D26" i="60"/>
  <c r="C26" i="60"/>
  <c r="E26" i="60" s="1"/>
  <c r="D25" i="60"/>
  <c r="C25" i="60"/>
  <c r="E25" i="60" s="1"/>
  <c r="D24" i="60"/>
  <c r="C24" i="60"/>
  <c r="E24" i="60" s="1"/>
  <c r="D23" i="60"/>
  <c r="C23" i="60"/>
  <c r="E23" i="60" s="1"/>
  <c r="D22" i="60"/>
  <c r="C22" i="60"/>
  <c r="E22" i="60" s="1"/>
  <c r="D21" i="60"/>
  <c r="C21" i="60"/>
  <c r="E21" i="60" s="1"/>
  <c r="D20" i="60"/>
  <c r="C20" i="60"/>
  <c r="E20" i="60" s="1"/>
  <c r="W19" i="60"/>
  <c r="E19" i="60"/>
  <c r="D19" i="60"/>
  <c r="C19" i="60"/>
  <c r="E18" i="60"/>
  <c r="D18" i="60"/>
  <c r="C18" i="60"/>
  <c r="E17" i="60"/>
  <c r="D17" i="60"/>
  <c r="C17" i="60"/>
  <c r="E16" i="60"/>
  <c r="D16" i="60"/>
  <c r="C16" i="60"/>
  <c r="E15" i="60"/>
  <c r="D15" i="60"/>
  <c r="C15" i="60"/>
  <c r="E14" i="60"/>
  <c r="D14" i="60"/>
  <c r="C14" i="60"/>
  <c r="E13" i="60"/>
  <c r="D13" i="60"/>
  <c r="C13" i="60"/>
  <c r="E12" i="60"/>
  <c r="D12" i="60"/>
  <c r="C12" i="60"/>
  <c r="C40" i="21" l="1"/>
  <c r="D44" i="21"/>
  <c r="H41" i="21"/>
  <c r="E40" i="21"/>
  <c r="E44" i="21"/>
  <c r="C41" i="21"/>
  <c r="G41" i="21"/>
  <c r="D40" i="21"/>
  <c r="F40" i="21"/>
  <c r="F41" i="21"/>
  <c r="E41" i="21"/>
  <c r="H44" i="21"/>
  <c r="C44" i="21"/>
  <c r="G44" i="21"/>
  <c r="H40" i="21"/>
  <c r="H24" i="60"/>
  <c r="G24" i="60"/>
  <c r="F24" i="60"/>
  <c r="I24" i="60" s="1"/>
  <c r="K24" i="60" s="1"/>
  <c r="H21" i="60"/>
  <c r="G21" i="60"/>
  <c r="F21" i="60"/>
  <c r="I21" i="60" s="1"/>
  <c r="K21" i="60" s="1"/>
  <c r="I25" i="60"/>
  <c r="K25" i="60" s="1"/>
  <c r="H25" i="60"/>
  <c r="G25" i="60"/>
  <c r="F25" i="60"/>
  <c r="I28" i="60"/>
  <c r="K28" i="60" s="1"/>
  <c r="H26" i="60"/>
  <c r="G26" i="60"/>
  <c r="F26" i="60"/>
  <c r="I26" i="60" s="1"/>
  <c r="K26" i="60" s="1"/>
  <c r="H20" i="60"/>
  <c r="G20" i="60"/>
  <c r="F20" i="60"/>
  <c r="I20" i="60" s="1"/>
  <c r="K20" i="60" s="1"/>
  <c r="H40" i="60"/>
  <c r="G40" i="60"/>
  <c r="F40" i="60"/>
  <c r="I40" i="60" s="1"/>
  <c r="K40" i="60" s="1"/>
  <c r="H41" i="60"/>
  <c r="G41" i="60"/>
  <c r="F41" i="60"/>
  <c r="I41" i="60" s="1"/>
  <c r="K41" i="60" s="1"/>
  <c r="H22" i="60"/>
  <c r="G22" i="60"/>
  <c r="I22" i="60" s="1"/>
  <c r="K22" i="60" s="1"/>
  <c r="F22" i="60"/>
  <c r="H37" i="60"/>
  <c r="G37" i="60"/>
  <c r="I37" i="60" s="1"/>
  <c r="K37" i="60" s="1"/>
  <c r="F37" i="60"/>
  <c r="I19" i="60"/>
  <c r="K19" i="60" s="1"/>
  <c r="I23" i="60"/>
  <c r="K23" i="60" s="1"/>
  <c r="H23" i="60"/>
  <c r="G23" i="60"/>
  <c r="F23" i="60"/>
  <c r="H27" i="60"/>
  <c r="G27" i="60"/>
  <c r="F27" i="60"/>
  <c r="I27" i="60" s="1"/>
  <c r="K27" i="60" s="1"/>
  <c r="I38" i="60"/>
  <c r="K38" i="60" s="1"/>
  <c r="H38" i="60"/>
  <c r="G38" i="60"/>
  <c r="F38" i="60"/>
  <c r="H39" i="60"/>
  <c r="G39" i="60"/>
  <c r="F39" i="60"/>
  <c r="I39" i="60" s="1"/>
  <c r="K39" i="60" s="1"/>
  <c r="J43" i="60"/>
  <c r="G12" i="60"/>
  <c r="G13" i="60"/>
  <c r="G14" i="60"/>
  <c r="G15" i="60"/>
  <c r="I15" i="60" s="1"/>
  <c r="K15" i="60" s="1"/>
  <c r="G16" i="60"/>
  <c r="G17" i="60"/>
  <c r="G18" i="60"/>
  <c r="G19" i="60"/>
  <c r="F28" i="60"/>
  <c r="E29" i="60"/>
  <c r="E30" i="60"/>
  <c r="E31" i="60"/>
  <c r="E32" i="60"/>
  <c r="E33" i="60"/>
  <c r="E34" i="60"/>
  <c r="E35" i="60"/>
  <c r="E36" i="60"/>
  <c r="D37" i="60"/>
  <c r="D38" i="60"/>
  <c r="D39" i="60"/>
  <c r="D40" i="60"/>
  <c r="D41" i="60"/>
  <c r="F13" i="60"/>
  <c r="I13" i="60" s="1"/>
  <c r="K13" i="60" s="1"/>
  <c r="F16" i="60"/>
  <c r="I16" i="60" s="1"/>
  <c r="K16" i="60" s="1"/>
  <c r="F19" i="60"/>
  <c r="H12" i="60"/>
  <c r="H13" i="60"/>
  <c r="H14" i="60"/>
  <c r="H15" i="60"/>
  <c r="H16" i="60"/>
  <c r="H17" i="60"/>
  <c r="H18" i="60"/>
  <c r="H19" i="60"/>
  <c r="G28" i="60"/>
  <c r="F12" i="60"/>
  <c r="I12" i="60" s="1"/>
  <c r="K12" i="60" s="1"/>
  <c r="F14" i="60"/>
  <c r="I14" i="60" s="1"/>
  <c r="K14" i="60" s="1"/>
  <c r="F15" i="60"/>
  <c r="F17" i="60"/>
  <c r="I17" i="60" s="1"/>
  <c r="K17" i="60" s="1"/>
  <c r="F18" i="60"/>
  <c r="I18" i="60" s="1"/>
  <c r="K18" i="60" s="1"/>
  <c r="H28" i="60"/>
  <c r="F43" i="60"/>
  <c r="I43" i="60" s="1"/>
  <c r="K43" i="60" s="1"/>
  <c r="F44" i="60"/>
  <c r="I44" i="60" s="1"/>
  <c r="K44" i="60" s="1"/>
  <c r="F45" i="60"/>
  <c r="I45" i="60" s="1"/>
  <c r="K45" i="60" s="1"/>
  <c r="F46" i="60"/>
  <c r="G45" i="60"/>
  <c r="G46" i="60"/>
  <c r="I46" i="60" l="1"/>
  <c r="K46" i="60" s="1"/>
  <c r="H30" i="60"/>
  <c r="G30" i="60"/>
  <c r="F30" i="60"/>
  <c r="I30" i="60" s="1"/>
  <c r="K30" i="60" s="1"/>
  <c r="H29" i="60"/>
  <c r="G29" i="60"/>
  <c r="F29" i="60"/>
  <c r="I29" i="60" s="1"/>
  <c r="K29" i="60" s="1"/>
  <c r="H36" i="60"/>
  <c r="G36" i="60"/>
  <c r="F36" i="60"/>
  <c r="I36" i="60" s="1"/>
  <c r="K36" i="60" s="1"/>
  <c r="H31" i="60"/>
  <c r="G31" i="60"/>
  <c r="F31" i="60"/>
  <c r="I31" i="60" s="1"/>
  <c r="K31" i="60" s="1"/>
  <c r="H35" i="60"/>
  <c r="G35" i="60"/>
  <c r="F35" i="60"/>
  <c r="I35" i="60" s="1"/>
  <c r="K35" i="60" s="1"/>
  <c r="H34" i="60"/>
  <c r="G34" i="60"/>
  <c r="F34" i="60"/>
  <c r="I34" i="60" s="1"/>
  <c r="K34" i="60" s="1"/>
  <c r="H33" i="60"/>
  <c r="G33" i="60"/>
  <c r="F33" i="60"/>
  <c r="I33" i="60" s="1"/>
  <c r="K33" i="60" s="1"/>
  <c r="H32" i="60"/>
  <c r="G32" i="60"/>
  <c r="F32" i="60"/>
  <c r="I32" i="60" s="1"/>
  <c r="K32" i="60" s="1"/>
  <c r="K99" i="21" l="1"/>
  <c r="C29" i="42"/>
  <c r="B19" i="42"/>
  <c r="B29" i="42" s="1"/>
  <c r="B14" i="42"/>
  <c r="B15" i="42"/>
  <c r="B16" i="42"/>
  <c r="B17" i="42"/>
  <c r="B18" i="42"/>
  <c r="B13" i="42"/>
  <c r="B20" i="21"/>
  <c r="B21" i="21"/>
  <c r="B22" i="21"/>
  <c r="B23" i="21"/>
  <c r="B24" i="21"/>
  <c r="B25" i="21"/>
  <c r="D13" i="21" l="1"/>
  <c r="D14" i="21"/>
  <c r="D15" i="21"/>
  <c r="D16" i="21"/>
  <c r="D11" i="21"/>
  <c r="D12" i="21"/>
  <c r="B12" i="21" l="1"/>
  <c r="B31" i="21" s="1"/>
  <c r="B13" i="21"/>
  <c r="B32" i="21" s="1"/>
  <c r="B14" i="21"/>
  <c r="B33" i="21" s="1"/>
  <c r="B15" i="21"/>
  <c r="B34" i="21" s="1"/>
  <c r="B16" i="21"/>
  <c r="B35" i="21" s="1"/>
  <c r="B11" i="21"/>
  <c r="C14" i="47"/>
  <c r="C81" i="50"/>
  <c r="C80" i="50"/>
  <c r="C79" i="50"/>
  <c r="C78" i="50"/>
  <c r="C34" i="21" l="1"/>
  <c r="C23" i="21"/>
  <c r="C22" i="21"/>
  <c r="C20" i="21"/>
  <c r="C25" i="21"/>
  <c r="C21" i="21"/>
  <c r="C24" i="21"/>
  <c r="B44" i="21"/>
  <c r="B53" i="21" s="1"/>
  <c r="C35" i="21"/>
  <c r="B42" i="21"/>
  <c r="C33" i="21"/>
  <c r="B41" i="21"/>
  <c r="C32" i="21"/>
  <c r="B40" i="21"/>
  <c r="C31" i="21"/>
  <c r="B43" i="21"/>
  <c r="B30" i="21"/>
  <c r="C30" i="21" s="1"/>
  <c r="F25" i="21"/>
  <c r="H25" i="21" l="1"/>
  <c r="C28" i="42" s="1"/>
  <c r="H33" i="21"/>
  <c r="H34" i="21"/>
  <c r="H30" i="21"/>
  <c r="C39" i="21" s="1"/>
  <c r="G39" i="21" l="1"/>
  <c r="H39" i="21"/>
  <c r="E39" i="21"/>
  <c r="F39" i="21"/>
  <c r="D39" i="21"/>
  <c r="D43" i="21"/>
  <c r="E43" i="21"/>
  <c r="C43" i="21"/>
  <c r="F43" i="21"/>
  <c r="G43" i="21"/>
  <c r="H43" i="21"/>
  <c r="E42" i="21"/>
  <c r="F42" i="21"/>
  <c r="G42" i="21"/>
  <c r="H42" i="21"/>
  <c r="D42" i="21"/>
  <c r="C42" i="21"/>
  <c r="F21" i="21"/>
  <c r="H21" i="21" s="1"/>
  <c r="F22" i="21"/>
  <c r="H22" i="21" s="1"/>
  <c r="F23" i="21"/>
  <c r="F24" i="21"/>
  <c r="B49" i="21"/>
  <c r="B50" i="21"/>
  <c r="B51" i="21"/>
  <c r="B52" i="21"/>
  <c r="H24" i="21" l="1"/>
  <c r="C27" i="42" s="1"/>
  <c r="H23" i="21"/>
  <c r="C26" i="42" s="1"/>
  <c r="C53" i="56"/>
  <c r="C52" i="56"/>
  <c r="H52" i="56" s="1"/>
  <c r="C51" i="56"/>
  <c r="G51" i="56" s="1"/>
  <c r="C50" i="56"/>
  <c r="F50" i="56" s="1"/>
  <c r="C49" i="56"/>
  <c r="E49" i="56" s="1"/>
  <c r="C48" i="56"/>
  <c r="C47" i="56"/>
  <c r="I47" i="56" s="1"/>
  <c r="C52" i="46"/>
  <c r="I52" i="46" s="1"/>
  <c r="C51" i="46"/>
  <c r="F51" i="46" s="1"/>
  <c r="C50" i="46"/>
  <c r="E50" i="46" s="1"/>
  <c r="C49" i="46"/>
  <c r="H49" i="46" s="1"/>
  <c r="C48" i="46"/>
  <c r="C53" i="46"/>
  <c r="C47" i="46"/>
  <c r="D49" i="46" l="1"/>
  <c r="D51" i="56"/>
  <c r="H51" i="56"/>
  <c r="F49" i="56"/>
  <c r="H49" i="56"/>
  <c r="D47" i="56"/>
  <c r="I49" i="56"/>
  <c r="F47" i="56"/>
  <c r="G47" i="56"/>
  <c r="G50" i="56"/>
  <c r="H47" i="56"/>
  <c r="H52" i="46"/>
  <c r="E51" i="46"/>
  <c r="G49" i="46"/>
  <c r="G52" i="46"/>
  <c r="I50" i="46"/>
  <c r="F49" i="46"/>
  <c r="F52" i="46"/>
  <c r="H50" i="46"/>
  <c r="E49" i="46"/>
  <c r="E52" i="46"/>
  <c r="G50" i="46"/>
  <c r="D50" i="46"/>
  <c r="I51" i="46"/>
  <c r="F50" i="46"/>
  <c r="D51" i="46"/>
  <c r="H51" i="46"/>
  <c r="D52" i="46"/>
  <c r="G51" i="46"/>
  <c r="I49" i="46"/>
  <c r="I52" i="56"/>
  <c r="E47" i="56"/>
  <c r="G49" i="56"/>
  <c r="H50" i="56"/>
  <c r="I51" i="56"/>
  <c r="I50" i="56"/>
  <c r="D52" i="56"/>
  <c r="D50" i="56"/>
  <c r="E51" i="56"/>
  <c r="F52" i="56"/>
  <c r="E52" i="56"/>
  <c r="D49" i="56"/>
  <c r="E50" i="56"/>
  <c r="F51" i="56"/>
  <c r="G52" i="56"/>
  <c r="B12" i="46" l="1"/>
  <c r="B12" i="56"/>
  <c r="K81" i="21" l="1"/>
  <c r="L61" i="21" s="1"/>
  <c r="L77" i="21" l="1"/>
  <c r="L78" i="21"/>
  <c r="L65" i="21"/>
  <c r="L68" i="21"/>
  <c r="L67" i="21"/>
  <c r="L70" i="21"/>
  <c r="L66" i="21"/>
  <c r="L73" i="21"/>
  <c r="L72" i="21"/>
  <c r="L63" i="21"/>
  <c r="L59" i="21"/>
  <c r="L71" i="21"/>
  <c r="L75" i="21"/>
  <c r="L79" i="21"/>
  <c r="L62" i="21"/>
  <c r="L76" i="21"/>
  <c r="L74" i="21"/>
  <c r="L60" i="21"/>
  <c r="L64" i="21"/>
  <c r="L89" i="21"/>
  <c r="N89" i="21" s="1"/>
  <c r="P89" i="21" s="1"/>
  <c r="L92" i="21"/>
  <c r="N92" i="21" s="1"/>
  <c r="P92" i="21" s="1"/>
  <c r="L91" i="21"/>
  <c r="N91" i="21" s="1"/>
  <c r="P91" i="21" s="1"/>
  <c r="L93" i="21"/>
  <c r="N93" i="21" s="1"/>
  <c r="P93" i="21" s="1"/>
  <c r="L94" i="21"/>
  <c r="N94" i="21" s="1"/>
  <c r="P94" i="21" s="1"/>
  <c r="L98" i="21"/>
  <c r="N98" i="21" s="1"/>
  <c r="P98" i="21" s="1"/>
  <c r="L95" i="21"/>
  <c r="N95" i="21" s="1"/>
  <c r="P95" i="21" s="1"/>
  <c r="L97" i="21"/>
  <c r="N97" i="21" s="1"/>
  <c r="P97" i="21" s="1"/>
  <c r="L96" i="21"/>
  <c r="N96" i="21" s="1"/>
  <c r="P96" i="21" s="1"/>
  <c r="L90" i="21"/>
  <c r="N90" i="21" s="1"/>
  <c r="P90" i="21" s="1"/>
  <c r="P99" i="21" l="1"/>
  <c r="K39" i="46" s="1"/>
  <c r="L81" i="21"/>
  <c r="L99" i="21"/>
  <c r="N99" i="21"/>
  <c r="N67" i="21" l="1"/>
  <c r="P67" i="21" s="1"/>
  <c r="N74" i="21"/>
  <c r="P74" i="21" s="1"/>
  <c r="N75" i="21"/>
  <c r="P75" i="21" s="1"/>
  <c r="N73" i="21"/>
  <c r="P73" i="21" s="1"/>
  <c r="N72" i="21"/>
  <c r="P72" i="21" s="1"/>
  <c r="N79" i="21"/>
  <c r="P79" i="21" s="1"/>
  <c r="N71" i="21"/>
  <c r="P71" i="21" s="1"/>
  <c r="N78" i="21"/>
  <c r="P78" i="21" s="1"/>
  <c r="N76" i="21"/>
  <c r="P76" i="21" s="1"/>
  <c r="N77" i="21"/>
  <c r="P77" i="21" s="1"/>
  <c r="K39" i="56"/>
  <c r="N66" i="21"/>
  <c r="P66" i="21" s="1"/>
  <c r="N65" i="21"/>
  <c r="P65" i="21" s="1"/>
  <c r="N64" i="21"/>
  <c r="P64" i="21" s="1"/>
  <c r="N63" i="21"/>
  <c r="P63" i="21" s="1"/>
  <c r="N62" i="21"/>
  <c r="P62" i="21" s="1"/>
  <c r="N59" i="21"/>
  <c r="P59" i="21" s="1"/>
  <c r="N61" i="21"/>
  <c r="P61" i="21" s="1"/>
  <c r="N68" i="21"/>
  <c r="P68" i="21" s="1"/>
  <c r="N60" i="21"/>
  <c r="P60" i="21" s="1"/>
  <c r="N70" i="21" l="1"/>
  <c r="P70" i="21" s="1"/>
  <c r="P81" i="21" l="1"/>
  <c r="K32" i="46" s="1"/>
  <c r="N81" i="21"/>
  <c r="C40" i="56"/>
  <c r="C39" i="56"/>
  <c r="K32" i="56" l="1"/>
  <c r="C39" i="46"/>
  <c r="C40" i="46"/>
  <c r="B14" i="56" l="1"/>
  <c r="B19" i="56"/>
  <c r="B13" i="56"/>
  <c r="B52" i="56"/>
  <c r="B18" i="56" s="1"/>
  <c r="B51" i="56"/>
  <c r="B17" i="56" s="1"/>
  <c r="B50" i="56"/>
  <c r="B16" i="56" s="1"/>
  <c r="B49" i="56"/>
  <c r="B15" i="56" s="1"/>
  <c r="B14" i="46"/>
  <c r="B19" i="46"/>
  <c r="B13" i="46"/>
  <c r="D18" i="56"/>
  <c r="D17" i="56"/>
  <c r="D16" i="56"/>
  <c r="D15" i="56"/>
  <c r="G13" i="56" l="1"/>
  <c r="B10" i="46"/>
  <c r="B10" i="56"/>
  <c r="H13" i="56" l="1"/>
  <c r="F13" i="56"/>
  <c r="I13" i="56"/>
  <c r="D13" i="56"/>
  <c r="E13" i="56"/>
  <c r="C25" i="42" l="1"/>
  <c r="B11" i="56" l="1"/>
  <c r="C33" i="56"/>
  <c r="C32" i="56"/>
  <c r="C26" i="56"/>
  <c r="C25" i="56"/>
  <c r="B26" i="42" l="1"/>
  <c r="B27" i="42"/>
  <c r="B28" i="42"/>
  <c r="B25" i="42"/>
  <c r="B24" i="42"/>
  <c r="C24" i="42" l="1"/>
  <c r="J5" i="21"/>
  <c r="K40" i="56" l="1"/>
  <c r="E15" i="46"/>
  <c r="F15" i="46"/>
  <c r="E41" i="47" s="1"/>
  <c r="G15" i="46"/>
  <c r="H15" i="46"/>
  <c r="I15" i="46"/>
  <c r="E16" i="46"/>
  <c r="F16" i="46"/>
  <c r="G16" i="46"/>
  <c r="H16" i="46"/>
  <c r="I16" i="46"/>
  <c r="E17" i="46"/>
  <c r="F17" i="46"/>
  <c r="G17" i="46"/>
  <c r="H17" i="46"/>
  <c r="I17" i="46"/>
  <c r="E18" i="46"/>
  <c r="F18" i="46"/>
  <c r="G18" i="46"/>
  <c r="H18" i="46"/>
  <c r="I18" i="46"/>
  <c r="D18" i="46"/>
  <c r="D17" i="46"/>
  <c r="D16" i="46"/>
  <c r="D15" i="46"/>
  <c r="H41" i="47" l="1"/>
  <c r="G41" i="47"/>
  <c r="F41" i="47"/>
  <c r="D41" i="47"/>
  <c r="B50" i="46"/>
  <c r="B16" i="46" s="1"/>
  <c r="B51" i="46"/>
  <c r="B17" i="46" s="1"/>
  <c r="B52" i="46"/>
  <c r="B18" i="46" s="1"/>
  <c r="B49" i="46"/>
  <c r="B15" i="46" s="1"/>
  <c r="K78" i="50"/>
  <c r="K49" i="46" l="1"/>
  <c r="O49" i="46" s="1"/>
  <c r="O15" i="46" s="1"/>
  <c r="E47" i="46"/>
  <c r="B11" i="46"/>
  <c r="C33" i="46"/>
  <c r="C32" i="46"/>
  <c r="E13" i="46" l="1"/>
  <c r="F47" i="46"/>
  <c r="D47" i="46"/>
  <c r="L51" i="46"/>
  <c r="L17" i="46" s="1"/>
  <c r="L49" i="46"/>
  <c r="L15" i="46" s="1"/>
  <c r="L50" i="46"/>
  <c r="L16" i="46" s="1"/>
  <c r="Q49" i="46"/>
  <c r="Q15" i="46" s="1"/>
  <c r="N49" i="46"/>
  <c r="N15" i="46" s="1"/>
  <c r="M49" i="46"/>
  <c r="M15" i="46" s="1"/>
  <c r="P49" i="46"/>
  <c r="P15" i="46" s="1"/>
  <c r="L52" i="46"/>
  <c r="L18" i="46" s="1"/>
  <c r="I47" i="46"/>
  <c r="H47" i="46"/>
  <c r="G47" i="46"/>
  <c r="D13" i="46" l="1"/>
  <c r="F13" i="46"/>
  <c r="G13" i="46"/>
  <c r="H13" i="46"/>
  <c r="I13" i="46"/>
  <c r="K33" i="56" l="1"/>
  <c r="K33" i="46"/>
  <c r="F19" i="50"/>
  <c r="G13" i="50"/>
  <c r="G36" i="50"/>
  <c r="G33" i="50" l="1"/>
  <c r="L39" i="50"/>
  <c r="P586" i="32"/>
  <c r="O586" i="32"/>
  <c r="P585" i="32"/>
  <c r="O585" i="32"/>
  <c r="P584" i="32"/>
  <c r="O584" i="32"/>
  <c r="P583" i="32"/>
  <c r="O583" i="32"/>
  <c r="P582" i="32"/>
  <c r="O582" i="32"/>
  <c r="P581" i="32"/>
  <c r="O581" i="32"/>
  <c r="P580" i="32"/>
  <c r="O580" i="32"/>
  <c r="P579" i="32"/>
  <c r="O579" i="32"/>
  <c r="P578" i="32"/>
  <c r="O578" i="32"/>
  <c r="P577" i="32"/>
  <c r="O577" i="32"/>
  <c r="P576" i="32"/>
  <c r="O576" i="32"/>
  <c r="P575" i="32"/>
  <c r="O575" i="32"/>
  <c r="P574" i="32"/>
  <c r="O574" i="32"/>
  <c r="P573" i="32"/>
  <c r="O573" i="32"/>
  <c r="F542" i="32"/>
  <c r="F543" i="32" s="1"/>
  <c r="F544" i="32" s="1"/>
  <c r="E542" i="32"/>
  <c r="H12" i="50" l="1"/>
  <c r="B1" i="56"/>
  <c r="B1" i="46"/>
  <c r="B1" i="42"/>
  <c r="B1" i="47"/>
  <c r="B1" i="21"/>
  <c r="C39" i="50" l="1"/>
  <c r="F16" i="50" l="1"/>
  <c r="F18" i="50"/>
  <c r="C26" i="46"/>
  <c r="C25" i="46"/>
  <c r="K551" i="32"/>
  <c r="K552" i="32"/>
  <c r="K553" i="32"/>
  <c r="K554" i="32"/>
  <c r="K555" i="32"/>
  <c r="K556" i="32"/>
  <c r="K557" i="32"/>
  <c r="K558" i="32"/>
  <c r="K559" i="32"/>
  <c r="K560" i="32"/>
  <c r="K561" i="32"/>
  <c r="K562" i="32"/>
  <c r="K563" i="32"/>
  <c r="K550" i="32"/>
  <c r="J551" i="32"/>
  <c r="J552" i="32"/>
  <c r="J553" i="32"/>
  <c r="J554" i="32"/>
  <c r="J555" i="32"/>
  <c r="J556" i="32"/>
  <c r="J557" i="32"/>
  <c r="J558" i="32"/>
  <c r="J559" i="32"/>
  <c r="J560" i="32"/>
  <c r="J561" i="32"/>
  <c r="J562" i="32"/>
  <c r="J563" i="32"/>
  <c r="J550" i="32"/>
  <c r="K80" i="50" l="1"/>
  <c r="K51" i="46" s="1"/>
  <c r="K73" i="50"/>
  <c r="K82" i="50"/>
  <c r="K53" i="46" s="1"/>
  <c r="K77" i="50"/>
  <c r="K48" i="46" s="1"/>
  <c r="K81" i="50"/>
  <c r="K52" i="46" s="1"/>
  <c r="K79" i="50"/>
  <c r="K50" i="46" s="1"/>
  <c r="K76" i="50"/>
  <c r="K47" i="46" s="1"/>
  <c r="M47" i="46" s="1"/>
  <c r="M13" i="46" s="1"/>
  <c r="K75" i="50"/>
  <c r="K40" i="46" s="1"/>
  <c r="P50" i="46" l="1"/>
  <c r="P16" i="46" s="1"/>
  <c r="M50" i="46"/>
  <c r="M16" i="46" s="1"/>
  <c r="N50" i="46"/>
  <c r="N16" i="46" s="1"/>
  <c r="O50" i="46"/>
  <c r="O16" i="46" s="1"/>
  <c r="Q50" i="46"/>
  <c r="Q16" i="46" s="1"/>
  <c r="M51" i="46"/>
  <c r="M17" i="46" s="1"/>
  <c r="Q51" i="46"/>
  <c r="Q17" i="46" s="1"/>
  <c r="O51" i="46"/>
  <c r="O17" i="46" s="1"/>
  <c r="P51" i="46"/>
  <c r="P17" i="46" s="1"/>
  <c r="N51" i="46"/>
  <c r="N17" i="46" s="1"/>
  <c r="O52" i="46"/>
  <c r="O18" i="46" s="1"/>
  <c r="M52" i="46"/>
  <c r="M18" i="46" s="1"/>
  <c r="P52" i="46"/>
  <c r="P18" i="46" s="1"/>
  <c r="Q52" i="46"/>
  <c r="Q18" i="46" s="1"/>
  <c r="N52" i="46"/>
  <c r="N18" i="46" s="1"/>
  <c r="K25" i="56"/>
  <c r="K26" i="56" s="1"/>
  <c r="K25" i="46"/>
  <c r="K26" i="46" s="1"/>
  <c r="C38" i="50" l="1"/>
  <c r="C33" i="50" l="1"/>
  <c r="F17" i="50"/>
  <c r="C17" i="50"/>
  <c r="F15" i="50"/>
  <c r="F20" i="50" l="1"/>
  <c r="H36" i="50" l="1"/>
  <c r="I36" i="50" s="1"/>
  <c r="J36" i="50" s="1"/>
  <c r="K36" i="50" s="1"/>
  <c r="G37" i="50" l="1"/>
  <c r="H37" i="50" l="1"/>
  <c r="I37" i="50" l="1"/>
  <c r="J37" i="50" s="1"/>
  <c r="K37" i="50" s="1"/>
  <c r="B14" i="32"/>
  <c r="N7" i="32"/>
  <c r="B15" i="32"/>
  <c r="P13" i="32"/>
  <c r="P12" i="32"/>
  <c r="P11" i="32"/>
  <c r="P6" i="32"/>
  <c r="P8" i="32"/>
  <c r="P10" i="32"/>
  <c r="P9" i="32"/>
  <c r="P14" i="32"/>
  <c r="P7" i="32"/>
  <c r="C23" i="32"/>
  <c r="O13" i="32"/>
  <c r="O12" i="32"/>
  <c r="O11" i="32"/>
  <c r="O6" i="32"/>
  <c r="O8" i="32"/>
  <c r="O10" i="32"/>
  <c r="O9" i="32"/>
  <c r="O14" i="32"/>
  <c r="O7" i="32"/>
  <c r="N13" i="32"/>
  <c r="N12" i="32"/>
  <c r="N11" i="32"/>
  <c r="N6" i="32"/>
  <c r="N8" i="32"/>
  <c r="N10" i="32"/>
  <c r="N9" i="32"/>
  <c r="N14" i="32"/>
  <c r="C15" i="32"/>
  <c r="C202" i="32"/>
  <c r="L202" i="32"/>
  <c r="K202" i="32"/>
  <c r="J202" i="32"/>
  <c r="E202" i="32" s="1"/>
  <c r="I202" i="32"/>
  <c r="D202" i="32" s="1"/>
  <c r="H202" i="32"/>
  <c r="G202" i="32"/>
  <c r="C164" i="32"/>
  <c r="C165" i="32"/>
  <c r="C166" i="32"/>
  <c r="C167" i="32"/>
  <c r="C168" i="32"/>
  <c r="C169" i="32"/>
  <c r="C170" i="32"/>
  <c r="C171" i="32"/>
  <c r="C172" i="32"/>
  <c r="C173" i="32"/>
  <c r="C174" i="32"/>
  <c r="C175" i="32"/>
  <c r="C176" i="32"/>
  <c r="C177" i="32"/>
  <c r="C178" i="32"/>
  <c r="C179" i="32"/>
  <c r="C180" i="32"/>
  <c r="C181" i="32"/>
  <c r="C182" i="32"/>
  <c r="C183" i="32"/>
  <c r="C184" i="32"/>
  <c r="C185" i="32"/>
  <c r="C186" i="32"/>
  <c r="C187" i="32"/>
  <c r="C188" i="32"/>
  <c r="G187" i="32"/>
  <c r="H187" i="32"/>
  <c r="I187" i="32"/>
  <c r="J187" i="32"/>
  <c r="E187" i="32" s="1"/>
  <c r="K187" i="32"/>
  <c r="L187" i="32"/>
  <c r="G164" i="32"/>
  <c r="H164" i="32"/>
  <c r="I164" i="32"/>
  <c r="D164" i="32" s="1"/>
  <c r="J164" i="32"/>
  <c r="E164" i="32" s="1"/>
  <c r="K164" i="32"/>
  <c r="L164" i="32"/>
  <c r="G165" i="32"/>
  <c r="H165" i="32"/>
  <c r="I165" i="32"/>
  <c r="D165" i="32" s="1"/>
  <c r="J165" i="32"/>
  <c r="E165" i="32" s="1"/>
  <c r="K165" i="32"/>
  <c r="L165" i="32"/>
  <c r="G166" i="32"/>
  <c r="H166" i="32"/>
  <c r="I166" i="32"/>
  <c r="D166" i="32" s="1"/>
  <c r="J166" i="32"/>
  <c r="E166" i="32" s="1"/>
  <c r="K166" i="32"/>
  <c r="L166" i="32"/>
  <c r="G167" i="32"/>
  <c r="H167" i="32"/>
  <c r="I167" i="32"/>
  <c r="D167" i="32" s="1"/>
  <c r="J167" i="32"/>
  <c r="E167" i="32" s="1"/>
  <c r="K167" i="32"/>
  <c r="L167" i="32"/>
  <c r="G168" i="32"/>
  <c r="H168" i="32"/>
  <c r="F168" i="32" s="1"/>
  <c r="I168" i="32"/>
  <c r="D168" i="32" s="1"/>
  <c r="J168" i="32"/>
  <c r="E168" i="32" s="1"/>
  <c r="K168" i="32"/>
  <c r="L168" i="32"/>
  <c r="G169" i="32"/>
  <c r="H169" i="32"/>
  <c r="I169" i="32"/>
  <c r="D169" i="32" s="1"/>
  <c r="J169" i="32"/>
  <c r="E169" i="32" s="1"/>
  <c r="K169" i="32"/>
  <c r="L169" i="32"/>
  <c r="G170" i="32"/>
  <c r="H170" i="32"/>
  <c r="I170" i="32"/>
  <c r="D170" i="32" s="1"/>
  <c r="J170" i="32"/>
  <c r="E170" i="32" s="1"/>
  <c r="K170" i="32"/>
  <c r="L170" i="32"/>
  <c r="G171" i="32"/>
  <c r="H171" i="32"/>
  <c r="I171" i="32"/>
  <c r="D171" i="32" s="1"/>
  <c r="J171" i="32"/>
  <c r="E171" i="32" s="1"/>
  <c r="K171" i="32"/>
  <c r="L171" i="32"/>
  <c r="G172" i="32"/>
  <c r="H172" i="32"/>
  <c r="F172" i="32" s="1"/>
  <c r="I172" i="32"/>
  <c r="D172" i="32" s="1"/>
  <c r="J172" i="32"/>
  <c r="E172" i="32" s="1"/>
  <c r="K172" i="32"/>
  <c r="L172" i="32"/>
  <c r="G173" i="32"/>
  <c r="H173" i="32"/>
  <c r="I173" i="32"/>
  <c r="D173" i="32" s="1"/>
  <c r="J173" i="32"/>
  <c r="E173" i="32" s="1"/>
  <c r="K173" i="32"/>
  <c r="L173" i="32"/>
  <c r="G174" i="32"/>
  <c r="H174" i="32"/>
  <c r="I174" i="32"/>
  <c r="D174" i="32" s="1"/>
  <c r="J174" i="32"/>
  <c r="E174" i="32" s="1"/>
  <c r="K174" i="32"/>
  <c r="L174" i="32"/>
  <c r="G175" i="32"/>
  <c r="H175" i="32"/>
  <c r="I175" i="32"/>
  <c r="D175" i="32" s="1"/>
  <c r="J175" i="32"/>
  <c r="E175" i="32" s="1"/>
  <c r="K175" i="32"/>
  <c r="L175" i="32"/>
  <c r="G176" i="32"/>
  <c r="H176" i="32"/>
  <c r="F176" i="32" s="1"/>
  <c r="I176" i="32"/>
  <c r="D176" i="32" s="1"/>
  <c r="J176" i="32"/>
  <c r="E176" i="32" s="1"/>
  <c r="K176" i="32"/>
  <c r="L176" i="32"/>
  <c r="G177" i="32"/>
  <c r="H177" i="32"/>
  <c r="I177" i="32"/>
  <c r="D177" i="32" s="1"/>
  <c r="J177" i="32"/>
  <c r="E177" i="32" s="1"/>
  <c r="K177" i="32"/>
  <c r="L177" i="32"/>
  <c r="G178" i="32"/>
  <c r="H178" i="32"/>
  <c r="I178" i="32"/>
  <c r="D178" i="32" s="1"/>
  <c r="J178" i="32"/>
  <c r="E178" i="32" s="1"/>
  <c r="K178" i="32"/>
  <c r="L178" i="32"/>
  <c r="G179" i="32"/>
  <c r="H179" i="32"/>
  <c r="I179" i="32"/>
  <c r="D179" i="32" s="1"/>
  <c r="J179" i="32"/>
  <c r="E179" i="32" s="1"/>
  <c r="K179" i="32"/>
  <c r="L179" i="32"/>
  <c r="G180" i="32"/>
  <c r="H180" i="32"/>
  <c r="I180" i="32"/>
  <c r="D180" i="32" s="1"/>
  <c r="J180" i="32"/>
  <c r="E180" i="32" s="1"/>
  <c r="K180" i="32"/>
  <c r="L180" i="32"/>
  <c r="G181" i="32"/>
  <c r="H181" i="32"/>
  <c r="I181" i="32"/>
  <c r="D181" i="32" s="1"/>
  <c r="J181" i="32"/>
  <c r="E181" i="32" s="1"/>
  <c r="K181" i="32"/>
  <c r="L181" i="32"/>
  <c r="G182" i="32"/>
  <c r="H182" i="32"/>
  <c r="I182" i="32"/>
  <c r="D182" i="32" s="1"/>
  <c r="J182" i="32"/>
  <c r="E182" i="32" s="1"/>
  <c r="K182" i="32"/>
  <c r="L182" i="32"/>
  <c r="G183" i="32"/>
  <c r="H183" i="32"/>
  <c r="I183" i="32"/>
  <c r="D183" i="32" s="1"/>
  <c r="J183" i="32"/>
  <c r="E183" i="32" s="1"/>
  <c r="K183" i="32"/>
  <c r="L183" i="32"/>
  <c r="G184" i="32"/>
  <c r="H184" i="32"/>
  <c r="I184" i="32"/>
  <c r="D184" i="32" s="1"/>
  <c r="J184" i="32"/>
  <c r="E184" i="32" s="1"/>
  <c r="K184" i="32"/>
  <c r="L184" i="32"/>
  <c r="G185" i="32"/>
  <c r="H185" i="32"/>
  <c r="I185" i="32"/>
  <c r="D185" i="32" s="1"/>
  <c r="J185" i="32"/>
  <c r="E185" i="32" s="1"/>
  <c r="K185" i="32"/>
  <c r="L185" i="32"/>
  <c r="G186" i="32"/>
  <c r="H186" i="32"/>
  <c r="I186" i="32"/>
  <c r="D186" i="32" s="1"/>
  <c r="J186" i="32"/>
  <c r="E186" i="32" s="1"/>
  <c r="K186" i="32"/>
  <c r="L186" i="32"/>
  <c r="G188" i="32"/>
  <c r="H188" i="32"/>
  <c r="I188" i="32"/>
  <c r="D188" i="32" s="1"/>
  <c r="J188" i="32"/>
  <c r="E188" i="32" s="1"/>
  <c r="K188" i="32"/>
  <c r="L188" i="32"/>
  <c r="G194" i="32"/>
  <c r="H194" i="32"/>
  <c r="I194" i="32"/>
  <c r="D194" i="32" s="1"/>
  <c r="J194" i="32"/>
  <c r="E194" i="32" s="1"/>
  <c r="K194" i="32"/>
  <c r="L194" i="32"/>
  <c r="G195" i="32"/>
  <c r="H195" i="32"/>
  <c r="I195" i="32"/>
  <c r="D195" i="32" s="1"/>
  <c r="J195" i="32"/>
  <c r="E195" i="32" s="1"/>
  <c r="K195" i="32"/>
  <c r="L195" i="32"/>
  <c r="G196" i="32"/>
  <c r="H196" i="32"/>
  <c r="I196" i="32"/>
  <c r="D196" i="32" s="1"/>
  <c r="J196" i="32"/>
  <c r="E196" i="32" s="1"/>
  <c r="K196" i="32"/>
  <c r="L196" i="32"/>
  <c r="G197" i="32"/>
  <c r="H197" i="32"/>
  <c r="I197" i="32"/>
  <c r="D197" i="32" s="1"/>
  <c r="J197" i="32"/>
  <c r="E197" i="32" s="1"/>
  <c r="K197" i="32"/>
  <c r="L197" i="32"/>
  <c r="G198" i="32"/>
  <c r="H198" i="32"/>
  <c r="I198" i="32"/>
  <c r="D198" i="32" s="1"/>
  <c r="J198" i="32"/>
  <c r="E198" i="32" s="1"/>
  <c r="K198" i="32"/>
  <c r="L198" i="32"/>
  <c r="G199" i="32"/>
  <c r="H199" i="32"/>
  <c r="I199" i="32"/>
  <c r="D199" i="32" s="1"/>
  <c r="J199" i="32"/>
  <c r="E199" i="32" s="1"/>
  <c r="K199" i="32"/>
  <c r="L199" i="32"/>
  <c r="C194" i="32"/>
  <c r="C195" i="32"/>
  <c r="C196" i="32"/>
  <c r="C197" i="32"/>
  <c r="L514" i="32"/>
  <c r="K514" i="32"/>
  <c r="J514" i="32"/>
  <c r="E514" i="32" s="1"/>
  <c r="I514" i="32"/>
  <c r="D514" i="32" s="1"/>
  <c r="H514" i="32"/>
  <c r="G514" i="32"/>
  <c r="C514" i="32"/>
  <c r="K158" i="32"/>
  <c r="G159" i="32"/>
  <c r="H159" i="32"/>
  <c r="I159" i="32"/>
  <c r="D159" i="32" s="1"/>
  <c r="J159" i="32"/>
  <c r="K159" i="32"/>
  <c r="L159" i="32"/>
  <c r="G160" i="32"/>
  <c r="H160" i="32"/>
  <c r="I160" i="32"/>
  <c r="D160" i="32" s="1"/>
  <c r="J160" i="32"/>
  <c r="E160" i="32" s="1"/>
  <c r="K160" i="32"/>
  <c r="L160" i="32"/>
  <c r="G161" i="32"/>
  <c r="H161" i="32"/>
  <c r="I161" i="32"/>
  <c r="D161" i="32" s="1"/>
  <c r="J161" i="32"/>
  <c r="E161" i="32" s="1"/>
  <c r="K161" i="32"/>
  <c r="L161" i="32"/>
  <c r="G162" i="32"/>
  <c r="H162" i="32"/>
  <c r="I162" i="32"/>
  <c r="D162" i="32" s="1"/>
  <c r="J162" i="32"/>
  <c r="E162" i="32" s="1"/>
  <c r="K162" i="32"/>
  <c r="L162" i="32"/>
  <c r="G163" i="32"/>
  <c r="H163" i="32"/>
  <c r="I163" i="32"/>
  <c r="D163" i="32" s="1"/>
  <c r="J163" i="32"/>
  <c r="E163" i="32" s="1"/>
  <c r="K163" i="32"/>
  <c r="L163" i="32"/>
  <c r="G189" i="32"/>
  <c r="H189" i="32"/>
  <c r="I189" i="32"/>
  <c r="D189" i="32" s="1"/>
  <c r="J189" i="32"/>
  <c r="E189" i="32" s="1"/>
  <c r="K189" i="32"/>
  <c r="L189" i="32"/>
  <c r="G190" i="32"/>
  <c r="H190" i="32"/>
  <c r="I190" i="32"/>
  <c r="D190" i="32" s="1"/>
  <c r="J190" i="32"/>
  <c r="E190" i="32" s="1"/>
  <c r="K190" i="32"/>
  <c r="L190" i="32"/>
  <c r="G191" i="32"/>
  <c r="H191" i="32"/>
  <c r="I191" i="32"/>
  <c r="D191" i="32" s="1"/>
  <c r="J191" i="32"/>
  <c r="E191" i="32" s="1"/>
  <c r="K191" i="32"/>
  <c r="L191" i="32"/>
  <c r="G192" i="32"/>
  <c r="H192" i="32"/>
  <c r="I192" i="32"/>
  <c r="D192" i="32" s="1"/>
  <c r="J192" i="32"/>
  <c r="E192" i="32" s="1"/>
  <c r="K192" i="32"/>
  <c r="L192" i="32"/>
  <c r="G193" i="32"/>
  <c r="H193" i="32"/>
  <c r="I193" i="32"/>
  <c r="D193" i="32" s="1"/>
  <c r="J193" i="32"/>
  <c r="E193" i="32" s="1"/>
  <c r="K193" i="32"/>
  <c r="L193" i="32"/>
  <c r="L158" i="32"/>
  <c r="J158" i="32"/>
  <c r="I158" i="32"/>
  <c r="D158" i="32" s="1"/>
  <c r="H158" i="32"/>
  <c r="C159" i="32"/>
  <c r="C160" i="32"/>
  <c r="C161" i="32"/>
  <c r="C162" i="32"/>
  <c r="C163" i="32"/>
  <c r="C189" i="32"/>
  <c r="C190" i="32"/>
  <c r="C191" i="32"/>
  <c r="C192" i="32"/>
  <c r="C193" i="32"/>
  <c r="C198" i="32"/>
  <c r="C199" i="32"/>
  <c r="C158" i="32"/>
  <c r="E158" i="32"/>
  <c r="G158" i="32"/>
  <c r="G531" i="32"/>
  <c r="H531" i="32"/>
  <c r="I531" i="32"/>
  <c r="D531" i="32" s="1"/>
  <c r="J531" i="32"/>
  <c r="E531" i="32" s="1"/>
  <c r="K531" i="32"/>
  <c r="L531" i="32"/>
  <c r="G521" i="32"/>
  <c r="H521" i="32"/>
  <c r="I521" i="32"/>
  <c r="J521" i="32"/>
  <c r="K521" i="32"/>
  <c r="L521" i="32"/>
  <c r="G522" i="32"/>
  <c r="H522" i="32"/>
  <c r="I522" i="32"/>
  <c r="D522" i="32" s="1"/>
  <c r="J522" i="32"/>
  <c r="E522" i="32" s="1"/>
  <c r="K522" i="32"/>
  <c r="L522" i="32"/>
  <c r="G523" i="32"/>
  <c r="H523" i="32"/>
  <c r="I523" i="32"/>
  <c r="D523" i="32" s="1"/>
  <c r="J523" i="32"/>
  <c r="E523" i="32" s="1"/>
  <c r="K523" i="32"/>
  <c r="L523" i="32"/>
  <c r="G524" i="32"/>
  <c r="H524" i="32"/>
  <c r="I524" i="32"/>
  <c r="D524" i="32" s="1"/>
  <c r="J524" i="32"/>
  <c r="E524" i="32" s="1"/>
  <c r="K524" i="32"/>
  <c r="L524" i="32"/>
  <c r="G525" i="32"/>
  <c r="H525" i="32"/>
  <c r="I525" i="32"/>
  <c r="D525" i="32" s="1"/>
  <c r="J525" i="32"/>
  <c r="E525" i="32" s="1"/>
  <c r="K525" i="32"/>
  <c r="L525" i="32"/>
  <c r="G526" i="32"/>
  <c r="H526" i="32"/>
  <c r="I526" i="32"/>
  <c r="D526" i="32" s="1"/>
  <c r="J526" i="32"/>
  <c r="E526" i="32" s="1"/>
  <c r="K526" i="32"/>
  <c r="L526" i="32"/>
  <c r="G527" i="32"/>
  <c r="H527" i="32"/>
  <c r="I527" i="32"/>
  <c r="D527" i="32" s="1"/>
  <c r="J527" i="32"/>
  <c r="E527" i="32" s="1"/>
  <c r="K527" i="32"/>
  <c r="L527" i="32"/>
  <c r="G528" i="32"/>
  <c r="H528" i="32"/>
  <c r="I528" i="32"/>
  <c r="D528" i="32" s="1"/>
  <c r="J528" i="32"/>
  <c r="E528" i="32" s="1"/>
  <c r="K528" i="32"/>
  <c r="L528" i="32"/>
  <c r="G529" i="32"/>
  <c r="H529" i="32"/>
  <c r="I529" i="32"/>
  <c r="D529" i="32" s="1"/>
  <c r="J529" i="32"/>
  <c r="E529" i="32" s="1"/>
  <c r="K529" i="32"/>
  <c r="L529" i="32"/>
  <c r="G530" i="32"/>
  <c r="H530" i="32"/>
  <c r="F530" i="32" s="1"/>
  <c r="I530" i="32"/>
  <c r="D530" i="32" s="1"/>
  <c r="J530" i="32"/>
  <c r="E530" i="32" s="1"/>
  <c r="K530" i="32"/>
  <c r="L530" i="32"/>
  <c r="C521" i="32"/>
  <c r="C522" i="32"/>
  <c r="C523" i="32"/>
  <c r="C524" i="32"/>
  <c r="C525" i="32"/>
  <c r="C526" i="32"/>
  <c r="C527" i="32"/>
  <c r="C528" i="32"/>
  <c r="C529" i="32"/>
  <c r="C530" i="32"/>
  <c r="C531" i="32"/>
  <c r="L29" i="32"/>
  <c r="K204" i="32"/>
  <c r="K205" i="32"/>
  <c r="K206" i="32"/>
  <c r="K207" i="32"/>
  <c r="K208" i="32"/>
  <c r="K209" i="32"/>
  <c r="K210" i="32"/>
  <c r="K211" i="32"/>
  <c r="K212" i="32"/>
  <c r="K213" i="32"/>
  <c r="K214" i="32"/>
  <c r="K215" i="32"/>
  <c r="K216" i="32"/>
  <c r="K217" i="32"/>
  <c r="K218" i="32"/>
  <c r="K219" i="32"/>
  <c r="K220" i="32"/>
  <c r="K221" i="32"/>
  <c r="K222" i="32"/>
  <c r="K223" i="32"/>
  <c r="K224" i="32"/>
  <c r="K225" i="32"/>
  <c r="K226" i="32"/>
  <c r="K227" i="32"/>
  <c r="K228" i="32"/>
  <c r="K229" i="32"/>
  <c r="K230" i="32"/>
  <c r="K231" i="32"/>
  <c r="K232" i="32"/>
  <c r="K233" i="32"/>
  <c r="K234" i="32"/>
  <c r="K235" i="32"/>
  <c r="K236" i="32"/>
  <c r="K237" i="32"/>
  <c r="K238" i="32"/>
  <c r="K239" i="32"/>
  <c r="K240" i="32"/>
  <c r="K241" i="32"/>
  <c r="K242" i="32"/>
  <c r="K243" i="32"/>
  <c r="K244" i="32"/>
  <c r="K245" i="32"/>
  <c r="K246" i="32"/>
  <c r="K247" i="32"/>
  <c r="K248" i="32"/>
  <c r="K249" i="32"/>
  <c r="K250" i="32"/>
  <c r="K251" i="32"/>
  <c r="K252" i="32"/>
  <c r="K253" i="32"/>
  <c r="K254" i="32"/>
  <c r="K255" i="32"/>
  <c r="K256" i="32"/>
  <c r="K257" i="32"/>
  <c r="K258" i="32"/>
  <c r="K259" i="32"/>
  <c r="K260" i="32"/>
  <c r="K261" i="32"/>
  <c r="K262" i="32"/>
  <c r="K263" i="32"/>
  <c r="K264" i="32"/>
  <c r="K265" i="32"/>
  <c r="K266" i="32"/>
  <c r="K267" i="32"/>
  <c r="K268" i="32"/>
  <c r="K269" i="32"/>
  <c r="K270" i="32"/>
  <c r="K271" i="32"/>
  <c r="K272" i="32"/>
  <c r="K273" i="32"/>
  <c r="K274" i="32"/>
  <c r="K275" i="32"/>
  <c r="K276" i="32"/>
  <c r="K277" i="32"/>
  <c r="K278" i="32"/>
  <c r="K279" i="32"/>
  <c r="K280" i="32"/>
  <c r="K281" i="32"/>
  <c r="K282" i="32"/>
  <c r="K283" i="32"/>
  <c r="K284" i="32"/>
  <c r="K285" i="32"/>
  <c r="K286" i="32"/>
  <c r="K287" i="32"/>
  <c r="K288" i="32"/>
  <c r="K289" i="32"/>
  <c r="K290" i="32"/>
  <c r="K291" i="32"/>
  <c r="K292" i="32"/>
  <c r="K293" i="32"/>
  <c r="K294" i="32"/>
  <c r="K295" i="32"/>
  <c r="K296" i="32"/>
  <c r="K297" i="32"/>
  <c r="K298" i="32"/>
  <c r="K299" i="32"/>
  <c r="K300" i="32"/>
  <c r="K301" i="32"/>
  <c r="K302" i="32"/>
  <c r="K303" i="32"/>
  <c r="K304" i="32"/>
  <c r="K305" i="32"/>
  <c r="K306" i="32"/>
  <c r="K307" i="32"/>
  <c r="K308" i="32"/>
  <c r="K309" i="32"/>
  <c r="K310" i="32"/>
  <c r="K311" i="32"/>
  <c r="K312" i="32"/>
  <c r="K313" i="32"/>
  <c r="K314" i="32"/>
  <c r="K315" i="32"/>
  <c r="K316" i="32"/>
  <c r="K317" i="32"/>
  <c r="K318" i="32"/>
  <c r="K319" i="32"/>
  <c r="K320" i="32"/>
  <c r="K321" i="32"/>
  <c r="K322" i="32"/>
  <c r="K323" i="32"/>
  <c r="K324" i="32"/>
  <c r="K325" i="32"/>
  <c r="K326" i="32"/>
  <c r="K327" i="32"/>
  <c r="K328" i="32"/>
  <c r="K329" i="32"/>
  <c r="K330" i="32"/>
  <c r="K331" i="32"/>
  <c r="K332" i="32"/>
  <c r="K333" i="32"/>
  <c r="K334" i="32"/>
  <c r="K335" i="32"/>
  <c r="K336" i="32"/>
  <c r="K337" i="32"/>
  <c r="K338" i="32"/>
  <c r="K339" i="32"/>
  <c r="K340" i="32"/>
  <c r="K341" i="32"/>
  <c r="K342" i="32"/>
  <c r="K343" i="32"/>
  <c r="K344" i="32"/>
  <c r="K345" i="32"/>
  <c r="K346" i="32"/>
  <c r="K347" i="32"/>
  <c r="K348" i="32"/>
  <c r="K349" i="32"/>
  <c r="K350" i="32"/>
  <c r="K351" i="32"/>
  <c r="K352" i="32"/>
  <c r="K353" i="32"/>
  <c r="K354" i="32"/>
  <c r="K355" i="32"/>
  <c r="K356" i="32"/>
  <c r="K357" i="32"/>
  <c r="K358" i="32"/>
  <c r="K359" i="32"/>
  <c r="K360" i="32"/>
  <c r="K361" i="32"/>
  <c r="K362" i="32"/>
  <c r="K363" i="32"/>
  <c r="K364" i="32"/>
  <c r="K365" i="32"/>
  <c r="K366" i="32"/>
  <c r="K367" i="32"/>
  <c r="K368" i="32"/>
  <c r="K369" i="32"/>
  <c r="K370" i="32"/>
  <c r="K371" i="32"/>
  <c r="K372" i="32"/>
  <c r="K373" i="32"/>
  <c r="K374" i="32"/>
  <c r="K375" i="32"/>
  <c r="K376" i="32"/>
  <c r="K377" i="32"/>
  <c r="K378" i="32"/>
  <c r="K379" i="32"/>
  <c r="K380" i="32"/>
  <c r="K381" i="32"/>
  <c r="K382" i="32"/>
  <c r="K383" i="32"/>
  <c r="K384" i="32"/>
  <c r="K385" i="32"/>
  <c r="K386" i="32"/>
  <c r="K387" i="32"/>
  <c r="K388" i="32"/>
  <c r="K389" i="32"/>
  <c r="K390" i="32"/>
  <c r="K203" i="32"/>
  <c r="K201" i="32"/>
  <c r="C502" i="32"/>
  <c r="C503" i="32"/>
  <c r="C504" i="32"/>
  <c r="C505" i="32"/>
  <c r="C506" i="32"/>
  <c r="C507" i="32"/>
  <c r="C508" i="32"/>
  <c r="C509" i="32"/>
  <c r="C510" i="32"/>
  <c r="C511" i="32"/>
  <c r="C512" i="32"/>
  <c r="C513" i="32"/>
  <c r="C515" i="32"/>
  <c r="C516" i="32"/>
  <c r="C517" i="32"/>
  <c r="C518" i="32"/>
  <c r="C519" i="32"/>
  <c r="G502" i="32"/>
  <c r="H502" i="32"/>
  <c r="I502" i="32"/>
  <c r="D502" i="32" s="1"/>
  <c r="J502" i="32"/>
  <c r="E502" i="32" s="1"/>
  <c r="K502" i="32"/>
  <c r="L502" i="32"/>
  <c r="G503" i="32"/>
  <c r="H503" i="32"/>
  <c r="I503" i="32"/>
  <c r="D503" i="32" s="1"/>
  <c r="J503" i="32"/>
  <c r="E503" i="32" s="1"/>
  <c r="K503" i="32"/>
  <c r="L503" i="32"/>
  <c r="G504" i="32"/>
  <c r="H504" i="32"/>
  <c r="I504" i="32"/>
  <c r="D504" i="32" s="1"/>
  <c r="J504" i="32"/>
  <c r="E504" i="32" s="1"/>
  <c r="K504" i="32"/>
  <c r="L504" i="32"/>
  <c r="G505" i="32"/>
  <c r="H505" i="32"/>
  <c r="I505" i="32"/>
  <c r="D505" i="32" s="1"/>
  <c r="J505" i="32"/>
  <c r="E505" i="32" s="1"/>
  <c r="K505" i="32"/>
  <c r="L505" i="32"/>
  <c r="G506" i="32"/>
  <c r="H506" i="32"/>
  <c r="I506" i="32"/>
  <c r="D506" i="32" s="1"/>
  <c r="J506" i="32"/>
  <c r="E506" i="32" s="1"/>
  <c r="K506" i="32"/>
  <c r="L506" i="32"/>
  <c r="G507" i="32"/>
  <c r="H507" i="32"/>
  <c r="I507" i="32"/>
  <c r="D507" i="32" s="1"/>
  <c r="J507" i="32"/>
  <c r="E507" i="32" s="1"/>
  <c r="K507" i="32"/>
  <c r="L507" i="32"/>
  <c r="G508" i="32"/>
  <c r="H508" i="32"/>
  <c r="I508" i="32"/>
  <c r="D508" i="32" s="1"/>
  <c r="J508" i="32"/>
  <c r="E508" i="32" s="1"/>
  <c r="K508" i="32"/>
  <c r="L508" i="32"/>
  <c r="G509" i="32"/>
  <c r="H509" i="32"/>
  <c r="I509" i="32"/>
  <c r="D509" i="32" s="1"/>
  <c r="J509" i="32"/>
  <c r="E509" i="32" s="1"/>
  <c r="K509" i="32"/>
  <c r="L509" i="32"/>
  <c r="G510" i="32"/>
  <c r="H510" i="32"/>
  <c r="I510" i="32"/>
  <c r="D510" i="32" s="1"/>
  <c r="J510" i="32"/>
  <c r="E510" i="32" s="1"/>
  <c r="K510" i="32"/>
  <c r="L510" i="32"/>
  <c r="G511" i="32"/>
  <c r="H511" i="32"/>
  <c r="I511" i="32"/>
  <c r="D511" i="32" s="1"/>
  <c r="J511" i="32"/>
  <c r="E511" i="32" s="1"/>
  <c r="K511" i="32"/>
  <c r="L511" i="32"/>
  <c r="G512" i="32"/>
  <c r="H512" i="32"/>
  <c r="I512" i="32"/>
  <c r="D512" i="32" s="1"/>
  <c r="J512" i="32"/>
  <c r="E512" i="32" s="1"/>
  <c r="K512" i="32"/>
  <c r="L512" i="32"/>
  <c r="G513" i="32"/>
  <c r="H513" i="32"/>
  <c r="I513" i="32"/>
  <c r="D513" i="32" s="1"/>
  <c r="J513" i="32"/>
  <c r="E513" i="32" s="1"/>
  <c r="K513" i="32"/>
  <c r="L513" i="32"/>
  <c r="G515" i="32"/>
  <c r="H515" i="32"/>
  <c r="I515" i="32"/>
  <c r="D515" i="32" s="1"/>
  <c r="J515" i="32"/>
  <c r="E515" i="32" s="1"/>
  <c r="K515" i="32"/>
  <c r="L515" i="32"/>
  <c r="G516" i="32"/>
  <c r="H516" i="32"/>
  <c r="I516" i="32"/>
  <c r="D516" i="32" s="1"/>
  <c r="J516" i="32"/>
  <c r="E516" i="32" s="1"/>
  <c r="K516" i="32"/>
  <c r="L516" i="32"/>
  <c r="G517" i="32"/>
  <c r="H517" i="32"/>
  <c r="I517" i="32"/>
  <c r="D517" i="32" s="1"/>
  <c r="J517" i="32"/>
  <c r="E517" i="32" s="1"/>
  <c r="K517" i="32"/>
  <c r="L517" i="32"/>
  <c r="G518" i="32"/>
  <c r="H518" i="32"/>
  <c r="I518" i="32"/>
  <c r="D518" i="32" s="1"/>
  <c r="J518" i="32"/>
  <c r="E518" i="32" s="1"/>
  <c r="K518" i="32"/>
  <c r="L518" i="32"/>
  <c r="G519" i="32"/>
  <c r="H519" i="32"/>
  <c r="I519" i="32"/>
  <c r="D519" i="32" s="1"/>
  <c r="J519" i="32"/>
  <c r="E519" i="32" s="1"/>
  <c r="K519" i="32"/>
  <c r="L519" i="32"/>
  <c r="L134" i="32"/>
  <c r="K134" i="32"/>
  <c r="J134" i="32"/>
  <c r="E134" i="32" s="1"/>
  <c r="I134" i="32"/>
  <c r="D134" i="32" s="1"/>
  <c r="H134" i="32"/>
  <c r="G134" i="32"/>
  <c r="C134" i="32"/>
  <c r="L133" i="32"/>
  <c r="K133" i="32"/>
  <c r="J133" i="32"/>
  <c r="E133" i="32" s="1"/>
  <c r="I133" i="32"/>
  <c r="D133" i="32" s="1"/>
  <c r="H133" i="32"/>
  <c r="G133" i="32"/>
  <c r="C133" i="32"/>
  <c r="L132" i="32"/>
  <c r="K132" i="32"/>
  <c r="J132" i="32"/>
  <c r="E132" i="32" s="1"/>
  <c r="I132" i="32"/>
  <c r="D132" i="32" s="1"/>
  <c r="H132" i="32"/>
  <c r="G132" i="32"/>
  <c r="C132" i="32"/>
  <c r="L131" i="32"/>
  <c r="K131" i="32"/>
  <c r="J131" i="32"/>
  <c r="E131" i="32" s="1"/>
  <c r="I131" i="32"/>
  <c r="D131" i="32" s="1"/>
  <c r="H131" i="32"/>
  <c r="G131" i="32"/>
  <c r="C131" i="32"/>
  <c r="L130" i="32"/>
  <c r="K130" i="32"/>
  <c r="J130" i="32"/>
  <c r="E130" i="32" s="1"/>
  <c r="I130" i="32"/>
  <c r="D130" i="32" s="1"/>
  <c r="H130" i="32"/>
  <c r="G130" i="32"/>
  <c r="C130" i="32"/>
  <c r="L129" i="32"/>
  <c r="K129" i="32"/>
  <c r="J129" i="32"/>
  <c r="E129" i="32" s="1"/>
  <c r="I129" i="32"/>
  <c r="D129" i="32" s="1"/>
  <c r="H129" i="32"/>
  <c r="G129" i="32"/>
  <c r="C129" i="32"/>
  <c r="L128" i="32"/>
  <c r="K128" i="32"/>
  <c r="J128" i="32"/>
  <c r="E128" i="32" s="1"/>
  <c r="I128" i="32"/>
  <c r="D128" i="32" s="1"/>
  <c r="H128" i="32"/>
  <c r="F128" i="32" s="1"/>
  <c r="G128" i="32"/>
  <c r="C128" i="32"/>
  <c r="L127" i="32"/>
  <c r="K127" i="32"/>
  <c r="J127" i="32"/>
  <c r="E127" i="32" s="1"/>
  <c r="I127" i="32"/>
  <c r="D127" i="32" s="1"/>
  <c r="H127" i="32"/>
  <c r="G127" i="32"/>
  <c r="C127" i="32"/>
  <c r="L126" i="32"/>
  <c r="K126" i="32"/>
  <c r="J126" i="32"/>
  <c r="E126" i="32" s="1"/>
  <c r="I126" i="32"/>
  <c r="D126" i="32" s="1"/>
  <c r="H126" i="32"/>
  <c r="G126" i="32"/>
  <c r="C126" i="32"/>
  <c r="L125" i="32"/>
  <c r="K125" i="32"/>
  <c r="J125" i="32"/>
  <c r="E125" i="32" s="1"/>
  <c r="I125" i="32"/>
  <c r="D125" i="32" s="1"/>
  <c r="H125" i="32"/>
  <c r="G125" i="32"/>
  <c r="C125" i="32"/>
  <c r="L124" i="32"/>
  <c r="K124" i="32"/>
  <c r="J124" i="32"/>
  <c r="E124" i="32" s="1"/>
  <c r="I124" i="32"/>
  <c r="D124" i="32" s="1"/>
  <c r="H124" i="32"/>
  <c r="G124" i="32"/>
  <c r="C124" i="32"/>
  <c r="L123" i="32"/>
  <c r="K123" i="32"/>
  <c r="J123" i="32"/>
  <c r="E123" i="32" s="1"/>
  <c r="I123" i="32"/>
  <c r="D123" i="32" s="1"/>
  <c r="H123" i="32"/>
  <c r="G123" i="32"/>
  <c r="C123" i="32"/>
  <c r="L122" i="32"/>
  <c r="K122" i="32"/>
  <c r="J122" i="32"/>
  <c r="E122" i="32" s="1"/>
  <c r="I122" i="32"/>
  <c r="D122" i="32" s="1"/>
  <c r="H122" i="32"/>
  <c r="G122" i="32"/>
  <c r="C122" i="32"/>
  <c r="L121" i="32"/>
  <c r="K121" i="32"/>
  <c r="J121" i="32"/>
  <c r="E121" i="32" s="1"/>
  <c r="I121" i="32"/>
  <c r="D121" i="32" s="1"/>
  <c r="H121" i="32"/>
  <c r="G121" i="32"/>
  <c r="C121" i="32"/>
  <c r="L120" i="32"/>
  <c r="K120" i="32"/>
  <c r="J120" i="32"/>
  <c r="E120" i="32" s="1"/>
  <c r="I120" i="32"/>
  <c r="D120" i="32" s="1"/>
  <c r="H120" i="32"/>
  <c r="G120" i="32"/>
  <c r="C120" i="32"/>
  <c r="L119" i="32"/>
  <c r="K119" i="32"/>
  <c r="J119" i="32"/>
  <c r="E119" i="32" s="1"/>
  <c r="I119" i="32"/>
  <c r="D119" i="32" s="1"/>
  <c r="H119" i="32"/>
  <c r="G119" i="32"/>
  <c r="C119" i="32"/>
  <c r="L118" i="32"/>
  <c r="K118" i="32"/>
  <c r="J118" i="32"/>
  <c r="E118" i="32" s="1"/>
  <c r="I118" i="32"/>
  <c r="D118" i="32" s="1"/>
  <c r="H118" i="32"/>
  <c r="G118" i="32"/>
  <c r="C118" i="32"/>
  <c r="L117" i="32"/>
  <c r="K117" i="32"/>
  <c r="J117" i="32"/>
  <c r="E117" i="32" s="1"/>
  <c r="I117" i="32"/>
  <c r="D117" i="32" s="1"/>
  <c r="H117" i="32"/>
  <c r="G117" i="32"/>
  <c r="C117" i="32"/>
  <c r="L116" i="32"/>
  <c r="K116" i="32"/>
  <c r="J116" i="32"/>
  <c r="E116" i="32" s="1"/>
  <c r="I116" i="32"/>
  <c r="D116" i="32" s="1"/>
  <c r="H116" i="32"/>
  <c r="G116" i="32"/>
  <c r="C116" i="32"/>
  <c r="L115" i="32"/>
  <c r="K115" i="32"/>
  <c r="J115" i="32"/>
  <c r="E115" i="32" s="1"/>
  <c r="I115" i="32"/>
  <c r="D115" i="32" s="1"/>
  <c r="H115" i="32"/>
  <c r="G115" i="32"/>
  <c r="C115" i="32"/>
  <c r="L114" i="32"/>
  <c r="K114" i="32"/>
  <c r="J114" i="32"/>
  <c r="E114" i="32" s="1"/>
  <c r="I114" i="32"/>
  <c r="D114" i="32" s="1"/>
  <c r="H114" i="32"/>
  <c r="G114" i="32"/>
  <c r="C114" i="32"/>
  <c r="L113" i="32"/>
  <c r="K113" i="32"/>
  <c r="J113" i="32"/>
  <c r="E113" i="32" s="1"/>
  <c r="I113" i="32"/>
  <c r="D113" i="32" s="1"/>
  <c r="H113" i="32"/>
  <c r="G113" i="32"/>
  <c r="C113" i="32"/>
  <c r="L112" i="32"/>
  <c r="K112" i="32"/>
  <c r="J112" i="32"/>
  <c r="E112" i="32" s="1"/>
  <c r="I112" i="32"/>
  <c r="D112" i="32" s="1"/>
  <c r="H112" i="32"/>
  <c r="G112" i="32"/>
  <c r="C112" i="32"/>
  <c r="L111" i="32"/>
  <c r="K111" i="32"/>
  <c r="J111" i="32"/>
  <c r="E111" i="32" s="1"/>
  <c r="I111" i="32"/>
  <c r="D111" i="32" s="1"/>
  <c r="H111" i="32"/>
  <c r="G111" i="32"/>
  <c r="C111" i="32"/>
  <c r="L110" i="32"/>
  <c r="K110" i="32"/>
  <c r="J110" i="32"/>
  <c r="E110" i="32" s="1"/>
  <c r="I110" i="32"/>
  <c r="D110" i="32" s="1"/>
  <c r="H110" i="32"/>
  <c r="G110" i="32"/>
  <c r="C110" i="32"/>
  <c r="L109" i="32"/>
  <c r="K109" i="32"/>
  <c r="J109" i="32"/>
  <c r="E109" i="32" s="1"/>
  <c r="I109" i="32"/>
  <c r="D109" i="32" s="1"/>
  <c r="H109" i="32"/>
  <c r="G109" i="32"/>
  <c r="C109" i="32"/>
  <c r="L108" i="32"/>
  <c r="K108" i="32"/>
  <c r="J108" i="32"/>
  <c r="E108" i="32" s="1"/>
  <c r="I108" i="32"/>
  <c r="D108" i="32" s="1"/>
  <c r="H108" i="32"/>
  <c r="G108" i="32"/>
  <c r="C108" i="32"/>
  <c r="L107" i="32"/>
  <c r="K107" i="32"/>
  <c r="J107" i="32"/>
  <c r="E107" i="32" s="1"/>
  <c r="I107" i="32"/>
  <c r="D107" i="32" s="1"/>
  <c r="H107" i="32"/>
  <c r="G107" i="32"/>
  <c r="C107" i="32"/>
  <c r="L106" i="32"/>
  <c r="K106" i="32"/>
  <c r="J106" i="32"/>
  <c r="E106" i="32" s="1"/>
  <c r="I106" i="32"/>
  <c r="D106" i="32" s="1"/>
  <c r="H106" i="32"/>
  <c r="G106" i="32"/>
  <c r="C106" i="32"/>
  <c r="L105" i="32"/>
  <c r="K105" i="32"/>
  <c r="J105" i="32"/>
  <c r="E105" i="32" s="1"/>
  <c r="I105" i="32"/>
  <c r="D105" i="32" s="1"/>
  <c r="H105" i="32"/>
  <c r="G105" i="32"/>
  <c r="C105" i="32"/>
  <c r="L104" i="32"/>
  <c r="K104" i="32"/>
  <c r="J104" i="32"/>
  <c r="E104" i="32" s="1"/>
  <c r="I104" i="32"/>
  <c r="D104" i="32" s="1"/>
  <c r="H104" i="32"/>
  <c r="G104" i="32"/>
  <c r="C104" i="32"/>
  <c r="L103" i="32"/>
  <c r="K103" i="32"/>
  <c r="J103" i="32"/>
  <c r="E103" i="32" s="1"/>
  <c r="I103" i="32"/>
  <c r="D103" i="32" s="1"/>
  <c r="H103" i="32"/>
  <c r="G103" i="32"/>
  <c r="C103" i="32"/>
  <c r="L102" i="32"/>
  <c r="K102" i="32"/>
  <c r="J102" i="32"/>
  <c r="E102" i="32" s="1"/>
  <c r="I102" i="32"/>
  <c r="D102" i="32" s="1"/>
  <c r="H102" i="32"/>
  <c r="G102" i="32"/>
  <c r="C102" i="32"/>
  <c r="L101" i="32"/>
  <c r="K101" i="32"/>
  <c r="J101" i="32"/>
  <c r="E101" i="32" s="1"/>
  <c r="I101" i="32"/>
  <c r="D101" i="32" s="1"/>
  <c r="H101" i="32"/>
  <c r="G101" i="32"/>
  <c r="C101" i="32"/>
  <c r="L100" i="32"/>
  <c r="K100" i="32"/>
  <c r="J100" i="32"/>
  <c r="E100" i="32" s="1"/>
  <c r="I100" i="32"/>
  <c r="D100" i="32" s="1"/>
  <c r="H100" i="32"/>
  <c r="G100" i="32"/>
  <c r="C100" i="32"/>
  <c r="L99" i="32"/>
  <c r="K99" i="32"/>
  <c r="J99" i="32"/>
  <c r="E99" i="32" s="1"/>
  <c r="I99" i="32"/>
  <c r="D99" i="32" s="1"/>
  <c r="H99" i="32"/>
  <c r="G99" i="32"/>
  <c r="C99" i="32"/>
  <c r="L98" i="32"/>
  <c r="K98" i="32"/>
  <c r="J98" i="32"/>
  <c r="E98" i="32" s="1"/>
  <c r="I98" i="32"/>
  <c r="D98" i="32" s="1"/>
  <c r="H98" i="32"/>
  <c r="G98" i="32"/>
  <c r="C98" i="32"/>
  <c r="L97" i="32"/>
  <c r="K97" i="32"/>
  <c r="J97" i="32"/>
  <c r="E97" i="32" s="1"/>
  <c r="I97" i="32"/>
  <c r="D97" i="32" s="1"/>
  <c r="H97" i="32"/>
  <c r="G97" i="32"/>
  <c r="C97" i="32"/>
  <c r="L96" i="32"/>
  <c r="K96" i="32"/>
  <c r="J96" i="32"/>
  <c r="E96" i="32" s="1"/>
  <c r="I96" i="32"/>
  <c r="D96" i="32" s="1"/>
  <c r="H96" i="32"/>
  <c r="F96" i="32" s="1"/>
  <c r="G96" i="32"/>
  <c r="C96" i="32"/>
  <c r="L95" i="32"/>
  <c r="K95" i="32"/>
  <c r="J95" i="32"/>
  <c r="E95" i="32" s="1"/>
  <c r="I95" i="32"/>
  <c r="D95" i="32" s="1"/>
  <c r="H95" i="32"/>
  <c r="G95" i="32"/>
  <c r="C95" i="32"/>
  <c r="L94" i="32"/>
  <c r="K94" i="32"/>
  <c r="J94" i="32"/>
  <c r="E94" i="32" s="1"/>
  <c r="I94" i="32"/>
  <c r="D94" i="32" s="1"/>
  <c r="H94" i="32"/>
  <c r="G94" i="32"/>
  <c r="C94" i="32"/>
  <c r="L93" i="32"/>
  <c r="K93" i="32"/>
  <c r="J93" i="32"/>
  <c r="E93" i="32" s="1"/>
  <c r="I93" i="32"/>
  <c r="D93" i="32" s="1"/>
  <c r="H93" i="32"/>
  <c r="G93" i="32"/>
  <c r="C93" i="32"/>
  <c r="L92" i="32"/>
  <c r="K92" i="32"/>
  <c r="J92" i="32"/>
  <c r="E92" i="32" s="1"/>
  <c r="I92" i="32"/>
  <c r="D92" i="32" s="1"/>
  <c r="H92" i="32"/>
  <c r="G92" i="32"/>
  <c r="C92" i="32"/>
  <c r="L91" i="32"/>
  <c r="K91" i="32"/>
  <c r="J91" i="32"/>
  <c r="E91" i="32" s="1"/>
  <c r="I91" i="32"/>
  <c r="D91" i="32" s="1"/>
  <c r="H91" i="32"/>
  <c r="G91" i="32"/>
  <c r="C91" i="32"/>
  <c r="L90" i="32"/>
  <c r="K90" i="32"/>
  <c r="J90" i="32"/>
  <c r="E90" i="32" s="1"/>
  <c r="I90" i="32"/>
  <c r="D90" i="32" s="1"/>
  <c r="H90" i="32"/>
  <c r="G90" i="32"/>
  <c r="C90" i="32"/>
  <c r="L89" i="32"/>
  <c r="K89" i="32"/>
  <c r="J89" i="32"/>
  <c r="E89" i="32" s="1"/>
  <c r="I89" i="32"/>
  <c r="D89" i="32" s="1"/>
  <c r="H89" i="32"/>
  <c r="G89" i="32"/>
  <c r="C89" i="32"/>
  <c r="L88" i="32"/>
  <c r="K88" i="32"/>
  <c r="J88" i="32"/>
  <c r="E88" i="32" s="1"/>
  <c r="I88" i="32"/>
  <c r="D88" i="32" s="1"/>
  <c r="H88" i="32"/>
  <c r="G88" i="32"/>
  <c r="C88" i="32"/>
  <c r="L87" i="32"/>
  <c r="K87" i="32"/>
  <c r="J87" i="32"/>
  <c r="E87" i="32" s="1"/>
  <c r="I87" i="32"/>
  <c r="D87" i="32" s="1"/>
  <c r="H87" i="32"/>
  <c r="G87" i="32"/>
  <c r="C87" i="32"/>
  <c r="L86" i="32"/>
  <c r="K86" i="32"/>
  <c r="J86" i="32"/>
  <c r="E86" i="32" s="1"/>
  <c r="I86" i="32"/>
  <c r="D86" i="32" s="1"/>
  <c r="H86" i="32"/>
  <c r="G86" i="32"/>
  <c r="C86" i="32"/>
  <c r="L85" i="32"/>
  <c r="K85" i="32"/>
  <c r="J85" i="32"/>
  <c r="E85" i="32" s="1"/>
  <c r="I85" i="32"/>
  <c r="D85" i="32" s="1"/>
  <c r="H85" i="32"/>
  <c r="G85" i="32"/>
  <c r="C85" i="32"/>
  <c r="L84" i="32"/>
  <c r="K84" i="32"/>
  <c r="J84" i="32"/>
  <c r="E84" i="32" s="1"/>
  <c r="I84" i="32"/>
  <c r="D84" i="32" s="1"/>
  <c r="H84" i="32"/>
  <c r="G84" i="32"/>
  <c r="C84" i="32"/>
  <c r="L83" i="32"/>
  <c r="K83" i="32"/>
  <c r="J83" i="32"/>
  <c r="E83" i="32" s="1"/>
  <c r="I83" i="32"/>
  <c r="D83" i="32" s="1"/>
  <c r="H83" i="32"/>
  <c r="G83" i="32"/>
  <c r="C83" i="32"/>
  <c r="L82" i="32"/>
  <c r="K82" i="32"/>
  <c r="J82" i="32"/>
  <c r="E82" i="32" s="1"/>
  <c r="I82" i="32"/>
  <c r="D82" i="32" s="1"/>
  <c r="H82" i="32"/>
  <c r="G82" i="32"/>
  <c r="C82" i="32"/>
  <c r="L81" i="32"/>
  <c r="K81" i="32"/>
  <c r="J81" i="32"/>
  <c r="E81" i="32" s="1"/>
  <c r="I81" i="32"/>
  <c r="D81" i="32" s="1"/>
  <c r="H81" i="32"/>
  <c r="G81" i="32"/>
  <c r="C81" i="32"/>
  <c r="L80" i="32"/>
  <c r="K80" i="32"/>
  <c r="J80" i="32"/>
  <c r="E80" i="32" s="1"/>
  <c r="I80" i="32"/>
  <c r="D80" i="32" s="1"/>
  <c r="H80" i="32"/>
  <c r="G80" i="32"/>
  <c r="C80" i="32"/>
  <c r="L79" i="32"/>
  <c r="K79" i="32"/>
  <c r="J79" i="32"/>
  <c r="E79" i="32" s="1"/>
  <c r="I79" i="32"/>
  <c r="D79" i="32" s="1"/>
  <c r="H79" i="32"/>
  <c r="G79" i="32"/>
  <c r="C79" i="32"/>
  <c r="L78" i="32"/>
  <c r="K78" i="32"/>
  <c r="J78" i="32"/>
  <c r="E78" i="32" s="1"/>
  <c r="I78" i="32"/>
  <c r="D78" i="32" s="1"/>
  <c r="H78" i="32"/>
  <c r="G78" i="32"/>
  <c r="C78" i="32"/>
  <c r="L77" i="32"/>
  <c r="K77" i="32"/>
  <c r="J77" i="32"/>
  <c r="E77" i="32" s="1"/>
  <c r="I77" i="32"/>
  <c r="D77" i="32" s="1"/>
  <c r="H77" i="32"/>
  <c r="G77" i="32"/>
  <c r="C77" i="32"/>
  <c r="L76" i="32"/>
  <c r="K76" i="32"/>
  <c r="J76" i="32"/>
  <c r="E76" i="32" s="1"/>
  <c r="I76" i="32"/>
  <c r="D76" i="32" s="1"/>
  <c r="H76" i="32"/>
  <c r="G76" i="32"/>
  <c r="C76" i="32"/>
  <c r="L75" i="32"/>
  <c r="K75" i="32"/>
  <c r="J75" i="32"/>
  <c r="E75" i="32" s="1"/>
  <c r="I75" i="32"/>
  <c r="D75" i="32" s="1"/>
  <c r="H75" i="32"/>
  <c r="G75" i="32"/>
  <c r="C75" i="32"/>
  <c r="L74" i="32"/>
  <c r="K74" i="32"/>
  <c r="J74" i="32"/>
  <c r="E74" i="32" s="1"/>
  <c r="I74" i="32"/>
  <c r="D74" i="32" s="1"/>
  <c r="H74" i="32"/>
  <c r="G74" i="32"/>
  <c r="C74" i="32"/>
  <c r="L73" i="32"/>
  <c r="K73" i="32"/>
  <c r="J73" i="32"/>
  <c r="E73" i="32" s="1"/>
  <c r="I73" i="32"/>
  <c r="D73" i="32" s="1"/>
  <c r="H73" i="32"/>
  <c r="G73" i="32"/>
  <c r="C73" i="32"/>
  <c r="L72" i="32"/>
  <c r="K72" i="32"/>
  <c r="J72" i="32"/>
  <c r="E72" i="32" s="1"/>
  <c r="I72" i="32"/>
  <c r="D72" i="32" s="1"/>
  <c r="H72" i="32"/>
  <c r="G72" i="32"/>
  <c r="C72" i="32"/>
  <c r="L71" i="32"/>
  <c r="K71" i="32"/>
  <c r="J71" i="32"/>
  <c r="E71" i="32" s="1"/>
  <c r="I71" i="32"/>
  <c r="D71" i="32" s="1"/>
  <c r="H71" i="32"/>
  <c r="G71" i="32"/>
  <c r="C71" i="32"/>
  <c r="L70" i="32"/>
  <c r="K70" i="32"/>
  <c r="J70" i="32"/>
  <c r="E70" i="32" s="1"/>
  <c r="I70" i="32"/>
  <c r="D70" i="32" s="1"/>
  <c r="H70" i="32"/>
  <c r="G70" i="32"/>
  <c r="C70" i="32"/>
  <c r="L69" i="32"/>
  <c r="K69" i="32"/>
  <c r="J69" i="32"/>
  <c r="E69" i="32" s="1"/>
  <c r="I69" i="32"/>
  <c r="D69" i="32" s="1"/>
  <c r="H69" i="32"/>
  <c r="G69" i="32"/>
  <c r="C69" i="32"/>
  <c r="L68" i="32"/>
  <c r="K68" i="32"/>
  <c r="J68" i="32"/>
  <c r="E68" i="32" s="1"/>
  <c r="I68" i="32"/>
  <c r="D68" i="32" s="1"/>
  <c r="H68" i="32"/>
  <c r="G68" i="32"/>
  <c r="C68" i="32"/>
  <c r="L67" i="32"/>
  <c r="K67" i="32"/>
  <c r="J67" i="32"/>
  <c r="E67" i="32" s="1"/>
  <c r="I67" i="32"/>
  <c r="D67" i="32" s="1"/>
  <c r="H67" i="32"/>
  <c r="G67" i="32"/>
  <c r="C67" i="32"/>
  <c r="L66" i="32"/>
  <c r="K66" i="32"/>
  <c r="J66" i="32"/>
  <c r="E66" i="32" s="1"/>
  <c r="I66" i="32"/>
  <c r="D66" i="32" s="1"/>
  <c r="H66" i="32"/>
  <c r="G66" i="32"/>
  <c r="C66" i="32"/>
  <c r="L65" i="32"/>
  <c r="K65" i="32"/>
  <c r="J65" i="32"/>
  <c r="E65" i="32" s="1"/>
  <c r="I65" i="32"/>
  <c r="D65" i="32" s="1"/>
  <c r="H65" i="32"/>
  <c r="G65" i="32"/>
  <c r="C65" i="32"/>
  <c r="L64" i="32"/>
  <c r="K64" i="32"/>
  <c r="J64" i="32"/>
  <c r="E64" i="32" s="1"/>
  <c r="I64" i="32"/>
  <c r="D64" i="32" s="1"/>
  <c r="H64" i="32"/>
  <c r="G64" i="32"/>
  <c r="C64" i="32"/>
  <c r="L63" i="32"/>
  <c r="K63" i="32"/>
  <c r="J63" i="32"/>
  <c r="E63" i="32" s="1"/>
  <c r="I63" i="32"/>
  <c r="D63" i="32" s="1"/>
  <c r="H63" i="32"/>
  <c r="G63" i="32"/>
  <c r="C63" i="32"/>
  <c r="L62" i="32"/>
  <c r="K62" i="32"/>
  <c r="J62" i="32"/>
  <c r="E62" i="32" s="1"/>
  <c r="I62" i="32"/>
  <c r="D62" i="32" s="1"/>
  <c r="H62" i="32"/>
  <c r="G62" i="32"/>
  <c r="C62" i="32"/>
  <c r="L61" i="32"/>
  <c r="K61" i="32"/>
  <c r="J61" i="32"/>
  <c r="E61" i="32" s="1"/>
  <c r="I61" i="32"/>
  <c r="D61" i="32" s="1"/>
  <c r="H61" i="32"/>
  <c r="G61" i="32"/>
  <c r="C61" i="32"/>
  <c r="L60" i="32"/>
  <c r="K60" i="32"/>
  <c r="J60" i="32"/>
  <c r="E60" i="32" s="1"/>
  <c r="I60" i="32"/>
  <c r="D60" i="32" s="1"/>
  <c r="H60" i="32"/>
  <c r="G60" i="32"/>
  <c r="C60" i="32"/>
  <c r="L59" i="32"/>
  <c r="K59" i="32"/>
  <c r="J59" i="32"/>
  <c r="E59" i="32" s="1"/>
  <c r="I59" i="32"/>
  <c r="D59" i="32" s="1"/>
  <c r="H59" i="32"/>
  <c r="G59" i="32"/>
  <c r="C59" i="32"/>
  <c r="L58" i="32"/>
  <c r="K58" i="32"/>
  <c r="J58" i="32"/>
  <c r="E58" i="32" s="1"/>
  <c r="I58" i="32"/>
  <c r="D58" i="32" s="1"/>
  <c r="H58" i="32"/>
  <c r="G58" i="32"/>
  <c r="C58" i="32"/>
  <c r="L57" i="32"/>
  <c r="K57" i="32"/>
  <c r="J57" i="32"/>
  <c r="E57" i="32" s="1"/>
  <c r="I57" i="32"/>
  <c r="D57" i="32" s="1"/>
  <c r="H57" i="32"/>
  <c r="G57" i="32"/>
  <c r="C57" i="32"/>
  <c r="L56" i="32"/>
  <c r="K56" i="32"/>
  <c r="J56" i="32"/>
  <c r="E56" i="32" s="1"/>
  <c r="I56" i="32"/>
  <c r="D56" i="32" s="1"/>
  <c r="H56" i="32"/>
  <c r="G56" i="32"/>
  <c r="C56" i="32"/>
  <c r="L55" i="32"/>
  <c r="K55" i="32"/>
  <c r="J55" i="32"/>
  <c r="E55" i="32" s="1"/>
  <c r="I55" i="32"/>
  <c r="D55" i="32" s="1"/>
  <c r="H55" i="32"/>
  <c r="G55" i="32"/>
  <c r="C55" i="32"/>
  <c r="L54" i="32"/>
  <c r="K54" i="32"/>
  <c r="J54" i="32"/>
  <c r="E54" i="32" s="1"/>
  <c r="I54" i="32"/>
  <c r="D54" i="32" s="1"/>
  <c r="H54" i="32"/>
  <c r="G54" i="32"/>
  <c r="C54" i="32"/>
  <c r="L53" i="32"/>
  <c r="K53" i="32"/>
  <c r="J53" i="32"/>
  <c r="E53" i="32" s="1"/>
  <c r="I53" i="32"/>
  <c r="D53" i="32" s="1"/>
  <c r="H53" i="32"/>
  <c r="G53" i="32"/>
  <c r="C53" i="32"/>
  <c r="L52" i="32"/>
  <c r="K52" i="32"/>
  <c r="J52" i="32"/>
  <c r="E52" i="32" s="1"/>
  <c r="I52" i="32"/>
  <c r="D52" i="32" s="1"/>
  <c r="H52" i="32"/>
  <c r="G52" i="32"/>
  <c r="C52" i="32"/>
  <c r="L51" i="32"/>
  <c r="K51" i="32"/>
  <c r="J51" i="32"/>
  <c r="E51" i="32" s="1"/>
  <c r="I51" i="32"/>
  <c r="D51" i="32" s="1"/>
  <c r="H51" i="32"/>
  <c r="G51" i="32"/>
  <c r="C51" i="32"/>
  <c r="L50" i="32"/>
  <c r="K50" i="32"/>
  <c r="J50" i="32"/>
  <c r="E50" i="32" s="1"/>
  <c r="I50" i="32"/>
  <c r="D50" i="32" s="1"/>
  <c r="H50" i="32"/>
  <c r="G50" i="32"/>
  <c r="C50" i="32"/>
  <c r="L49" i="32"/>
  <c r="K49" i="32"/>
  <c r="J49" i="32"/>
  <c r="E49" i="32" s="1"/>
  <c r="I49" i="32"/>
  <c r="D49" i="32" s="1"/>
  <c r="H49" i="32"/>
  <c r="G49" i="32"/>
  <c r="C49" i="32"/>
  <c r="L48" i="32"/>
  <c r="K48" i="32"/>
  <c r="J48" i="32"/>
  <c r="E48" i="32" s="1"/>
  <c r="I48" i="32"/>
  <c r="D48" i="32" s="1"/>
  <c r="H48" i="32"/>
  <c r="G48" i="32"/>
  <c r="C48" i="32"/>
  <c r="L47" i="32"/>
  <c r="K47" i="32"/>
  <c r="J47" i="32"/>
  <c r="E47" i="32" s="1"/>
  <c r="I47" i="32"/>
  <c r="D47" i="32" s="1"/>
  <c r="H47" i="32"/>
  <c r="G47" i="32"/>
  <c r="C47" i="32"/>
  <c r="L46" i="32"/>
  <c r="K46" i="32"/>
  <c r="J46" i="32"/>
  <c r="E46" i="32" s="1"/>
  <c r="I46" i="32"/>
  <c r="D46" i="32" s="1"/>
  <c r="H46" i="32"/>
  <c r="G46" i="32"/>
  <c r="C46" i="32"/>
  <c r="L45" i="32"/>
  <c r="K45" i="32"/>
  <c r="J45" i="32"/>
  <c r="E45" i="32" s="1"/>
  <c r="I45" i="32"/>
  <c r="D45" i="32" s="1"/>
  <c r="H45" i="32"/>
  <c r="G45" i="32"/>
  <c r="C45" i="32"/>
  <c r="L44" i="32"/>
  <c r="K44" i="32"/>
  <c r="J44" i="32"/>
  <c r="E44" i="32" s="1"/>
  <c r="I44" i="32"/>
  <c r="D44" i="32" s="1"/>
  <c r="H44" i="32"/>
  <c r="G44" i="32"/>
  <c r="C44" i="32"/>
  <c r="L43" i="32"/>
  <c r="K43" i="32"/>
  <c r="J43" i="32"/>
  <c r="E43" i="32" s="1"/>
  <c r="I43" i="32"/>
  <c r="D43" i="32" s="1"/>
  <c r="H43" i="32"/>
  <c r="G43" i="32"/>
  <c r="C43" i="32"/>
  <c r="L42" i="32"/>
  <c r="K42" i="32"/>
  <c r="J42" i="32"/>
  <c r="E42" i="32" s="1"/>
  <c r="I42" i="32"/>
  <c r="D42" i="32" s="1"/>
  <c r="H42" i="32"/>
  <c r="G42" i="32"/>
  <c r="C42" i="32"/>
  <c r="L41" i="32"/>
  <c r="K41" i="32"/>
  <c r="J41" i="32"/>
  <c r="E41" i="32" s="1"/>
  <c r="I41" i="32"/>
  <c r="D41" i="32" s="1"/>
  <c r="H41" i="32"/>
  <c r="G41" i="32"/>
  <c r="C41" i="32"/>
  <c r="L40" i="32"/>
  <c r="K40" i="32"/>
  <c r="J40" i="32"/>
  <c r="E40" i="32" s="1"/>
  <c r="I40" i="32"/>
  <c r="D40" i="32" s="1"/>
  <c r="H40" i="32"/>
  <c r="G40" i="32"/>
  <c r="C40" i="32"/>
  <c r="L39" i="32"/>
  <c r="K39" i="32"/>
  <c r="J39" i="32"/>
  <c r="E39" i="32" s="1"/>
  <c r="I39" i="32"/>
  <c r="D39" i="32" s="1"/>
  <c r="H39" i="32"/>
  <c r="G39" i="32"/>
  <c r="C39" i="32"/>
  <c r="L38" i="32"/>
  <c r="K38" i="32"/>
  <c r="J38" i="32"/>
  <c r="E38" i="32" s="1"/>
  <c r="I38" i="32"/>
  <c r="D38" i="32" s="1"/>
  <c r="H38" i="32"/>
  <c r="G38" i="32"/>
  <c r="C38" i="32"/>
  <c r="L37" i="32"/>
  <c r="K37" i="32"/>
  <c r="J37" i="32"/>
  <c r="E37" i="32" s="1"/>
  <c r="I37" i="32"/>
  <c r="H37" i="32"/>
  <c r="G37" i="32"/>
  <c r="C37" i="32"/>
  <c r="L36" i="32"/>
  <c r="K36" i="32"/>
  <c r="J36" i="32"/>
  <c r="E36" i="32" s="1"/>
  <c r="I36" i="32"/>
  <c r="D36" i="32" s="1"/>
  <c r="H36" i="32"/>
  <c r="G36" i="32"/>
  <c r="C36" i="32"/>
  <c r="L35" i="32"/>
  <c r="K35" i="32"/>
  <c r="J35" i="32"/>
  <c r="I35" i="32"/>
  <c r="D35" i="32" s="1"/>
  <c r="H35" i="32"/>
  <c r="G35" i="32"/>
  <c r="C35" i="32"/>
  <c r="L34" i="32"/>
  <c r="K34" i="32"/>
  <c r="J34" i="32"/>
  <c r="E34" i="32" s="1"/>
  <c r="I34" i="32"/>
  <c r="D34" i="32" s="1"/>
  <c r="H34" i="32"/>
  <c r="G34" i="32"/>
  <c r="C34" i="32"/>
  <c r="L33" i="32"/>
  <c r="K33" i="32"/>
  <c r="J33" i="32"/>
  <c r="E33" i="32" s="1"/>
  <c r="I33" i="32"/>
  <c r="D33" i="32" s="1"/>
  <c r="H33" i="32"/>
  <c r="G33" i="32"/>
  <c r="C33" i="32"/>
  <c r="L32" i="32"/>
  <c r="K32" i="32"/>
  <c r="J32" i="32"/>
  <c r="E32" i="32" s="1"/>
  <c r="I32" i="32"/>
  <c r="D32" i="32" s="1"/>
  <c r="H32" i="32"/>
  <c r="G32" i="32"/>
  <c r="C32" i="32"/>
  <c r="L31" i="32"/>
  <c r="K31" i="32"/>
  <c r="J31" i="32"/>
  <c r="E31" i="32" s="1"/>
  <c r="I31" i="32"/>
  <c r="D31" i="32" s="1"/>
  <c r="H31" i="32"/>
  <c r="G31" i="32"/>
  <c r="C31" i="32"/>
  <c r="L30" i="32"/>
  <c r="K30" i="32"/>
  <c r="J30" i="32"/>
  <c r="E30" i="32" s="1"/>
  <c r="I30" i="32"/>
  <c r="D30" i="32" s="1"/>
  <c r="H30" i="32"/>
  <c r="G30" i="32"/>
  <c r="C30" i="32"/>
  <c r="K29" i="32"/>
  <c r="J29" i="32"/>
  <c r="E29" i="32" s="1"/>
  <c r="I29" i="32"/>
  <c r="D29" i="32" s="1"/>
  <c r="H29" i="32"/>
  <c r="G29" i="32"/>
  <c r="C29" i="32"/>
  <c r="F105" i="32"/>
  <c r="C204" i="32"/>
  <c r="C205" i="32"/>
  <c r="C206" i="32"/>
  <c r="C207" i="32"/>
  <c r="C208" i="32"/>
  <c r="C209" i="32"/>
  <c r="C210" i="32"/>
  <c r="C211" i="32"/>
  <c r="C212" i="32"/>
  <c r="C213" i="32"/>
  <c r="C214" i="32"/>
  <c r="C215" i="32"/>
  <c r="C216" i="32"/>
  <c r="C217" i="32"/>
  <c r="C218" i="32"/>
  <c r="C219" i="32"/>
  <c r="C220" i="32"/>
  <c r="C221" i="32"/>
  <c r="C222" i="32"/>
  <c r="C223" i="32"/>
  <c r="C224" i="32"/>
  <c r="C225" i="32"/>
  <c r="C226" i="32"/>
  <c r="C227" i="32"/>
  <c r="C228" i="32"/>
  <c r="C229" i="32"/>
  <c r="C230" i="32"/>
  <c r="C231" i="32"/>
  <c r="C232" i="32"/>
  <c r="C233" i="32"/>
  <c r="C234" i="32"/>
  <c r="C235" i="32"/>
  <c r="C236" i="32"/>
  <c r="C237" i="32"/>
  <c r="C238" i="32"/>
  <c r="C239" i="32"/>
  <c r="C240" i="32"/>
  <c r="C241" i="32"/>
  <c r="C242" i="32"/>
  <c r="C243" i="32"/>
  <c r="C244" i="32"/>
  <c r="C245" i="32"/>
  <c r="C246" i="32"/>
  <c r="C247" i="32"/>
  <c r="C248" i="32"/>
  <c r="C249" i="32"/>
  <c r="C250" i="32"/>
  <c r="C251" i="32"/>
  <c r="C252" i="32"/>
  <c r="C253" i="32"/>
  <c r="C254" i="32"/>
  <c r="C255" i="32"/>
  <c r="C256" i="32"/>
  <c r="C257" i="32"/>
  <c r="C258" i="32"/>
  <c r="C259" i="32"/>
  <c r="C260" i="32"/>
  <c r="C261" i="32"/>
  <c r="C262" i="32"/>
  <c r="C263" i="32"/>
  <c r="C264" i="32"/>
  <c r="C265" i="32"/>
  <c r="C266" i="32"/>
  <c r="C267" i="32"/>
  <c r="C268" i="32"/>
  <c r="C269" i="32"/>
  <c r="C270" i="32"/>
  <c r="C271" i="32"/>
  <c r="C272" i="32"/>
  <c r="C273" i="32"/>
  <c r="C274" i="32"/>
  <c r="C275" i="32"/>
  <c r="C276" i="32"/>
  <c r="C277" i="32"/>
  <c r="C278" i="32"/>
  <c r="C279" i="32"/>
  <c r="C280" i="32"/>
  <c r="C281" i="32"/>
  <c r="C282" i="32"/>
  <c r="C283" i="32"/>
  <c r="C284" i="32"/>
  <c r="C285" i="32"/>
  <c r="C286" i="32"/>
  <c r="C287" i="32"/>
  <c r="C288" i="32"/>
  <c r="C289" i="32"/>
  <c r="C290" i="32"/>
  <c r="C291" i="32"/>
  <c r="C292" i="32"/>
  <c r="C293" i="32"/>
  <c r="C294" i="32"/>
  <c r="C295" i="32"/>
  <c r="C296" i="32"/>
  <c r="C297" i="32"/>
  <c r="C298" i="32"/>
  <c r="C299" i="32"/>
  <c r="C300" i="32"/>
  <c r="C301" i="32"/>
  <c r="C302" i="32"/>
  <c r="C303" i="32"/>
  <c r="C304" i="32"/>
  <c r="C305" i="32"/>
  <c r="C306" i="32"/>
  <c r="C307" i="32"/>
  <c r="C308" i="32"/>
  <c r="C309" i="32"/>
  <c r="C310" i="32"/>
  <c r="C311" i="32"/>
  <c r="C312" i="32"/>
  <c r="C313" i="32"/>
  <c r="C314" i="32"/>
  <c r="C315" i="32"/>
  <c r="C316" i="32"/>
  <c r="C317" i="32"/>
  <c r="C318" i="32"/>
  <c r="C319" i="32"/>
  <c r="C320" i="32"/>
  <c r="C321" i="32"/>
  <c r="C322" i="32"/>
  <c r="C323" i="32"/>
  <c r="C324" i="32"/>
  <c r="C325" i="32"/>
  <c r="C326" i="32"/>
  <c r="C327" i="32"/>
  <c r="C328" i="32"/>
  <c r="C329" i="32"/>
  <c r="C330" i="32"/>
  <c r="C331" i="32"/>
  <c r="C332" i="32"/>
  <c r="C333" i="32"/>
  <c r="C334" i="32"/>
  <c r="C335" i="32"/>
  <c r="C336" i="32"/>
  <c r="C337" i="32"/>
  <c r="C338" i="32"/>
  <c r="C339" i="32"/>
  <c r="C340" i="32"/>
  <c r="C341" i="32"/>
  <c r="C342" i="32"/>
  <c r="C343" i="32"/>
  <c r="C344" i="32"/>
  <c r="C345" i="32"/>
  <c r="C346" i="32"/>
  <c r="C347" i="32"/>
  <c r="C348" i="32"/>
  <c r="C349" i="32"/>
  <c r="C350" i="32"/>
  <c r="C351" i="32"/>
  <c r="C352" i="32"/>
  <c r="C353" i="32"/>
  <c r="C354" i="32"/>
  <c r="C355" i="32"/>
  <c r="C356" i="32"/>
  <c r="C357" i="32"/>
  <c r="C358" i="32"/>
  <c r="C359" i="32"/>
  <c r="C360" i="32"/>
  <c r="C361" i="32"/>
  <c r="C362" i="32"/>
  <c r="C363" i="32"/>
  <c r="C364" i="32"/>
  <c r="C365" i="32"/>
  <c r="C366" i="32"/>
  <c r="C367" i="32"/>
  <c r="C368" i="32"/>
  <c r="C369" i="32"/>
  <c r="C370" i="32"/>
  <c r="C371" i="32"/>
  <c r="C372" i="32"/>
  <c r="C373" i="32"/>
  <c r="C374" i="32"/>
  <c r="C375" i="32"/>
  <c r="C376" i="32"/>
  <c r="C377" i="32"/>
  <c r="C378" i="32"/>
  <c r="C379" i="32"/>
  <c r="C380" i="32"/>
  <c r="C381" i="32"/>
  <c r="C382" i="32"/>
  <c r="C383" i="32"/>
  <c r="C384" i="32"/>
  <c r="C385" i="32"/>
  <c r="C386" i="32"/>
  <c r="C387" i="32"/>
  <c r="C388" i="32"/>
  <c r="C389" i="32"/>
  <c r="C390" i="32"/>
  <c r="C391" i="32"/>
  <c r="C392" i="32"/>
  <c r="C393" i="32"/>
  <c r="C394" i="32"/>
  <c r="C395" i="32"/>
  <c r="C396" i="32"/>
  <c r="C397" i="32"/>
  <c r="C398" i="32"/>
  <c r="C399" i="32"/>
  <c r="C400" i="32"/>
  <c r="C401" i="32"/>
  <c r="C402" i="32"/>
  <c r="C403" i="32"/>
  <c r="C404" i="32"/>
  <c r="C405" i="32"/>
  <c r="C406" i="32"/>
  <c r="C407" i="32"/>
  <c r="C408" i="32"/>
  <c r="C409" i="32"/>
  <c r="C410" i="32"/>
  <c r="C411" i="32"/>
  <c r="C412" i="32"/>
  <c r="C413" i="32"/>
  <c r="C414" i="32"/>
  <c r="C415" i="32"/>
  <c r="C416" i="32"/>
  <c r="C417" i="32"/>
  <c r="C418" i="32"/>
  <c r="C419" i="32"/>
  <c r="C420" i="32"/>
  <c r="C421" i="32"/>
  <c r="C422" i="32"/>
  <c r="C423" i="32"/>
  <c r="C424" i="32"/>
  <c r="C425" i="32"/>
  <c r="C426" i="32"/>
  <c r="C427" i="32"/>
  <c r="C428" i="32"/>
  <c r="C429" i="32"/>
  <c r="C430" i="32"/>
  <c r="C431" i="32"/>
  <c r="C432" i="32"/>
  <c r="C433" i="32"/>
  <c r="C434" i="32"/>
  <c r="C435" i="32"/>
  <c r="C436" i="32"/>
  <c r="C437" i="32"/>
  <c r="C438" i="32"/>
  <c r="C439" i="32"/>
  <c r="C440" i="32"/>
  <c r="C441" i="32"/>
  <c r="C442" i="32"/>
  <c r="C443" i="32"/>
  <c r="C444" i="32"/>
  <c r="C445" i="32"/>
  <c r="C446" i="32"/>
  <c r="C447" i="32"/>
  <c r="C448" i="32"/>
  <c r="C449" i="32"/>
  <c r="C450" i="32"/>
  <c r="C451" i="32"/>
  <c r="C452" i="32"/>
  <c r="C453" i="32"/>
  <c r="C454" i="32"/>
  <c r="C455" i="32"/>
  <c r="C456" i="32"/>
  <c r="C457" i="32"/>
  <c r="C458" i="32"/>
  <c r="C459" i="32"/>
  <c r="C460" i="32"/>
  <c r="C461" i="32"/>
  <c r="C462" i="32"/>
  <c r="C463" i="32"/>
  <c r="C464" i="32"/>
  <c r="C465" i="32"/>
  <c r="C466" i="32"/>
  <c r="C467" i="32"/>
  <c r="C468" i="32"/>
  <c r="C469" i="32"/>
  <c r="C470" i="32"/>
  <c r="C471" i="32"/>
  <c r="C472" i="32"/>
  <c r="C473" i="32"/>
  <c r="C474" i="32"/>
  <c r="C475" i="32"/>
  <c r="C476" i="32"/>
  <c r="C477" i="32"/>
  <c r="C478" i="32"/>
  <c r="C479" i="32"/>
  <c r="C480" i="32"/>
  <c r="C481" i="32"/>
  <c r="C482" i="32"/>
  <c r="C483" i="32"/>
  <c r="C484" i="32"/>
  <c r="C485" i="32"/>
  <c r="C486" i="32"/>
  <c r="C487" i="32"/>
  <c r="C488" i="32"/>
  <c r="C489" i="32"/>
  <c r="C490" i="32"/>
  <c r="C491" i="32"/>
  <c r="C492" i="32"/>
  <c r="C493" i="32"/>
  <c r="C494" i="32"/>
  <c r="C495" i="32"/>
  <c r="C496" i="32"/>
  <c r="C498" i="32"/>
  <c r="C499" i="32"/>
  <c r="C500" i="32"/>
  <c r="C501" i="32"/>
  <c r="C203" i="32"/>
  <c r="C201" i="32"/>
  <c r="C152" i="32"/>
  <c r="C153" i="32"/>
  <c r="C154" i="32"/>
  <c r="C155" i="32"/>
  <c r="C156" i="32"/>
  <c r="C151" i="32"/>
  <c r="C150" i="32"/>
  <c r="C144" i="32"/>
  <c r="C146" i="32"/>
  <c r="C147" i="32"/>
  <c r="C145" i="32"/>
  <c r="C148" i="32"/>
  <c r="C142" i="32"/>
  <c r="C138" i="32"/>
  <c r="C139" i="32"/>
  <c r="C140" i="32"/>
  <c r="C141" i="32"/>
  <c r="C137" i="32"/>
  <c r="C136" i="32"/>
  <c r="L501" i="32"/>
  <c r="K501" i="32"/>
  <c r="J501" i="32"/>
  <c r="E501" i="32" s="1"/>
  <c r="I501" i="32"/>
  <c r="D501" i="32" s="1"/>
  <c r="H501" i="32"/>
  <c r="G501" i="32"/>
  <c r="L500" i="32"/>
  <c r="K500" i="32"/>
  <c r="J500" i="32"/>
  <c r="E500" i="32" s="1"/>
  <c r="I500" i="32"/>
  <c r="D500" i="32" s="1"/>
  <c r="H500" i="32"/>
  <c r="G500" i="32"/>
  <c r="L499" i="32"/>
  <c r="K499" i="32"/>
  <c r="J499" i="32"/>
  <c r="E499" i="32" s="1"/>
  <c r="I499" i="32"/>
  <c r="D499" i="32" s="1"/>
  <c r="H499" i="32"/>
  <c r="G499" i="32"/>
  <c r="L498" i="32"/>
  <c r="K498" i="32"/>
  <c r="J498" i="32"/>
  <c r="E498" i="32" s="1"/>
  <c r="I498" i="32"/>
  <c r="D498" i="32" s="1"/>
  <c r="H498" i="32"/>
  <c r="G498" i="32"/>
  <c r="L496" i="32"/>
  <c r="K496" i="32"/>
  <c r="J496" i="32"/>
  <c r="E496" i="32" s="1"/>
  <c r="I496" i="32"/>
  <c r="D496" i="32" s="1"/>
  <c r="H496" i="32"/>
  <c r="G496" i="32"/>
  <c r="L495" i="32"/>
  <c r="K495" i="32"/>
  <c r="J495" i="32"/>
  <c r="E495" i="32" s="1"/>
  <c r="I495" i="32"/>
  <c r="D495" i="32" s="1"/>
  <c r="H495" i="32"/>
  <c r="G495" i="32"/>
  <c r="L494" i="32"/>
  <c r="K494" i="32"/>
  <c r="J494" i="32"/>
  <c r="E494" i="32" s="1"/>
  <c r="I494" i="32"/>
  <c r="D494" i="32" s="1"/>
  <c r="H494" i="32"/>
  <c r="G494" i="32"/>
  <c r="L493" i="32"/>
  <c r="K493" i="32"/>
  <c r="J493" i="32"/>
  <c r="E493" i="32" s="1"/>
  <c r="I493" i="32"/>
  <c r="D493" i="32" s="1"/>
  <c r="H493" i="32"/>
  <c r="G493" i="32"/>
  <c r="L492" i="32"/>
  <c r="K492" i="32"/>
  <c r="J492" i="32"/>
  <c r="E492" i="32" s="1"/>
  <c r="I492" i="32"/>
  <c r="D492" i="32" s="1"/>
  <c r="H492" i="32"/>
  <c r="G492" i="32"/>
  <c r="L491" i="32"/>
  <c r="K491" i="32"/>
  <c r="J491" i="32"/>
  <c r="E491" i="32" s="1"/>
  <c r="I491" i="32"/>
  <c r="D491" i="32" s="1"/>
  <c r="H491" i="32"/>
  <c r="G491" i="32"/>
  <c r="L490" i="32"/>
  <c r="K490" i="32"/>
  <c r="J490" i="32"/>
  <c r="E490" i="32" s="1"/>
  <c r="I490" i="32"/>
  <c r="D490" i="32" s="1"/>
  <c r="H490" i="32"/>
  <c r="G490" i="32"/>
  <c r="L489" i="32"/>
  <c r="K489" i="32"/>
  <c r="J489" i="32"/>
  <c r="E489" i="32" s="1"/>
  <c r="I489" i="32"/>
  <c r="D489" i="32" s="1"/>
  <c r="H489" i="32"/>
  <c r="G489" i="32"/>
  <c r="L488" i="32"/>
  <c r="K488" i="32"/>
  <c r="J488" i="32"/>
  <c r="E488" i="32" s="1"/>
  <c r="I488" i="32"/>
  <c r="D488" i="32" s="1"/>
  <c r="H488" i="32"/>
  <c r="G488" i="32"/>
  <c r="L487" i="32"/>
  <c r="K487" i="32"/>
  <c r="J487" i="32"/>
  <c r="E487" i="32" s="1"/>
  <c r="I487" i="32"/>
  <c r="D487" i="32" s="1"/>
  <c r="H487" i="32"/>
  <c r="G487" i="32"/>
  <c r="L486" i="32"/>
  <c r="K486" i="32"/>
  <c r="J486" i="32"/>
  <c r="E486" i="32" s="1"/>
  <c r="I486" i="32"/>
  <c r="D486" i="32" s="1"/>
  <c r="H486" i="32"/>
  <c r="G486" i="32"/>
  <c r="L485" i="32"/>
  <c r="K485" i="32"/>
  <c r="J485" i="32"/>
  <c r="E485" i="32" s="1"/>
  <c r="I485" i="32"/>
  <c r="D485" i="32" s="1"/>
  <c r="H485" i="32"/>
  <c r="G485" i="32"/>
  <c r="L484" i="32"/>
  <c r="K484" i="32"/>
  <c r="J484" i="32"/>
  <c r="E484" i="32" s="1"/>
  <c r="I484" i="32"/>
  <c r="D484" i="32" s="1"/>
  <c r="H484" i="32"/>
  <c r="G484" i="32"/>
  <c r="L483" i="32"/>
  <c r="K483" i="32"/>
  <c r="J483" i="32"/>
  <c r="E483" i="32" s="1"/>
  <c r="I483" i="32"/>
  <c r="D483" i="32" s="1"/>
  <c r="H483" i="32"/>
  <c r="G483" i="32"/>
  <c r="L482" i="32"/>
  <c r="K482" i="32"/>
  <c r="J482" i="32"/>
  <c r="E482" i="32" s="1"/>
  <c r="I482" i="32"/>
  <c r="D482" i="32" s="1"/>
  <c r="H482" i="32"/>
  <c r="G482" i="32"/>
  <c r="L481" i="32"/>
  <c r="K481" i="32"/>
  <c r="J481" i="32"/>
  <c r="E481" i="32" s="1"/>
  <c r="I481" i="32"/>
  <c r="D481" i="32" s="1"/>
  <c r="H481" i="32"/>
  <c r="G481" i="32"/>
  <c r="L480" i="32"/>
  <c r="K480" i="32"/>
  <c r="J480" i="32"/>
  <c r="E480" i="32" s="1"/>
  <c r="I480" i="32"/>
  <c r="D480" i="32" s="1"/>
  <c r="H480" i="32"/>
  <c r="G480" i="32"/>
  <c r="L479" i="32"/>
  <c r="K479" i="32"/>
  <c r="J479" i="32"/>
  <c r="E479" i="32" s="1"/>
  <c r="I479" i="32"/>
  <c r="D479" i="32" s="1"/>
  <c r="H479" i="32"/>
  <c r="G479" i="32"/>
  <c r="L478" i="32"/>
  <c r="K478" i="32"/>
  <c r="J478" i="32"/>
  <c r="E478" i="32" s="1"/>
  <c r="I478" i="32"/>
  <c r="D478" i="32" s="1"/>
  <c r="H478" i="32"/>
  <c r="G478" i="32"/>
  <c r="L477" i="32"/>
  <c r="K477" i="32"/>
  <c r="J477" i="32"/>
  <c r="E477" i="32" s="1"/>
  <c r="I477" i="32"/>
  <c r="D477" i="32" s="1"/>
  <c r="H477" i="32"/>
  <c r="G477" i="32"/>
  <c r="L476" i="32"/>
  <c r="K476" i="32"/>
  <c r="J476" i="32"/>
  <c r="E476" i="32" s="1"/>
  <c r="I476" i="32"/>
  <c r="D476" i="32" s="1"/>
  <c r="H476" i="32"/>
  <c r="G476" i="32"/>
  <c r="L475" i="32"/>
  <c r="K475" i="32"/>
  <c r="J475" i="32"/>
  <c r="E475" i="32" s="1"/>
  <c r="I475" i="32"/>
  <c r="D475" i="32" s="1"/>
  <c r="H475" i="32"/>
  <c r="G475" i="32"/>
  <c r="L474" i="32"/>
  <c r="K474" i="32"/>
  <c r="J474" i="32"/>
  <c r="E474" i="32" s="1"/>
  <c r="I474" i="32"/>
  <c r="D474" i="32" s="1"/>
  <c r="H474" i="32"/>
  <c r="G474" i="32"/>
  <c r="L473" i="32"/>
  <c r="K473" i="32"/>
  <c r="J473" i="32"/>
  <c r="E473" i="32" s="1"/>
  <c r="I473" i="32"/>
  <c r="D473" i="32" s="1"/>
  <c r="H473" i="32"/>
  <c r="G473" i="32"/>
  <c r="L472" i="32"/>
  <c r="K472" i="32"/>
  <c r="J472" i="32"/>
  <c r="E472" i="32" s="1"/>
  <c r="I472" i="32"/>
  <c r="D472" i="32" s="1"/>
  <c r="H472" i="32"/>
  <c r="G472" i="32"/>
  <c r="L471" i="32"/>
  <c r="K471" i="32"/>
  <c r="J471" i="32"/>
  <c r="E471" i="32" s="1"/>
  <c r="I471" i="32"/>
  <c r="D471" i="32" s="1"/>
  <c r="H471" i="32"/>
  <c r="G471" i="32"/>
  <c r="L470" i="32"/>
  <c r="K470" i="32"/>
  <c r="J470" i="32"/>
  <c r="E470" i="32" s="1"/>
  <c r="I470" i="32"/>
  <c r="D470" i="32" s="1"/>
  <c r="H470" i="32"/>
  <c r="G470" i="32"/>
  <c r="L469" i="32"/>
  <c r="K469" i="32"/>
  <c r="J469" i="32"/>
  <c r="E469" i="32" s="1"/>
  <c r="I469" i="32"/>
  <c r="D469" i="32" s="1"/>
  <c r="H469" i="32"/>
  <c r="G469" i="32"/>
  <c r="L468" i="32"/>
  <c r="K468" i="32"/>
  <c r="J468" i="32"/>
  <c r="E468" i="32" s="1"/>
  <c r="I468" i="32"/>
  <c r="D468" i="32" s="1"/>
  <c r="H468" i="32"/>
  <c r="G468" i="32"/>
  <c r="L467" i="32"/>
  <c r="K467" i="32"/>
  <c r="J467" i="32"/>
  <c r="E467" i="32" s="1"/>
  <c r="I467" i="32"/>
  <c r="D467" i="32" s="1"/>
  <c r="H467" i="32"/>
  <c r="G467" i="32"/>
  <c r="L466" i="32"/>
  <c r="K466" i="32"/>
  <c r="J466" i="32"/>
  <c r="E466" i="32" s="1"/>
  <c r="I466" i="32"/>
  <c r="D466" i="32" s="1"/>
  <c r="H466" i="32"/>
  <c r="G466" i="32"/>
  <c r="L465" i="32"/>
  <c r="K465" i="32"/>
  <c r="J465" i="32"/>
  <c r="E465" i="32" s="1"/>
  <c r="I465" i="32"/>
  <c r="D465" i="32" s="1"/>
  <c r="H465" i="32"/>
  <c r="G465" i="32"/>
  <c r="L464" i="32"/>
  <c r="K464" i="32"/>
  <c r="J464" i="32"/>
  <c r="E464" i="32" s="1"/>
  <c r="I464" i="32"/>
  <c r="D464" i="32" s="1"/>
  <c r="H464" i="32"/>
  <c r="G464" i="32"/>
  <c r="L463" i="32"/>
  <c r="K463" i="32"/>
  <c r="J463" i="32"/>
  <c r="E463" i="32" s="1"/>
  <c r="I463" i="32"/>
  <c r="D463" i="32" s="1"/>
  <c r="H463" i="32"/>
  <c r="G463" i="32"/>
  <c r="L462" i="32"/>
  <c r="K462" i="32"/>
  <c r="J462" i="32"/>
  <c r="E462" i="32" s="1"/>
  <c r="I462" i="32"/>
  <c r="D462" i="32" s="1"/>
  <c r="H462" i="32"/>
  <c r="G462" i="32"/>
  <c r="L461" i="32"/>
  <c r="K461" i="32"/>
  <c r="J461" i="32"/>
  <c r="E461" i="32" s="1"/>
  <c r="I461" i="32"/>
  <c r="D461" i="32" s="1"/>
  <c r="H461" i="32"/>
  <c r="G461" i="32"/>
  <c r="L460" i="32"/>
  <c r="K460" i="32"/>
  <c r="J460" i="32"/>
  <c r="E460" i="32" s="1"/>
  <c r="I460" i="32"/>
  <c r="D460" i="32" s="1"/>
  <c r="H460" i="32"/>
  <c r="G460" i="32"/>
  <c r="L459" i="32"/>
  <c r="K459" i="32"/>
  <c r="J459" i="32"/>
  <c r="E459" i="32" s="1"/>
  <c r="I459" i="32"/>
  <c r="D459" i="32" s="1"/>
  <c r="H459" i="32"/>
  <c r="G459" i="32"/>
  <c r="L458" i="32"/>
  <c r="K458" i="32"/>
  <c r="J458" i="32"/>
  <c r="E458" i="32" s="1"/>
  <c r="I458" i="32"/>
  <c r="D458" i="32" s="1"/>
  <c r="H458" i="32"/>
  <c r="G458" i="32"/>
  <c r="L457" i="32"/>
  <c r="K457" i="32"/>
  <c r="J457" i="32"/>
  <c r="E457" i="32" s="1"/>
  <c r="I457" i="32"/>
  <c r="D457" i="32" s="1"/>
  <c r="H457" i="32"/>
  <c r="G457" i="32"/>
  <c r="L456" i="32"/>
  <c r="K456" i="32"/>
  <c r="J456" i="32"/>
  <c r="E456" i="32" s="1"/>
  <c r="I456" i="32"/>
  <c r="D456" i="32" s="1"/>
  <c r="H456" i="32"/>
  <c r="G456" i="32"/>
  <c r="L455" i="32"/>
  <c r="K455" i="32"/>
  <c r="J455" i="32"/>
  <c r="E455" i="32" s="1"/>
  <c r="I455" i="32"/>
  <c r="D455" i="32" s="1"/>
  <c r="H455" i="32"/>
  <c r="G455" i="32"/>
  <c r="L454" i="32"/>
  <c r="K454" i="32"/>
  <c r="J454" i="32"/>
  <c r="E454" i="32" s="1"/>
  <c r="I454" i="32"/>
  <c r="D454" i="32" s="1"/>
  <c r="H454" i="32"/>
  <c r="G454" i="32"/>
  <c r="L453" i="32"/>
  <c r="K453" i="32"/>
  <c r="J453" i="32"/>
  <c r="E453" i="32" s="1"/>
  <c r="I453" i="32"/>
  <c r="D453" i="32" s="1"/>
  <c r="H453" i="32"/>
  <c r="G453" i="32"/>
  <c r="L452" i="32"/>
  <c r="K452" i="32"/>
  <c r="J452" i="32"/>
  <c r="E452" i="32" s="1"/>
  <c r="I452" i="32"/>
  <c r="D452" i="32" s="1"/>
  <c r="H452" i="32"/>
  <c r="G452" i="32"/>
  <c r="L451" i="32"/>
  <c r="K451" i="32"/>
  <c r="J451" i="32"/>
  <c r="E451" i="32" s="1"/>
  <c r="I451" i="32"/>
  <c r="D451" i="32" s="1"/>
  <c r="H451" i="32"/>
  <c r="G451" i="32"/>
  <c r="L450" i="32"/>
  <c r="K450" i="32"/>
  <c r="J450" i="32"/>
  <c r="E450" i="32" s="1"/>
  <c r="I450" i="32"/>
  <c r="D450" i="32" s="1"/>
  <c r="H450" i="32"/>
  <c r="G450" i="32"/>
  <c r="L449" i="32"/>
  <c r="K449" i="32"/>
  <c r="J449" i="32"/>
  <c r="E449" i="32" s="1"/>
  <c r="I449" i="32"/>
  <c r="D449" i="32" s="1"/>
  <c r="H449" i="32"/>
  <c r="G449" i="32"/>
  <c r="L448" i="32"/>
  <c r="K448" i="32"/>
  <c r="J448" i="32"/>
  <c r="E448" i="32" s="1"/>
  <c r="I448" i="32"/>
  <c r="D448" i="32" s="1"/>
  <c r="H448" i="32"/>
  <c r="G448" i="32"/>
  <c r="L447" i="32"/>
  <c r="K447" i="32"/>
  <c r="J447" i="32"/>
  <c r="E447" i="32" s="1"/>
  <c r="I447" i="32"/>
  <c r="D447" i="32" s="1"/>
  <c r="H447" i="32"/>
  <c r="G447" i="32"/>
  <c r="L446" i="32"/>
  <c r="K446" i="32"/>
  <c r="J446" i="32"/>
  <c r="E446" i="32" s="1"/>
  <c r="I446" i="32"/>
  <c r="D446" i="32" s="1"/>
  <c r="H446" i="32"/>
  <c r="G446" i="32"/>
  <c r="L445" i="32"/>
  <c r="K445" i="32"/>
  <c r="J445" i="32"/>
  <c r="E445" i="32" s="1"/>
  <c r="I445" i="32"/>
  <c r="D445" i="32" s="1"/>
  <c r="H445" i="32"/>
  <c r="G445" i="32"/>
  <c r="L444" i="32"/>
  <c r="K444" i="32"/>
  <c r="J444" i="32"/>
  <c r="E444" i="32" s="1"/>
  <c r="I444" i="32"/>
  <c r="D444" i="32" s="1"/>
  <c r="H444" i="32"/>
  <c r="G444" i="32"/>
  <c r="L443" i="32"/>
  <c r="K443" i="32"/>
  <c r="J443" i="32"/>
  <c r="E443" i="32" s="1"/>
  <c r="I443" i="32"/>
  <c r="D443" i="32" s="1"/>
  <c r="H443" i="32"/>
  <c r="G443" i="32"/>
  <c r="L442" i="32"/>
  <c r="K442" i="32"/>
  <c r="J442" i="32"/>
  <c r="E442" i="32" s="1"/>
  <c r="I442" i="32"/>
  <c r="D442" i="32" s="1"/>
  <c r="H442" i="32"/>
  <c r="G442" i="32"/>
  <c r="L441" i="32"/>
  <c r="K441" i="32"/>
  <c r="J441" i="32"/>
  <c r="E441" i="32" s="1"/>
  <c r="I441" i="32"/>
  <c r="D441" i="32" s="1"/>
  <c r="H441" i="32"/>
  <c r="G441" i="32"/>
  <c r="L440" i="32"/>
  <c r="K440" i="32"/>
  <c r="J440" i="32"/>
  <c r="E440" i="32" s="1"/>
  <c r="I440" i="32"/>
  <c r="D440" i="32" s="1"/>
  <c r="H440" i="32"/>
  <c r="G440" i="32"/>
  <c r="L439" i="32"/>
  <c r="K439" i="32"/>
  <c r="J439" i="32"/>
  <c r="E439" i="32" s="1"/>
  <c r="I439" i="32"/>
  <c r="D439" i="32" s="1"/>
  <c r="H439" i="32"/>
  <c r="G439" i="32"/>
  <c r="L438" i="32"/>
  <c r="K438" i="32"/>
  <c r="J438" i="32"/>
  <c r="E438" i="32" s="1"/>
  <c r="I438" i="32"/>
  <c r="D438" i="32" s="1"/>
  <c r="H438" i="32"/>
  <c r="G438" i="32"/>
  <c r="L437" i="32"/>
  <c r="K437" i="32"/>
  <c r="J437" i="32"/>
  <c r="E437" i="32" s="1"/>
  <c r="I437" i="32"/>
  <c r="D437" i="32" s="1"/>
  <c r="H437" i="32"/>
  <c r="G437" i="32"/>
  <c r="L436" i="32"/>
  <c r="K436" i="32"/>
  <c r="J436" i="32"/>
  <c r="E436" i="32" s="1"/>
  <c r="I436" i="32"/>
  <c r="D436" i="32" s="1"/>
  <c r="H436" i="32"/>
  <c r="G436" i="32"/>
  <c r="L435" i="32"/>
  <c r="K435" i="32"/>
  <c r="J435" i="32"/>
  <c r="E435" i="32" s="1"/>
  <c r="I435" i="32"/>
  <c r="D435" i="32" s="1"/>
  <c r="H435" i="32"/>
  <c r="G435" i="32"/>
  <c r="L434" i="32"/>
  <c r="K434" i="32"/>
  <c r="J434" i="32"/>
  <c r="E434" i="32" s="1"/>
  <c r="I434" i="32"/>
  <c r="D434" i="32" s="1"/>
  <c r="H434" i="32"/>
  <c r="G434" i="32"/>
  <c r="L433" i="32"/>
  <c r="K433" i="32"/>
  <c r="J433" i="32"/>
  <c r="E433" i="32" s="1"/>
  <c r="I433" i="32"/>
  <c r="D433" i="32" s="1"/>
  <c r="H433" i="32"/>
  <c r="G433" i="32"/>
  <c r="L432" i="32"/>
  <c r="K432" i="32"/>
  <c r="J432" i="32"/>
  <c r="E432" i="32" s="1"/>
  <c r="I432" i="32"/>
  <c r="D432" i="32" s="1"/>
  <c r="H432" i="32"/>
  <c r="G432" i="32"/>
  <c r="L431" i="32"/>
  <c r="K431" i="32"/>
  <c r="J431" i="32"/>
  <c r="E431" i="32" s="1"/>
  <c r="I431" i="32"/>
  <c r="D431" i="32" s="1"/>
  <c r="H431" i="32"/>
  <c r="G431" i="32"/>
  <c r="L430" i="32"/>
  <c r="K430" i="32"/>
  <c r="J430" i="32"/>
  <c r="E430" i="32" s="1"/>
  <c r="I430" i="32"/>
  <c r="D430" i="32" s="1"/>
  <c r="H430" i="32"/>
  <c r="G430" i="32"/>
  <c r="L429" i="32"/>
  <c r="K429" i="32"/>
  <c r="J429" i="32"/>
  <c r="E429" i="32" s="1"/>
  <c r="I429" i="32"/>
  <c r="D429" i="32" s="1"/>
  <c r="H429" i="32"/>
  <c r="G429" i="32"/>
  <c r="L428" i="32"/>
  <c r="K428" i="32"/>
  <c r="J428" i="32"/>
  <c r="E428" i="32" s="1"/>
  <c r="I428" i="32"/>
  <c r="D428" i="32" s="1"/>
  <c r="H428" i="32"/>
  <c r="G428" i="32"/>
  <c r="L427" i="32"/>
  <c r="K427" i="32"/>
  <c r="J427" i="32"/>
  <c r="E427" i="32" s="1"/>
  <c r="I427" i="32"/>
  <c r="D427" i="32" s="1"/>
  <c r="H427" i="32"/>
  <c r="G427" i="32"/>
  <c r="L426" i="32"/>
  <c r="K426" i="32"/>
  <c r="J426" i="32"/>
  <c r="E426" i="32" s="1"/>
  <c r="I426" i="32"/>
  <c r="D426" i="32" s="1"/>
  <c r="H426" i="32"/>
  <c r="G426" i="32"/>
  <c r="L425" i="32"/>
  <c r="K425" i="32"/>
  <c r="J425" i="32"/>
  <c r="E425" i="32" s="1"/>
  <c r="I425" i="32"/>
  <c r="D425" i="32" s="1"/>
  <c r="H425" i="32"/>
  <c r="G425" i="32"/>
  <c r="L424" i="32"/>
  <c r="K424" i="32"/>
  <c r="J424" i="32"/>
  <c r="E424" i="32" s="1"/>
  <c r="I424" i="32"/>
  <c r="D424" i="32" s="1"/>
  <c r="H424" i="32"/>
  <c r="G424" i="32"/>
  <c r="L423" i="32"/>
  <c r="K423" i="32"/>
  <c r="J423" i="32"/>
  <c r="E423" i="32" s="1"/>
  <c r="I423" i="32"/>
  <c r="D423" i="32" s="1"/>
  <c r="H423" i="32"/>
  <c r="G423" i="32"/>
  <c r="L422" i="32"/>
  <c r="K422" i="32"/>
  <c r="J422" i="32"/>
  <c r="E422" i="32" s="1"/>
  <c r="I422" i="32"/>
  <c r="D422" i="32" s="1"/>
  <c r="H422" i="32"/>
  <c r="G422" i="32"/>
  <c r="L421" i="32"/>
  <c r="K421" i="32"/>
  <c r="J421" i="32"/>
  <c r="E421" i="32" s="1"/>
  <c r="I421" i="32"/>
  <c r="D421" i="32" s="1"/>
  <c r="H421" i="32"/>
  <c r="G421" i="32"/>
  <c r="L420" i="32"/>
  <c r="K420" i="32"/>
  <c r="J420" i="32"/>
  <c r="E420" i="32" s="1"/>
  <c r="I420" i="32"/>
  <c r="D420" i="32" s="1"/>
  <c r="H420" i="32"/>
  <c r="G420" i="32"/>
  <c r="L419" i="32"/>
  <c r="K419" i="32"/>
  <c r="J419" i="32"/>
  <c r="E419" i="32" s="1"/>
  <c r="I419" i="32"/>
  <c r="D419" i="32" s="1"/>
  <c r="H419" i="32"/>
  <c r="G419" i="32"/>
  <c r="L418" i="32"/>
  <c r="K418" i="32"/>
  <c r="J418" i="32"/>
  <c r="E418" i="32" s="1"/>
  <c r="I418" i="32"/>
  <c r="D418" i="32" s="1"/>
  <c r="H418" i="32"/>
  <c r="G418" i="32"/>
  <c r="L417" i="32"/>
  <c r="K417" i="32"/>
  <c r="J417" i="32"/>
  <c r="E417" i="32" s="1"/>
  <c r="I417" i="32"/>
  <c r="D417" i="32" s="1"/>
  <c r="H417" i="32"/>
  <c r="G417" i="32"/>
  <c r="L416" i="32"/>
  <c r="K416" i="32"/>
  <c r="J416" i="32"/>
  <c r="E416" i="32" s="1"/>
  <c r="I416" i="32"/>
  <c r="D416" i="32" s="1"/>
  <c r="H416" i="32"/>
  <c r="G416" i="32"/>
  <c r="L415" i="32"/>
  <c r="K415" i="32"/>
  <c r="J415" i="32"/>
  <c r="E415" i="32" s="1"/>
  <c r="I415" i="32"/>
  <c r="D415" i="32" s="1"/>
  <c r="H415" i="32"/>
  <c r="G415" i="32"/>
  <c r="L414" i="32"/>
  <c r="K414" i="32"/>
  <c r="J414" i="32"/>
  <c r="E414" i="32" s="1"/>
  <c r="I414" i="32"/>
  <c r="D414" i="32" s="1"/>
  <c r="H414" i="32"/>
  <c r="G414" i="32"/>
  <c r="L413" i="32"/>
  <c r="K413" i="32"/>
  <c r="J413" i="32"/>
  <c r="E413" i="32" s="1"/>
  <c r="I413" i="32"/>
  <c r="D413" i="32" s="1"/>
  <c r="H413" i="32"/>
  <c r="G413" i="32"/>
  <c r="L412" i="32"/>
  <c r="K412" i="32"/>
  <c r="J412" i="32"/>
  <c r="E412" i="32" s="1"/>
  <c r="I412" i="32"/>
  <c r="D412" i="32" s="1"/>
  <c r="H412" i="32"/>
  <c r="G412" i="32"/>
  <c r="L411" i="32"/>
  <c r="K411" i="32"/>
  <c r="J411" i="32"/>
  <c r="E411" i="32" s="1"/>
  <c r="I411" i="32"/>
  <c r="D411" i="32" s="1"/>
  <c r="H411" i="32"/>
  <c r="G411" i="32"/>
  <c r="L410" i="32"/>
  <c r="K410" i="32"/>
  <c r="J410" i="32"/>
  <c r="E410" i="32" s="1"/>
  <c r="I410" i="32"/>
  <c r="D410" i="32" s="1"/>
  <c r="H410" i="32"/>
  <c r="G410" i="32"/>
  <c r="L409" i="32"/>
  <c r="K409" i="32"/>
  <c r="J409" i="32"/>
  <c r="E409" i="32" s="1"/>
  <c r="I409" i="32"/>
  <c r="D409" i="32" s="1"/>
  <c r="H409" i="32"/>
  <c r="G409" i="32"/>
  <c r="L408" i="32"/>
  <c r="K408" i="32"/>
  <c r="J408" i="32"/>
  <c r="E408" i="32" s="1"/>
  <c r="I408" i="32"/>
  <c r="D408" i="32" s="1"/>
  <c r="H408" i="32"/>
  <c r="G408" i="32"/>
  <c r="L407" i="32"/>
  <c r="K407" i="32"/>
  <c r="J407" i="32"/>
  <c r="E407" i="32" s="1"/>
  <c r="I407" i="32"/>
  <c r="D407" i="32" s="1"/>
  <c r="H407" i="32"/>
  <c r="G407" i="32"/>
  <c r="L406" i="32"/>
  <c r="K406" i="32"/>
  <c r="J406" i="32"/>
  <c r="E406" i="32" s="1"/>
  <c r="I406" i="32"/>
  <c r="D406" i="32" s="1"/>
  <c r="H406" i="32"/>
  <c r="G406" i="32"/>
  <c r="L405" i="32"/>
  <c r="K405" i="32"/>
  <c r="J405" i="32"/>
  <c r="E405" i="32" s="1"/>
  <c r="I405" i="32"/>
  <c r="D405" i="32" s="1"/>
  <c r="H405" i="32"/>
  <c r="G405" i="32"/>
  <c r="L404" i="32"/>
  <c r="K404" i="32"/>
  <c r="J404" i="32"/>
  <c r="E404" i="32" s="1"/>
  <c r="I404" i="32"/>
  <c r="D404" i="32" s="1"/>
  <c r="H404" i="32"/>
  <c r="G404" i="32"/>
  <c r="L403" i="32"/>
  <c r="K403" i="32"/>
  <c r="J403" i="32"/>
  <c r="E403" i="32" s="1"/>
  <c r="I403" i="32"/>
  <c r="D403" i="32" s="1"/>
  <c r="H403" i="32"/>
  <c r="G403" i="32"/>
  <c r="L402" i="32"/>
  <c r="K402" i="32"/>
  <c r="J402" i="32"/>
  <c r="E402" i="32" s="1"/>
  <c r="I402" i="32"/>
  <c r="D402" i="32" s="1"/>
  <c r="H402" i="32"/>
  <c r="G402" i="32"/>
  <c r="L401" i="32"/>
  <c r="K401" i="32"/>
  <c r="J401" i="32"/>
  <c r="E401" i="32" s="1"/>
  <c r="I401" i="32"/>
  <c r="D401" i="32" s="1"/>
  <c r="H401" i="32"/>
  <c r="G401" i="32"/>
  <c r="L400" i="32"/>
  <c r="K400" i="32"/>
  <c r="J400" i="32"/>
  <c r="E400" i="32" s="1"/>
  <c r="I400" i="32"/>
  <c r="D400" i="32" s="1"/>
  <c r="H400" i="32"/>
  <c r="G400" i="32"/>
  <c r="L399" i="32"/>
  <c r="K399" i="32"/>
  <c r="J399" i="32"/>
  <c r="E399" i="32" s="1"/>
  <c r="I399" i="32"/>
  <c r="D399" i="32" s="1"/>
  <c r="H399" i="32"/>
  <c r="G399" i="32"/>
  <c r="L398" i="32"/>
  <c r="K398" i="32"/>
  <c r="J398" i="32"/>
  <c r="E398" i="32" s="1"/>
  <c r="I398" i="32"/>
  <c r="D398" i="32" s="1"/>
  <c r="H398" i="32"/>
  <c r="G398" i="32"/>
  <c r="L397" i="32"/>
  <c r="K397" i="32"/>
  <c r="J397" i="32"/>
  <c r="E397" i="32" s="1"/>
  <c r="I397" i="32"/>
  <c r="D397" i="32" s="1"/>
  <c r="H397" i="32"/>
  <c r="G397" i="32"/>
  <c r="L396" i="32"/>
  <c r="K396" i="32"/>
  <c r="J396" i="32"/>
  <c r="E396" i="32" s="1"/>
  <c r="I396" i="32"/>
  <c r="D396" i="32" s="1"/>
  <c r="H396" i="32"/>
  <c r="G396" i="32"/>
  <c r="L395" i="32"/>
  <c r="K395" i="32"/>
  <c r="J395" i="32"/>
  <c r="E395" i="32" s="1"/>
  <c r="I395" i="32"/>
  <c r="D395" i="32" s="1"/>
  <c r="H395" i="32"/>
  <c r="G395" i="32"/>
  <c r="L394" i="32"/>
  <c r="K394" i="32"/>
  <c r="J394" i="32"/>
  <c r="E394" i="32" s="1"/>
  <c r="I394" i="32"/>
  <c r="D394" i="32" s="1"/>
  <c r="H394" i="32"/>
  <c r="G394" i="32"/>
  <c r="L393" i="32"/>
  <c r="K393" i="32"/>
  <c r="J393" i="32"/>
  <c r="E393" i="32" s="1"/>
  <c r="I393" i="32"/>
  <c r="D393" i="32" s="1"/>
  <c r="H393" i="32"/>
  <c r="G393" i="32"/>
  <c r="L392" i="32"/>
  <c r="K392" i="32"/>
  <c r="J392" i="32"/>
  <c r="E392" i="32" s="1"/>
  <c r="I392" i="32"/>
  <c r="D392" i="32" s="1"/>
  <c r="H392" i="32"/>
  <c r="G392" i="32"/>
  <c r="L391" i="32"/>
  <c r="K391" i="32"/>
  <c r="J391" i="32"/>
  <c r="E391" i="32" s="1"/>
  <c r="I391" i="32"/>
  <c r="D391" i="32" s="1"/>
  <c r="H391" i="32"/>
  <c r="G391" i="32"/>
  <c r="L390" i="32"/>
  <c r="J390" i="32"/>
  <c r="E390" i="32" s="1"/>
  <c r="I390" i="32"/>
  <c r="D390" i="32" s="1"/>
  <c r="H390" i="32"/>
  <c r="G390" i="32"/>
  <c r="L389" i="32"/>
  <c r="J389" i="32"/>
  <c r="E389" i="32" s="1"/>
  <c r="I389" i="32"/>
  <c r="D389" i="32" s="1"/>
  <c r="H389" i="32"/>
  <c r="G389" i="32"/>
  <c r="L388" i="32"/>
  <c r="J388" i="32"/>
  <c r="E388" i="32" s="1"/>
  <c r="I388" i="32"/>
  <c r="D388" i="32" s="1"/>
  <c r="H388" i="32"/>
  <c r="G388" i="32"/>
  <c r="L387" i="32"/>
  <c r="J387" i="32"/>
  <c r="E387" i="32" s="1"/>
  <c r="I387" i="32"/>
  <c r="D387" i="32" s="1"/>
  <c r="H387" i="32"/>
  <c r="G387" i="32"/>
  <c r="L386" i="32"/>
  <c r="J386" i="32"/>
  <c r="E386" i="32" s="1"/>
  <c r="I386" i="32"/>
  <c r="D386" i="32" s="1"/>
  <c r="H386" i="32"/>
  <c r="G386" i="32"/>
  <c r="L385" i="32"/>
  <c r="J385" i="32"/>
  <c r="E385" i="32" s="1"/>
  <c r="I385" i="32"/>
  <c r="D385" i="32" s="1"/>
  <c r="H385" i="32"/>
  <c r="G385" i="32"/>
  <c r="L384" i="32"/>
  <c r="J384" i="32"/>
  <c r="E384" i="32" s="1"/>
  <c r="I384" i="32"/>
  <c r="D384" i="32" s="1"/>
  <c r="H384" i="32"/>
  <c r="G384" i="32"/>
  <c r="L383" i="32"/>
  <c r="J383" i="32"/>
  <c r="E383" i="32" s="1"/>
  <c r="I383" i="32"/>
  <c r="D383" i="32" s="1"/>
  <c r="H383" i="32"/>
  <c r="G383" i="32"/>
  <c r="L382" i="32"/>
  <c r="J382" i="32"/>
  <c r="E382" i="32" s="1"/>
  <c r="I382" i="32"/>
  <c r="D382" i="32" s="1"/>
  <c r="H382" i="32"/>
  <c r="G382" i="32"/>
  <c r="L381" i="32"/>
  <c r="J381" i="32"/>
  <c r="E381" i="32" s="1"/>
  <c r="I381" i="32"/>
  <c r="D381" i="32" s="1"/>
  <c r="H381" i="32"/>
  <c r="G381" i="32"/>
  <c r="L380" i="32"/>
  <c r="J380" i="32"/>
  <c r="E380" i="32" s="1"/>
  <c r="I380" i="32"/>
  <c r="D380" i="32" s="1"/>
  <c r="H380" i="32"/>
  <c r="G380" i="32"/>
  <c r="L379" i="32"/>
  <c r="J379" i="32"/>
  <c r="E379" i="32" s="1"/>
  <c r="I379" i="32"/>
  <c r="D379" i="32" s="1"/>
  <c r="H379" i="32"/>
  <c r="G379" i="32"/>
  <c r="L378" i="32"/>
  <c r="J378" i="32"/>
  <c r="E378" i="32" s="1"/>
  <c r="I378" i="32"/>
  <c r="D378" i="32" s="1"/>
  <c r="H378" i="32"/>
  <c r="G378" i="32"/>
  <c r="L377" i="32"/>
  <c r="J377" i="32"/>
  <c r="E377" i="32" s="1"/>
  <c r="I377" i="32"/>
  <c r="D377" i="32" s="1"/>
  <c r="H377" i="32"/>
  <c r="G377" i="32"/>
  <c r="L376" i="32"/>
  <c r="J376" i="32"/>
  <c r="E376" i="32" s="1"/>
  <c r="I376" i="32"/>
  <c r="D376" i="32" s="1"/>
  <c r="H376" i="32"/>
  <c r="G376" i="32"/>
  <c r="L375" i="32"/>
  <c r="J375" i="32"/>
  <c r="E375" i="32" s="1"/>
  <c r="I375" i="32"/>
  <c r="D375" i="32" s="1"/>
  <c r="H375" i="32"/>
  <c r="G375" i="32"/>
  <c r="L374" i="32"/>
  <c r="J374" i="32"/>
  <c r="E374" i="32" s="1"/>
  <c r="I374" i="32"/>
  <c r="D374" i="32" s="1"/>
  <c r="H374" i="32"/>
  <c r="G374" i="32"/>
  <c r="L373" i="32"/>
  <c r="J373" i="32"/>
  <c r="E373" i="32" s="1"/>
  <c r="I373" i="32"/>
  <c r="D373" i="32" s="1"/>
  <c r="H373" i="32"/>
  <c r="G373" i="32"/>
  <c r="L372" i="32"/>
  <c r="J372" i="32"/>
  <c r="E372" i="32" s="1"/>
  <c r="I372" i="32"/>
  <c r="D372" i="32" s="1"/>
  <c r="H372" i="32"/>
  <c r="G372" i="32"/>
  <c r="L371" i="32"/>
  <c r="J371" i="32"/>
  <c r="E371" i="32" s="1"/>
  <c r="I371" i="32"/>
  <c r="D371" i="32" s="1"/>
  <c r="H371" i="32"/>
  <c r="G371" i="32"/>
  <c r="L370" i="32"/>
  <c r="J370" i="32"/>
  <c r="E370" i="32" s="1"/>
  <c r="I370" i="32"/>
  <c r="D370" i="32" s="1"/>
  <c r="H370" i="32"/>
  <c r="G370" i="32"/>
  <c r="L369" i="32"/>
  <c r="J369" i="32"/>
  <c r="E369" i="32" s="1"/>
  <c r="I369" i="32"/>
  <c r="D369" i="32" s="1"/>
  <c r="H369" i="32"/>
  <c r="G369" i="32"/>
  <c r="L368" i="32"/>
  <c r="J368" i="32"/>
  <c r="E368" i="32" s="1"/>
  <c r="I368" i="32"/>
  <c r="D368" i="32" s="1"/>
  <c r="H368" i="32"/>
  <c r="G368" i="32"/>
  <c r="L367" i="32"/>
  <c r="J367" i="32"/>
  <c r="E367" i="32" s="1"/>
  <c r="I367" i="32"/>
  <c r="D367" i="32" s="1"/>
  <c r="H367" i="32"/>
  <c r="G367" i="32"/>
  <c r="L366" i="32"/>
  <c r="J366" i="32"/>
  <c r="E366" i="32" s="1"/>
  <c r="I366" i="32"/>
  <c r="D366" i="32" s="1"/>
  <c r="H366" i="32"/>
  <c r="G366" i="32"/>
  <c r="L365" i="32"/>
  <c r="J365" i="32"/>
  <c r="E365" i="32" s="1"/>
  <c r="I365" i="32"/>
  <c r="D365" i="32" s="1"/>
  <c r="H365" i="32"/>
  <c r="G365" i="32"/>
  <c r="L364" i="32"/>
  <c r="J364" i="32"/>
  <c r="E364" i="32" s="1"/>
  <c r="I364" i="32"/>
  <c r="D364" i="32" s="1"/>
  <c r="H364" i="32"/>
  <c r="G364" i="32"/>
  <c r="L363" i="32"/>
  <c r="J363" i="32"/>
  <c r="E363" i="32" s="1"/>
  <c r="I363" i="32"/>
  <c r="D363" i="32" s="1"/>
  <c r="H363" i="32"/>
  <c r="G363" i="32"/>
  <c r="L362" i="32"/>
  <c r="J362" i="32"/>
  <c r="E362" i="32" s="1"/>
  <c r="I362" i="32"/>
  <c r="D362" i="32" s="1"/>
  <c r="H362" i="32"/>
  <c r="G362" i="32"/>
  <c r="L361" i="32"/>
  <c r="J361" i="32"/>
  <c r="E361" i="32" s="1"/>
  <c r="I361" i="32"/>
  <c r="D361" i="32" s="1"/>
  <c r="H361" i="32"/>
  <c r="G361" i="32"/>
  <c r="L360" i="32"/>
  <c r="J360" i="32"/>
  <c r="E360" i="32" s="1"/>
  <c r="I360" i="32"/>
  <c r="D360" i="32" s="1"/>
  <c r="H360" i="32"/>
  <c r="G360" i="32"/>
  <c r="L359" i="32"/>
  <c r="J359" i="32"/>
  <c r="E359" i="32" s="1"/>
  <c r="I359" i="32"/>
  <c r="D359" i="32" s="1"/>
  <c r="H359" i="32"/>
  <c r="G359" i="32"/>
  <c r="L358" i="32"/>
  <c r="J358" i="32"/>
  <c r="E358" i="32" s="1"/>
  <c r="I358" i="32"/>
  <c r="D358" i="32" s="1"/>
  <c r="H358" i="32"/>
  <c r="G358" i="32"/>
  <c r="L357" i="32"/>
  <c r="J357" i="32"/>
  <c r="E357" i="32" s="1"/>
  <c r="I357" i="32"/>
  <c r="D357" i="32" s="1"/>
  <c r="H357" i="32"/>
  <c r="G357" i="32"/>
  <c r="L356" i="32"/>
  <c r="J356" i="32"/>
  <c r="E356" i="32" s="1"/>
  <c r="I356" i="32"/>
  <c r="D356" i="32" s="1"/>
  <c r="H356" i="32"/>
  <c r="G356" i="32"/>
  <c r="L355" i="32"/>
  <c r="J355" i="32"/>
  <c r="E355" i="32" s="1"/>
  <c r="I355" i="32"/>
  <c r="D355" i="32" s="1"/>
  <c r="H355" i="32"/>
  <c r="G355" i="32"/>
  <c r="L354" i="32"/>
  <c r="J354" i="32"/>
  <c r="E354" i="32" s="1"/>
  <c r="I354" i="32"/>
  <c r="D354" i="32" s="1"/>
  <c r="H354" i="32"/>
  <c r="G354" i="32"/>
  <c r="L353" i="32"/>
  <c r="J353" i="32"/>
  <c r="E353" i="32" s="1"/>
  <c r="I353" i="32"/>
  <c r="D353" i="32" s="1"/>
  <c r="H353" i="32"/>
  <c r="G353" i="32"/>
  <c r="L352" i="32"/>
  <c r="J352" i="32"/>
  <c r="E352" i="32" s="1"/>
  <c r="I352" i="32"/>
  <c r="D352" i="32" s="1"/>
  <c r="H352" i="32"/>
  <c r="G352" i="32"/>
  <c r="L351" i="32"/>
  <c r="J351" i="32"/>
  <c r="E351" i="32" s="1"/>
  <c r="I351" i="32"/>
  <c r="D351" i="32" s="1"/>
  <c r="H351" i="32"/>
  <c r="G351" i="32"/>
  <c r="L350" i="32"/>
  <c r="J350" i="32"/>
  <c r="E350" i="32" s="1"/>
  <c r="I350" i="32"/>
  <c r="D350" i="32" s="1"/>
  <c r="H350" i="32"/>
  <c r="G350" i="32"/>
  <c r="L349" i="32"/>
  <c r="J349" i="32"/>
  <c r="E349" i="32" s="1"/>
  <c r="I349" i="32"/>
  <c r="D349" i="32" s="1"/>
  <c r="H349" i="32"/>
  <c r="G349" i="32"/>
  <c r="L348" i="32"/>
  <c r="J348" i="32"/>
  <c r="E348" i="32" s="1"/>
  <c r="I348" i="32"/>
  <c r="D348" i="32" s="1"/>
  <c r="H348" i="32"/>
  <c r="G348" i="32"/>
  <c r="L347" i="32"/>
  <c r="J347" i="32"/>
  <c r="E347" i="32" s="1"/>
  <c r="I347" i="32"/>
  <c r="D347" i="32" s="1"/>
  <c r="H347" i="32"/>
  <c r="G347" i="32"/>
  <c r="L346" i="32"/>
  <c r="J346" i="32"/>
  <c r="E346" i="32" s="1"/>
  <c r="I346" i="32"/>
  <c r="D346" i="32" s="1"/>
  <c r="H346" i="32"/>
  <c r="G346" i="32"/>
  <c r="L345" i="32"/>
  <c r="J345" i="32"/>
  <c r="E345" i="32" s="1"/>
  <c r="I345" i="32"/>
  <c r="D345" i="32" s="1"/>
  <c r="H345" i="32"/>
  <c r="G345" i="32"/>
  <c r="L344" i="32"/>
  <c r="J344" i="32"/>
  <c r="E344" i="32" s="1"/>
  <c r="I344" i="32"/>
  <c r="D344" i="32" s="1"/>
  <c r="H344" i="32"/>
  <c r="G344" i="32"/>
  <c r="L343" i="32"/>
  <c r="J343" i="32"/>
  <c r="E343" i="32" s="1"/>
  <c r="I343" i="32"/>
  <c r="D343" i="32" s="1"/>
  <c r="H343" i="32"/>
  <c r="G343" i="32"/>
  <c r="L342" i="32"/>
  <c r="J342" i="32"/>
  <c r="E342" i="32" s="1"/>
  <c r="I342" i="32"/>
  <c r="D342" i="32" s="1"/>
  <c r="H342" i="32"/>
  <c r="G342" i="32"/>
  <c r="L341" i="32"/>
  <c r="J341" i="32"/>
  <c r="E341" i="32" s="1"/>
  <c r="I341" i="32"/>
  <c r="D341" i="32" s="1"/>
  <c r="H341" i="32"/>
  <c r="G341" i="32"/>
  <c r="L340" i="32"/>
  <c r="J340" i="32"/>
  <c r="E340" i="32" s="1"/>
  <c r="I340" i="32"/>
  <c r="D340" i="32" s="1"/>
  <c r="H340" i="32"/>
  <c r="G340" i="32"/>
  <c r="L339" i="32"/>
  <c r="J339" i="32"/>
  <c r="E339" i="32" s="1"/>
  <c r="I339" i="32"/>
  <c r="D339" i="32" s="1"/>
  <c r="H339" i="32"/>
  <c r="G339" i="32"/>
  <c r="L338" i="32"/>
  <c r="J338" i="32"/>
  <c r="E338" i="32" s="1"/>
  <c r="I338" i="32"/>
  <c r="D338" i="32" s="1"/>
  <c r="H338" i="32"/>
  <c r="G338" i="32"/>
  <c r="L337" i="32"/>
  <c r="J337" i="32"/>
  <c r="E337" i="32" s="1"/>
  <c r="I337" i="32"/>
  <c r="D337" i="32" s="1"/>
  <c r="H337" i="32"/>
  <c r="G337" i="32"/>
  <c r="L336" i="32"/>
  <c r="J336" i="32"/>
  <c r="E336" i="32" s="1"/>
  <c r="I336" i="32"/>
  <c r="D336" i="32" s="1"/>
  <c r="H336" i="32"/>
  <c r="G336" i="32"/>
  <c r="L335" i="32"/>
  <c r="J335" i="32"/>
  <c r="E335" i="32" s="1"/>
  <c r="I335" i="32"/>
  <c r="D335" i="32" s="1"/>
  <c r="H335" i="32"/>
  <c r="G335" i="32"/>
  <c r="L334" i="32"/>
  <c r="J334" i="32"/>
  <c r="E334" i="32" s="1"/>
  <c r="I334" i="32"/>
  <c r="D334" i="32" s="1"/>
  <c r="H334" i="32"/>
  <c r="G334" i="32"/>
  <c r="L333" i="32"/>
  <c r="J333" i="32"/>
  <c r="E333" i="32" s="1"/>
  <c r="I333" i="32"/>
  <c r="D333" i="32" s="1"/>
  <c r="H333" i="32"/>
  <c r="G333" i="32"/>
  <c r="L332" i="32"/>
  <c r="J332" i="32"/>
  <c r="E332" i="32" s="1"/>
  <c r="I332" i="32"/>
  <c r="D332" i="32" s="1"/>
  <c r="H332" i="32"/>
  <c r="G332" i="32"/>
  <c r="L331" i="32"/>
  <c r="J331" i="32"/>
  <c r="E331" i="32" s="1"/>
  <c r="I331" i="32"/>
  <c r="D331" i="32" s="1"/>
  <c r="H331" i="32"/>
  <c r="G331" i="32"/>
  <c r="L330" i="32"/>
  <c r="J330" i="32"/>
  <c r="E330" i="32" s="1"/>
  <c r="I330" i="32"/>
  <c r="D330" i="32" s="1"/>
  <c r="H330" i="32"/>
  <c r="G330" i="32"/>
  <c r="L329" i="32"/>
  <c r="J329" i="32"/>
  <c r="E329" i="32" s="1"/>
  <c r="I329" i="32"/>
  <c r="D329" i="32" s="1"/>
  <c r="H329" i="32"/>
  <c r="G329" i="32"/>
  <c r="L328" i="32"/>
  <c r="J328" i="32"/>
  <c r="E328" i="32" s="1"/>
  <c r="I328" i="32"/>
  <c r="D328" i="32" s="1"/>
  <c r="H328" i="32"/>
  <c r="G328" i="32"/>
  <c r="L327" i="32"/>
  <c r="J327" i="32"/>
  <c r="E327" i="32" s="1"/>
  <c r="I327" i="32"/>
  <c r="D327" i="32" s="1"/>
  <c r="H327" i="32"/>
  <c r="G327" i="32"/>
  <c r="L326" i="32"/>
  <c r="J326" i="32"/>
  <c r="E326" i="32" s="1"/>
  <c r="I326" i="32"/>
  <c r="D326" i="32" s="1"/>
  <c r="H326" i="32"/>
  <c r="G326" i="32"/>
  <c r="L325" i="32"/>
  <c r="J325" i="32"/>
  <c r="E325" i="32" s="1"/>
  <c r="I325" i="32"/>
  <c r="D325" i="32" s="1"/>
  <c r="H325" i="32"/>
  <c r="G325" i="32"/>
  <c r="L324" i="32"/>
  <c r="J324" i="32"/>
  <c r="E324" i="32" s="1"/>
  <c r="I324" i="32"/>
  <c r="D324" i="32" s="1"/>
  <c r="H324" i="32"/>
  <c r="G324" i="32"/>
  <c r="L323" i="32"/>
  <c r="J323" i="32"/>
  <c r="E323" i="32" s="1"/>
  <c r="I323" i="32"/>
  <c r="D323" i="32" s="1"/>
  <c r="H323" i="32"/>
  <c r="G323" i="32"/>
  <c r="L322" i="32"/>
  <c r="J322" i="32"/>
  <c r="E322" i="32" s="1"/>
  <c r="I322" i="32"/>
  <c r="D322" i="32" s="1"/>
  <c r="H322" i="32"/>
  <c r="G322" i="32"/>
  <c r="L321" i="32"/>
  <c r="J321" i="32"/>
  <c r="E321" i="32" s="1"/>
  <c r="I321" i="32"/>
  <c r="D321" i="32" s="1"/>
  <c r="H321" i="32"/>
  <c r="G321" i="32"/>
  <c r="L320" i="32"/>
  <c r="J320" i="32"/>
  <c r="E320" i="32" s="1"/>
  <c r="I320" i="32"/>
  <c r="D320" i="32" s="1"/>
  <c r="H320" i="32"/>
  <c r="G320" i="32"/>
  <c r="L319" i="32"/>
  <c r="J319" i="32"/>
  <c r="E319" i="32" s="1"/>
  <c r="I319" i="32"/>
  <c r="D319" i="32" s="1"/>
  <c r="H319" i="32"/>
  <c r="G319" i="32"/>
  <c r="L318" i="32"/>
  <c r="J318" i="32"/>
  <c r="E318" i="32" s="1"/>
  <c r="I318" i="32"/>
  <c r="D318" i="32" s="1"/>
  <c r="H318" i="32"/>
  <c r="G318" i="32"/>
  <c r="L317" i="32"/>
  <c r="J317" i="32"/>
  <c r="E317" i="32" s="1"/>
  <c r="I317" i="32"/>
  <c r="D317" i="32" s="1"/>
  <c r="H317" i="32"/>
  <c r="G317" i="32"/>
  <c r="L316" i="32"/>
  <c r="J316" i="32"/>
  <c r="E316" i="32" s="1"/>
  <c r="I316" i="32"/>
  <c r="D316" i="32" s="1"/>
  <c r="H316" i="32"/>
  <c r="G316" i="32"/>
  <c r="L315" i="32"/>
  <c r="J315" i="32"/>
  <c r="E315" i="32" s="1"/>
  <c r="I315" i="32"/>
  <c r="D315" i="32" s="1"/>
  <c r="H315" i="32"/>
  <c r="G315" i="32"/>
  <c r="L314" i="32"/>
  <c r="J314" i="32"/>
  <c r="E314" i="32" s="1"/>
  <c r="I314" i="32"/>
  <c r="D314" i="32" s="1"/>
  <c r="H314" i="32"/>
  <c r="G314" i="32"/>
  <c r="L313" i="32"/>
  <c r="J313" i="32"/>
  <c r="E313" i="32" s="1"/>
  <c r="I313" i="32"/>
  <c r="D313" i="32" s="1"/>
  <c r="H313" i="32"/>
  <c r="G313" i="32"/>
  <c r="L312" i="32"/>
  <c r="J312" i="32"/>
  <c r="E312" i="32" s="1"/>
  <c r="I312" i="32"/>
  <c r="D312" i="32" s="1"/>
  <c r="H312" i="32"/>
  <c r="G312" i="32"/>
  <c r="L311" i="32"/>
  <c r="J311" i="32"/>
  <c r="E311" i="32" s="1"/>
  <c r="I311" i="32"/>
  <c r="D311" i="32" s="1"/>
  <c r="H311" i="32"/>
  <c r="G311" i="32"/>
  <c r="L310" i="32"/>
  <c r="J310" i="32"/>
  <c r="E310" i="32" s="1"/>
  <c r="I310" i="32"/>
  <c r="D310" i="32" s="1"/>
  <c r="H310" i="32"/>
  <c r="G310" i="32"/>
  <c r="L309" i="32"/>
  <c r="J309" i="32"/>
  <c r="E309" i="32" s="1"/>
  <c r="I309" i="32"/>
  <c r="D309" i="32" s="1"/>
  <c r="H309" i="32"/>
  <c r="G309" i="32"/>
  <c r="L308" i="32"/>
  <c r="J308" i="32"/>
  <c r="E308" i="32" s="1"/>
  <c r="I308" i="32"/>
  <c r="D308" i="32" s="1"/>
  <c r="H308" i="32"/>
  <c r="G308" i="32"/>
  <c r="L307" i="32"/>
  <c r="J307" i="32"/>
  <c r="E307" i="32" s="1"/>
  <c r="I307" i="32"/>
  <c r="D307" i="32" s="1"/>
  <c r="H307" i="32"/>
  <c r="G307" i="32"/>
  <c r="L306" i="32"/>
  <c r="J306" i="32"/>
  <c r="E306" i="32" s="1"/>
  <c r="I306" i="32"/>
  <c r="D306" i="32" s="1"/>
  <c r="H306" i="32"/>
  <c r="G306" i="32"/>
  <c r="L305" i="32"/>
  <c r="J305" i="32"/>
  <c r="E305" i="32" s="1"/>
  <c r="I305" i="32"/>
  <c r="D305" i="32" s="1"/>
  <c r="H305" i="32"/>
  <c r="G305" i="32"/>
  <c r="L304" i="32"/>
  <c r="J304" i="32"/>
  <c r="E304" i="32" s="1"/>
  <c r="I304" i="32"/>
  <c r="D304" i="32" s="1"/>
  <c r="H304" i="32"/>
  <c r="G304" i="32"/>
  <c r="L303" i="32"/>
  <c r="J303" i="32"/>
  <c r="E303" i="32" s="1"/>
  <c r="I303" i="32"/>
  <c r="D303" i="32" s="1"/>
  <c r="H303" i="32"/>
  <c r="G303" i="32"/>
  <c r="L302" i="32"/>
  <c r="J302" i="32"/>
  <c r="E302" i="32" s="1"/>
  <c r="I302" i="32"/>
  <c r="D302" i="32" s="1"/>
  <c r="H302" i="32"/>
  <c r="G302" i="32"/>
  <c r="L301" i="32"/>
  <c r="J301" i="32"/>
  <c r="E301" i="32" s="1"/>
  <c r="I301" i="32"/>
  <c r="D301" i="32" s="1"/>
  <c r="H301" i="32"/>
  <c r="G301" i="32"/>
  <c r="L300" i="32"/>
  <c r="J300" i="32"/>
  <c r="E300" i="32" s="1"/>
  <c r="I300" i="32"/>
  <c r="D300" i="32" s="1"/>
  <c r="H300" i="32"/>
  <c r="G300" i="32"/>
  <c r="L299" i="32"/>
  <c r="J299" i="32"/>
  <c r="E299" i="32" s="1"/>
  <c r="I299" i="32"/>
  <c r="D299" i="32" s="1"/>
  <c r="H299" i="32"/>
  <c r="G299" i="32"/>
  <c r="L298" i="32"/>
  <c r="J298" i="32"/>
  <c r="E298" i="32" s="1"/>
  <c r="I298" i="32"/>
  <c r="D298" i="32" s="1"/>
  <c r="H298" i="32"/>
  <c r="G298" i="32"/>
  <c r="L297" i="32"/>
  <c r="J297" i="32"/>
  <c r="E297" i="32" s="1"/>
  <c r="I297" i="32"/>
  <c r="D297" i="32" s="1"/>
  <c r="H297" i="32"/>
  <c r="G297" i="32"/>
  <c r="L296" i="32"/>
  <c r="J296" i="32"/>
  <c r="E296" i="32" s="1"/>
  <c r="I296" i="32"/>
  <c r="D296" i="32" s="1"/>
  <c r="H296" i="32"/>
  <c r="G296" i="32"/>
  <c r="L295" i="32"/>
  <c r="J295" i="32"/>
  <c r="E295" i="32" s="1"/>
  <c r="I295" i="32"/>
  <c r="D295" i="32" s="1"/>
  <c r="H295" i="32"/>
  <c r="G295" i="32"/>
  <c r="L294" i="32"/>
  <c r="J294" i="32"/>
  <c r="E294" i="32" s="1"/>
  <c r="I294" i="32"/>
  <c r="D294" i="32" s="1"/>
  <c r="H294" i="32"/>
  <c r="G294" i="32"/>
  <c r="L293" i="32"/>
  <c r="J293" i="32"/>
  <c r="E293" i="32" s="1"/>
  <c r="I293" i="32"/>
  <c r="D293" i="32" s="1"/>
  <c r="H293" i="32"/>
  <c r="G293" i="32"/>
  <c r="L292" i="32"/>
  <c r="J292" i="32"/>
  <c r="E292" i="32" s="1"/>
  <c r="I292" i="32"/>
  <c r="D292" i="32" s="1"/>
  <c r="H292" i="32"/>
  <c r="G292" i="32"/>
  <c r="L291" i="32"/>
  <c r="J291" i="32"/>
  <c r="E291" i="32" s="1"/>
  <c r="I291" i="32"/>
  <c r="D291" i="32" s="1"/>
  <c r="H291" i="32"/>
  <c r="G291" i="32"/>
  <c r="L290" i="32"/>
  <c r="J290" i="32"/>
  <c r="E290" i="32" s="1"/>
  <c r="I290" i="32"/>
  <c r="D290" i="32" s="1"/>
  <c r="H290" i="32"/>
  <c r="G290" i="32"/>
  <c r="L289" i="32"/>
  <c r="J289" i="32"/>
  <c r="E289" i="32" s="1"/>
  <c r="I289" i="32"/>
  <c r="D289" i="32" s="1"/>
  <c r="H289" i="32"/>
  <c r="G289" i="32"/>
  <c r="L288" i="32"/>
  <c r="J288" i="32"/>
  <c r="E288" i="32" s="1"/>
  <c r="I288" i="32"/>
  <c r="D288" i="32" s="1"/>
  <c r="H288" i="32"/>
  <c r="G288" i="32"/>
  <c r="L287" i="32"/>
  <c r="J287" i="32"/>
  <c r="E287" i="32" s="1"/>
  <c r="I287" i="32"/>
  <c r="D287" i="32" s="1"/>
  <c r="H287" i="32"/>
  <c r="G287" i="32"/>
  <c r="L286" i="32"/>
  <c r="J286" i="32"/>
  <c r="E286" i="32" s="1"/>
  <c r="I286" i="32"/>
  <c r="D286" i="32" s="1"/>
  <c r="H286" i="32"/>
  <c r="G286" i="32"/>
  <c r="L285" i="32"/>
  <c r="J285" i="32"/>
  <c r="E285" i="32" s="1"/>
  <c r="I285" i="32"/>
  <c r="D285" i="32" s="1"/>
  <c r="H285" i="32"/>
  <c r="G285" i="32"/>
  <c r="L284" i="32"/>
  <c r="J284" i="32"/>
  <c r="E284" i="32" s="1"/>
  <c r="I284" i="32"/>
  <c r="D284" i="32" s="1"/>
  <c r="H284" i="32"/>
  <c r="G284" i="32"/>
  <c r="L283" i="32"/>
  <c r="J283" i="32"/>
  <c r="E283" i="32" s="1"/>
  <c r="I283" i="32"/>
  <c r="D283" i="32" s="1"/>
  <c r="H283" i="32"/>
  <c r="G283" i="32"/>
  <c r="L282" i="32"/>
  <c r="J282" i="32"/>
  <c r="E282" i="32" s="1"/>
  <c r="I282" i="32"/>
  <c r="D282" i="32" s="1"/>
  <c r="H282" i="32"/>
  <c r="G282" i="32"/>
  <c r="L281" i="32"/>
  <c r="J281" i="32"/>
  <c r="E281" i="32" s="1"/>
  <c r="I281" i="32"/>
  <c r="D281" i="32" s="1"/>
  <c r="H281" i="32"/>
  <c r="G281" i="32"/>
  <c r="L280" i="32"/>
  <c r="J280" i="32"/>
  <c r="E280" i="32" s="1"/>
  <c r="I280" i="32"/>
  <c r="D280" i="32" s="1"/>
  <c r="H280" i="32"/>
  <c r="G280" i="32"/>
  <c r="L279" i="32"/>
  <c r="J279" i="32"/>
  <c r="E279" i="32" s="1"/>
  <c r="I279" i="32"/>
  <c r="D279" i="32" s="1"/>
  <c r="H279" i="32"/>
  <c r="G279" i="32"/>
  <c r="L278" i="32"/>
  <c r="J278" i="32"/>
  <c r="E278" i="32" s="1"/>
  <c r="I278" i="32"/>
  <c r="D278" i="32" s="1"/>
  <c r="H278" i="32"/>
  <c r="G278" i="32"/>
  <c r="L277" i="32"/>
  <c r="J277" i="32"/>
  <c r="E277" i="32" s="1"/>
  <c r="I277" i="32"/>
  <c r="D277" i="32" s="1"/>
  <c r="H277" i="32"/>
  <c r="G277" i="32"/>
  <c r="L276" i="32"/>
  <c r="J276" i="32"/>
  <c r="E276" i="32" s="1"/>
  <c r="I276" i="32"/>
  <c r="D276" i="32" s="1"/>
  <c r="H276" i="32"/>
  <c r="G276" i="32"/>
  <c r="L275" i="32"/>
  <c r="J275" i="32"/>
  <c r="E275" i="32" s="1"/>
  <c r="I275" i="32"/>
  <c r="D275" i="32" s="1"/>
  <c r="H275" i="32"/>
  <c r="G275" i="32"/>
  <c r="L274" i="32"/>
  <c r="J274" i="32"/>
  <c r="E274" i="32" s="1"/>
  <c r="I274" i="32"/>
  <c r="D274" i="32" s="1"/>
  <c r="H274" i="32"/>
  <c r="G274" i="32"/>
  <c r="L273" i="32"/>
  <c r="J273" i="32"/>
  <c r="E273" i="32" s="1"/>
  <c r="I273" i="32"/>
  <c r="D273" i="32" s="1"/>
  <c r="H273" i="32"/>
  <c r="G273" i="32"/>
  <c r="L272" i="32"/>
  <c r="J272" i="32"/>
  <c r="E272" i="32" s="1"/>
  <c r="I272" i="32"/>
  <c r="D272" i="32" s="1"/>
  <c r="H272" i="32"/>
  <c r="G272" i="32"/>
  <c r="L271" i="32"/>
  <c r="J271" i="32"/>
  <c r="E271" i="32" s="1"/>
  <c r="I271" i="32"/>
  <c r="D271" i="32" s="1"/>
  <c r="H271" i="32"/>
  <c r="G271" i="32"/>
  <c r="L270" i="32"/>
  <c r="J270" i="32"/>
  <c r="E270" i="32" s="1"/>
  <c r="I270" i="32"/>
  <c r="D270" i="32" s="1"/>
  <c r="H270" i="32"/>
  <c r="G270" i="32"/>
  <c r="L269" i="32"/>
  <c r="J269" i="32"/>
  <c r="E269" i="32" s="1"/>
  <c r="I269" i="32"/>
  <c r="D269" i="32" s="1"/>
  <c r="H269" i="32"/>
  <c r="G269" i="32"/>
  <c r="L268" i="32"/>
  <c r="J268" i="32"/>
  <c r="E268" i="32" s="1"/>
  <c r="I268" i="32"/>
  <c r="D268" i="32" s="1"/>
  <c r="H268" i="32"/>
  <c r="G268" i="32"/>
  <c r="L267" i="32"/>
  <c r="J267" i="32"/>
  <c r="E267" i="32" s="1"/>
  <c r="I267" i="32"/>
  <c r="D267" i="32" s="1"/>
  <c r="H267" i="32"/>
  <c r="G267" i="32"/>
  <c r="L266" i="32"/>
  <c r="J266" i="32"/>
  <c r="E266" i="32" s="1"/>
  <c r="I266" i="32"/>
  <c r="D266" i="32" s="1"/>
  <c r="H266" i="32"/>
  <c r="G266" i="32"/>
  <c r="L265" i="32"/>
  <c r="J265" i="32"/>
  <c r="E265" i="32" s="1"/>
  <c r="I265" i="32"/>
  <c r="D265" i="32" s="1"/>
  <c r="H265" i="32"/>
  <c r="G265" i="32"/>
  <c r="L264" i="32"/>
  <c r="J264" i="32"/>
  <c r="E264" i="32" s="1"/>
  <c r="I264" i="32"/>
  <c r="D264" i="32" s="1"/>
  <c r="H264" i="32"/>
  <c r="G264" i="32"/>
  <c r="L263" i="32"/>
  <c r="J263" i="32"/>
  <c r="E263" i="32" s="1"/>
  <c r="I263" i="32"/>
  <c r="D263" i="32" s="1"/>
  <c r="H263" i="32"/>
  <c r="G263" i="32"/>
  <c r="L262" i="32"/>
  <c r="J262" i="32"/>
  <c r="E262" i="32" s="1"/>
  <c r="I262" i="32"/>
  <c r="D262" i="32" s="1"/>
  <c r="H262" i="32"/>
  <c r="G262" i="32"/>
  <c r="L261" i="32"/>
  <c r="J261" i="32"/>
  <c r="E261" i="32" s="1"/>
  <c r="I261" i="32"/>
  <c r="D261" i="32" s="1"/>
  <c r="H261" i="32"/>
  <c r="G261" i="32"/>
  <c r="L260" i="32"/>
  <c r="J260" i="32"/>
  <c r="E260" i="32" s="1"/>
  <c r="I260" i="32"/>
  <c r="D260" i="32" s="1"/>
  <c r="H260" i="32"/>
  <c r="G260" i="32"/>
  <c r="L259" i="32"/>
  <c r="J259" i="32"/>
  <c r="E259" i="32" s="1"/>
  <c r="I259" i="32"/>
  <c r="D259" i="32" s="1"/>
  <c r="H259" i="32"/>
  <c r="G259" i="32"/>
  <c r="L258" i="32"/>
  <c r="J258" i="32"/>
  <c r="E258" i="32" s="1"/>
  <c r="I258" i="32"/>
  <c r="D258" i="32" s="1"/>
  <c r="H258" i="32"/>
  <c r="G258" i="32"/>
  <c r="L257" i="32"/>
  <c r="J257" i="32"/>
  <c r="E257" i="32" s="1"/>
  <c r="I257" i="32"/>
  <c r="D257" i="32" s="1"/>
  <c r="H257" i="32"/>
  <c r="G257" i="32"/>
  <c r="L256" i="32"/>
  <c r="J256" i="32"/>
  <c r="E256" i="32" s="1"/>
  <c r="I256" i="32"/>
  <c r="D256" i="32" s="1"/>
  <c r="H256" i="32"/>
  <c r="G256" i="32"/>
  <c r="L255" i="32"/>
  <c r="J255" i="32"/>
  <c r="E255" i="32" s="1"/>
  <c r="I255" i="32"/>
  <c r="D255" i="32" s="1"/>
  <c r="H255" i="32"/>
  <c r="G255" i="32"/>
  <c r="L254" i="32"/>
  <c r="J254" i="32"/>
  <c r="E254" i="32" s="1"/>
  <c r="I254" i="32"/>
  <c r="D254" i="32" s="1"/>
  <c r="H254" i="32"/>
  <c r="G254" i="32"/>
  <c r="L253" i="32"/>
  <c r="J253" i="32"/>
  <c r="E253" i="32" s="1"/>
  <c r="I253" i="32"/>
  <c r="D253" i="32" s="1"/>
  <c r="H253" i="32"/>
  <c r="G253" i="32"/>
  <c r="L252" i="32"/>
  <c r="J252" i="32"/>
  <c r="E252" i="32" s="1"/>
  <c r="I252" i="32"/>
  <c r="D252" i="32" s="1"/>
  <c r="H252" i="32"/>
  <c r="G252" i="32"/>
  <c r="L251" i="32"/>
  <c r="J251" i="32"/>
  <c r="E251" i="32" s="1"/>
  <c r="I251" i="32"/>
  <c r="D251" i="32" s="1"/>
  <c r="H251" i="32"/>
  <c r="G251" i="32"/>
  <c r="L250" i="32"/>
  <c r="J250" i="32"/>
  <c r="E250" i="32" s="1"/>
  <c r="I250" i="32"/>
  <c r="D250" i="32" s="1"/>
  <c r="H250" i="32"/>
  <c r="G250" i="32"/>
  <c r="L249" i="32"/>
  <c r="J249" i="32"/>
  <c r="E249" i="32" s="1"/>
  <c r="I249" i="32"/>
  <c r="D249" i="32" s="1"/>
  <c r="H249" i="32"/>
  <c r="G249" i="32"/>
  <c r="L248" i="32"/>
  <c r="J248" i="32"/>
  <c r="E248" i="32" s="1"/>
  <c r="I248" i="32"/>
  <c r="D248" i="32" s="1"/>
  <c r="H248" i="32"/>
  <c r="G248" i="32"/>
  <c r="L247" i="32"/>
  <c r="J247" i="32"/>
  <c r="E247" i="32" s="1"/>
  <c r="I247" i="32"/>
  <c r="D247" i="32" s="1"/>
  <c r="H247" i="32"/>
  <c r="G247" i="32"/>
  <c r="L246" i="32"/>
  <c r="J246" i="32"/>
  <c r="E246" i="32" s="1"/>
  <c r="I246" i="32"/>
  <c r="D246" i="32" s="1"/>
  <c r="H246" i="32"/>
  <c r="G246" i="32"/>
  <c r="L245" i="32"/>
  <c r="J245" i="32"/>
  <c r="E245" i="32" s="1"/>
  <c r="I245" i="32"/>
  <c r="D245" i="32" s="1"/>
  <c r="H245" i="32"/>
  <c r="G245" i="32"/>
  <c r="L244" i="32"/>
  <c r="J244" i="32"/>
  <c r="E244" i="32" s="1"/>
  <c r="I244" i="32"/>
  <c r="D244" i="32" s="1"/>
  <c r="H244" i="32"/>
  <c r="G244" i="32"/>
  <c r="L243" i="32"/>
  <c r="J243" i="32"/>
  <c r="E243" i="32" s="1"/>
  <c r="I243" i="32"/>
  <c r="D243" i="32" s="1"/>
  <c r="H243" i="32"/>
  <c r="G243" i="32"/>
  <c r="L242" i="32"/>
  <c r="J242" i="32"/>
  <c r="E242" i="32" s="1"/>
  <c r="I242" i="32"/>
  <c r="D242" i="32" s="1"/>
  <c r="H242" i="32"/>
  <c r="G242" i="32"/>
  <c r="L241" i="32"/>
  <c r="J241" i="32"/>
  <c r="E241" i="32" s="1"/>
  <c r="I241" i="32"/>
  <c r="D241" i="32" s="1"/>
  <c r="H241" i="32"/>
  <c r="G241" i="32"/>
  <c r="L240" i="32"/>
  <c r="J240" i="32"/>
  <c r="E240" i="32" s="1"/>
  <c r="I240" i="32"/>
  <c r="D240" i="32" s="1"/>
  <c r="H240" i="32"/>
  <c r="G240" i="32"/>
  <c r="L239" i="32"/>
  <c r="J239" i="32"/>
  <c r="E239" i="32" s="1"/>
  <c r="I239" i="32"/>
  <c r="D239" i="32" s="1"/>
  <c r="H239" i="32"/>
  <c r="G239" i="32"/>
  <c r="L238" i="32"/>
  <c r="J238" i="32"/>
  <c r="E238" i="32" s="1"/>
  <c r="I238" i="32"/>
  <c r="D238" i="32" s="1"/>
  <c r="H238" i="32"/>
  <c r="G238" i="32"/>
  <c r="L237" i="32"/>
  <c r="J237" i="32"/>
  <c r="E237" i="32" s="1"/>
  <c r="I237" i="32"/>
  <c r="D237" i="32" s="1"/>
  <c r="H237" i="32"/>
  <c r="G237" i="32"/>
  <c r="L236" i="32"/>
  <c r="J236" i="32"/>
  <c r="E236" i="32" s="1"/>
  <c r="I236" i="32"/>
  <c r="D236" i="32" s="1"/>
  <c r="H236" i="32"/>
  <c r="G236" i="32"/>
  <c r="L235" i="32"/>
  <c r="J235" i="32"/>
  <c r="E235" i="32" s="1"/>
  <c r="I235" i="32"/>
  <c r="D235" i="32" s="1"/>
  <c r="H235" i="32"/>
  <c r="G235" i="32"/>
  <c r="L234" i="32"/>
  <c r="J234" i="32"/>
  <c r="E234" i="32" s="1"/>
  <c r="I234" i="32"/>
  <c r="D234" i="32" s="1"/>
  <c r="H234" i="32"/>
  <c r="G234" i="32"/>
  <c r="L233" i="32"/>
  <c r="J233" i="32"/>
  <c r="E233" i="32" s="1"/>
  <c r="I233" i="32"/>
  <c r="D233" i="32" s="1"/>
  <c r="H233" i="32"/>
  <c r="G233" i="32"/>
  <c r="L232" i="32"/>
  <c r="J232" i="32"/>
  <c r="E232" i="32" s="1"/>
  <c r="I232" i="32"/>
  <c r="D232" i="32" s="1"/>
  <c r="H232" i="32"/>
  <c r="G232" i="32"/>
  <c r="L231" i="32"/>
  <c r="J231" i="32"/>
  <c r="E231" i="32" s="1"/>
  <c r="I231" i="32"/>
  <c r="D231" i="32" s="1"/>
  <c r="H231" i="32"/>
  <c r="G231" i="32"/>
  <c r="L230" i="32"/>
  <c r="J230" i="32"/>
  <c r="E230" i="32" s="1"/>
  <c r="I230" i="32"/>
  <c r="D230" i="32" s="1"/>
  <c r="H230" i="32"/>
  <c r="G230" i="32"/>
  <c r="L229" i="32"/>
  <c r="J229" i="32"/>
  <c r="E229" i="32" s="1"/>
  <c r="I229" i="32"/>
  <c r="D229" i="32" s="1"/>
  <c r="H229" i="32"/>
  <c r="G229" i="32"/>
  <c r="L228" i="32"/>
  <c r="J228" i="32"/>
  <c r="E228" i="32" s="1"/>
  <c r="I228" i="32"/>
  <c r="D228" i="32" s="1"/>
  <c r="H228" i="32"/>
  <c r="G228" i="32"/>
  <c r="L227" i="32"/>
  <c r="J227" i="32"/>
  <c r="E227" i="32" s="1"/>
  <c r="I227" i="32"/>
  <c r="D227" i="32" s="1"/>
  <c r="H227" i="32"/>
  <c r="G227" i="32"/>
  <c r="L226" i="32"/>
  <c r="J226" i="32"/>
  <c r="E226" i="32" s="1"/>
  <c r="I226" i="32"/>
  <c r="D226" i="32" s="1"/>
  <c r="H226" i="32"/>
  <c r="G226" i="32"/>
  <c r="L225" i="32"/>
  <c r="J225" i="32"/>
  <c r="E225" i="32" s="1"/>
  <c r="I225" i="32"/>
  <c r="D225" i="32" s="1"/>
  <c r="H225" i="32"/>
  <c r="G225" i="32"/>
  <c r="L224" i="32"/>
  <c r="J224" i="32"/>
  <c r="E224" i="32" s="1"/>
  <c r="I224" i="32"/>
  <c r="D224" i="32" s="1"/>
  <c r="H224" i="32"/>
  <c r="G224" i="32"/>
  <c r="L223" i="32"/>
  <c r="J223" i="32"/>
  <c r="E223" i="32" s="1"/>
  <c r="I223" i="32"/>
  <c r="D223" i="32" s="1"/>
  <c r="H223" i="32"/>
  <c r="G223" i="32"/>
  <c r="L222" i="32"/>
  <c r="J222" i="32"/>
  <c r="E222" i="32" s="1"/>
  <c r="I222" i="32"/>
  <c r="D222" i="32" s="1"/>
  <c r="H222" i="32"/>
  <c r="G222" i="32"/>
  <c r="L221" i="32"/>
  <c r="J221" i="32"/>
  <c r="E221" i="32" s="1"/>
  <c r="I221" i="32"/>
  <c r="D221" i="32" s="1"/>
  <c r="H221" i="32"/>
  <c r="G221" i="32"/>
  <c r="L220" i="32"/>
  <c r="J220" i="32"/>
  <c r="E220" i="32" s="1"/>
  <c r="I220" i="32"/>
  <c r="D220" i="32" s="1"/>
  <c r="H220" i="32"/>
  <c r="G220" i="32"/>
  <c r="L219" i="32"/>
  <c r="J219" i="32"/>
  <c r="E219" i="32" s="1"/>
  <c r="I219" i="32"/>
  <c r="D219" i="32" s="1"/>
  <c r="H219" i="32"/>
  <c r="G219" i="32"/>
  <c r="L218" i="32"/>
  <c r="J218" i="32"/>
  <c r="E218" i="32" s="1"/>
  <c r="I218" i="32"/>
  <c r="D218" i="32" s="1"/>
  <c r="H218" i="32"/>
  <c r="G218" i="32"/>
  <c r="L217" i="32"/>
  <c r="J217" i="32"/>
  <c r="E217" i="32" s="1"/>
  <c r="I217" i="32"/>
  <c r="D217" i="32" s="1"/>
  <c r="H217" i="32"/>
  <c r="G217" i="32"/>
  <c r="L216" i="32"/>
  <c r="J216" i="32"/>
  <c r="E216" i="32" s="1"/>
  <c r="I216" i="32"/>
  <c r="D216" i="32" s="1"/>
  <c r="H216" i="32"/>
  <c r="G216" i="32"/>
  <c r="L215" i="32"/>
  <c r="J215" i="32"/>
  <c r="E215" i="32" s="1"/>
  <c r="I215" i="32"/>
  <c r="D215" i="32" s="1"/>
  <c r="H215" i="32"/>
  <c r="G215" i="32"/>
  <c r="L214" i="32"/>
  <c r="J214" i="32"/>
  <c r="E214" i="32" s="1"/>
  <c r="I214" i="32"/>
  <c r="D214" i="32" s="1"/>
  <c r="H214" i="32"/>
  <c r="G214" i="32"/>
  <c r="L213" i="32"/>
  <c r="J213" i="32"/>
  <c r="E213" i="32" s="1"/>
  <c r="I213" i="32"/>
  <c r="D213" i="32" s="1"/>
  <c r="H213" i="32"/>
  <c r="G213" i="32"/>
  <c r="L212" i="32"/>
  <c r="J212" i="32"/>
  <c r="E212" i="32" s="1"/>
  <c r="I212" i="32"/>
  <c r="D212" i="32" s="1"/>
  <c r="H212" i="32"/>
  <c r="G212" i="32"/>
  <c r="F212" i="32" s="1"/>
  <c r="L211" i="32"/>
  <c r="J211" i="32"/>
  <c r="E211" i="32" s="1"/>
  <c r="I211" i="32"/>
  <c r="D211" i="32" s="1"/>
  <c r="H211" i="32"/>
  <c r="G211" i="32"/>
  <c r="L210" i="32"/>
  <c r="J210" i="32"/>
  <c r="E210" i="32" s="1"/>
  <c r="I210" i="32"/>
  <c r="D210" i="32" s="1"/>
  <c r="H210" i="32"/>
  <c r="G210" i="32"/>
  <c r="L209" i="32"/>
  <c r="J209" i="32"/>
  <c r="E209" i="32" s="1"/>
  <c r="I209" i="32"/>
  <c r="D209" i="32" s="1"/>
  <c r="H209" i="32"/>
  <c r="G209" i="32"/>
  <c r="L208" i="32"/>
  <c r="J208" i="32"/>
  <c r="E208" i="32" s="1"/>
  <c r="I208" i="32"/>
  <c r="D208" i="32" s="1"/>
  <c r="H208" i="32"/>
  <c r="G208" i="32"/>
  <c r="L207" i="32"/>
  <c r="J207" i="32"/>
  <c r="E207" i="32" s="1"/>
  <c r="I207" i="32"/>
  <c r="D207" i="32" s="1"/>
  <c r="H207" i="32"/>
  <c r="G207" i="32"/>
  <c r="L206" i="32"/>
  <c r="J206" i="32"/>
  <c r="E206" i="32" s="1"/>
  <c r="I206" i="32"/>
  <c r="D206" i="32" s="1"/>
  <c r="H206" i="32"/>
  <c r="G206" i="32"/>
  <c r="L205" i="32"/>
  <c r="J205" i="32"/>
  <c r="E205" i="32" s="1"/>
  <c r="I205" i="32"/>
  <c r="D205" i="32" s="1"/>
  <c r="H205" i="32"/>
  <c r="G205" i="32"/>
  <c r="L204" i="32"/>
  <c r="J204" i="32"/>
  <c r="E204" i="32" s="1"/>
  <c r="I204" i="32"/>
  <c r="D204" i="32" s="1"/>
  <c r="H204" i="32"/>
  <c r="G204" i="32"/>
  <c r="L203" i="32"/>
  <c r="J203" i="32"/>
  <c r="E203" i="32" s="1"/>
  <c r="I203" i="32"/>
  <c r="D203" i="32" s="1"/>
  <c r="H203" i="32"/>
  <c r="G203" i="32"/>
  <c r="L201" i="32"/>
  <c r="J201" i="32"/>
  <c r="I201" i="32"/>
  <c r="D201" i="32" s="1"/>
  <c r="H201" i="32"/>
  <c r="G201" i="32"/>
  <c r="L156" i="32"/>
  <c r="K156" i="32"/>
  <c r="J156" i="32"/>
  <c r="E156" i="32" s="1"/>
  <c r="I156" i="32"/>
  <c r="D156" i="32" s="1"/>
  <c r="H156" i="32"/>
  <c r="G156" i="32"/>
  <c r="L155" i="32"/>
  <c r="K155" i="32"/>
  <c r="J155" i="32"/>
  <c r="E155" i="32" s="1"/>
  <c r="I155" i="32"/>
  <c r="D155" i="32" s="1"/>
  <c r="H155" i="32"/>
  <c r="G155" i="32"/>
  <c r="L154" i="32"/>
  <c r="K154" i="32"/>
  <c r="J154" i="32"/>
  <c r="E154" i="32" s="1"/>
  <c r="I154" i="32"/>
  <c r="D154" i="32" s="1"/>
  <c r="H154" i="32"/>
  <c r="G154" i="32"/>
  <c r="L153" i="32"/>
  <c r="K153" i="32"/>
  <c r="J153" i="32"/>
  <c r="E153" i="32" s="1"/>
  <c r="I153" i="32"/>
  <c r="D153" i="32" s="1"/>
  <c r="H153" i="32"/>
  <c r="G153" i="32"/>
  <c r="L152" i="32"/>
  <c r="K152" i="32"/>
  <c r="J152" i="32"/>
  <c r="E152" i="32" s="1"/>
  <c r="I152" i="32"/>
  <c r="D152" i="32" s="1"/>
  <c r="H152" i="32"/>
  <c r="G152" i="32"/>
  <c r="F152" i="32" s="1"/>
  <c r="L151" i="32"/>
  <c r="K151" i="32"/>
  <c r="J151" i="32"/>
  <c r="E151" i="32" s="1"/>
  <c r="I151" i="32"/>
  <c r="D151" i="32" s="1"/>
  <c r="H151" i="32"/>
  <c r="G151" i="32"/>
  <c r="L150" i="32"/>
  <c r="K150" i="32"/>
  <c r="J150" i="32"/>
  <c r="I150" i="32"/>
  <c r="D150" i="32" s="1"/>
  <c r="H150" i="32"/>
  <c r="G150" i="32"/>
  <c r="L148" i="32"/>
  <c r="K148" i="32"/>
  <c r="J148" i="32"/>
  <c r="E148" i="32" s="1"/>
  <c r="I148" i="32"/>
  <c r="D148" i="32" s="1"/>
  <c r="H148" i="32"/>
  <c r="G148" i="32"/>
  <c r="L147" i="32"/>
  <c r="K147" i="32"/>
  <c r="J147" i="32"/>
  <c r="E147" i="32" s="1"/>
  <c r="I147" i="32"/>
  <c r="D147" i="32" s="1"/>
  <c r="H147" i="32"/>
  <c r="G147" i="32"/>
  <c r="L146" i="32"/>
  <c r="K146" i="32"/>
  <c r="J146" i="32"/>
  <c r="E146" i="32" s="1"/>
  <c r="I146" i="32"/>
  <c r="D146" i="32" s="1"/>
  <c r="H146" i="32"/>
  <c r="G146" i="32"/>
  <c r="L145" i="32"/>
  <c r="K145" i="32"/>
  <c r="J145" i="32"/>
  <c r="E145" i="32" s="1"/>
  <c r="I145" i="32"/>
  <c r="D145" i="32" s="1"/>
  <c r="H145" i="32"/>
  <c r="G145" i="32"/>
  <c r="L144" i="32"/>
  <c r="K144" i="32"/>
  <c r="J144" i="32"/>
  <c r="E144" i="32" s="1"/>
  <c r="I144" i="32"/>
  <c r="H144" i="32"/>
  <c r="G144" i="32"/>
  <c r="L142" i="32"/>
  <c r="K142" i="32"/>
  <c r="J142" i="32"/>
  <c r="E142" i="32" s="1"/>
  <c r="I142" i="32"/>
  <c r="D142" i="32" s="1"/>
  <c r="H142" i="32"/>
  <c r="G142" i="32"/>
  <c r="L141" i="32"/>
  <c r="K141" i="32"/>
  <c r="J141" i="32"/>
  <c r="E141" i="32" s="1"/>
  <c r="I141" i="32"/>
  <c r="D141" i="32" s="1"/>
  <c r="H141" i="32"/>
  <c r="G141" i="32"/>
  <c r="L140" i="32"/>
  <c r="K140" i="32"/>
  <c r="J140" i="32"/>
  <c r="E140" i="32" s="1"/>
  <c r="I140" i="32"/>
  <c r="D140" i="32" s="1"/>
  <c r="H140" i="32"/>
  <c r="G140" i="32"/>
  <c r="L139" i="32"/>
  <c r="K139" i="32"/>
  <c r="J139" i="32"/>
  <c r="E139" i="32" s="1"/>
  <c r="I139" i="32"/>
  <c r="D139" i="32" s="1"/>
  <c r="H139" i="32"/>
  <c r="G139" i="32"/>
  <c r="L138" i="32"/>
  <c r="K138" i="32"/>
  <c r="J138" i="32"/>
  <c r="E138" i="32" s="1"/>
  <c r="I138" i="32"/>
  <c r="D138" i="32" s="1"/>
  <c r="H138" i="32"/>
  <c r="G138" i="32"/>
  <c r="L137" i="32"/>
  <c r="K137" i="32"/>
  <c r="J137" i="32"/>
  <c r="E137" i="32" s="1"/>
  <c r="I137" i="32"/>
  <c r="D137" i="32" s="1"/>
  <c r="H137" i="32"/>
  <c r="G137" i="32"/>
  <c r="L136" i="32"/>
  <c r="K136" i="32"/>
  <c r="J136" i="32"/>
  <c r="E136" i="32" s="1"/>
  <c r="I136" i="32"/>
  <c r="H136" i="32"/>
  <c r="G136" i="32"/>
  <c r="F429" i="32"/>
  <c r="F490" i="32"/>
  <c r="F426" i="32"/>
  <c r="F122" i="32" l="1"/>
  <c r="F263" i="32"/>
  <c r="F130" i="32"/>
  <c r="F447" i="32"/>
  <c r="F50" i="32"/>
  <c r="F289" i="32"/>
  <c r="F305" i="32"/>
  <c r="F313" i="32"/>
  <c r="F321" i="32"/>
  <c r="F345" i="32"/>
  <c r="F353" i="32"/>
  <c r="F198" i="32"/>
  <c r="F455" i="32"/>
  <c r="F479" i="32"/>
  <c r="F132" i="32"/>
  <c r="F430" i="32"/>
  <c r="F233" i="32"/>
  <c r="F249" i="32"/>
  <c r="F434" i="32"/>
  <c r="F391" i="32"/>
  <c r="F395" i="32"/>
  <c r="F403" i="32"/>
  <c r="F407" i="32"/>
  <c r="F411" i="32"/>
  <c r="F369" i="32"/>
  <c r="F298" i="32"/>
  <c r="F314" i="32"/>
  <c r="F338" i="32"/>
  <c r="F415" i="32"/>
  <c r="F66" i="32"/>
  <c r="F329" i="32"/>
  <c r="F337" i="32"/>
  <c r="F394" i="32"/>
  <c r="F470" i="32"/>
  <c r="F480" i="32"/>
  <c r="F496" i="32"/>
  <c r="F346" i="32"/>
  <c r="F398" i="32"/>
  <c r="F402" i="32"/>
  <c r="F418" i="32"/>
  <c r="F422" i="32"/>
  <c r="F450" i="32"/>
  <c r="F478" i="32"/>
  <c r="F164" i="32"/>
  <c r="F115" i="32"/>
  <c r="F116" i="32"/>
  <c r="F131" i="32"/>
  <c r="F406" i="32"/>
  <c r="F410" i="32"/>
  <c r="F458" i="32"/>
  <c r="F256" i="32"/>
  <c r="F288" i="32"/>
  <c r="F296" i="32"/>
  <c r="F381" i="32"/>
  <c r="F416" i="32"/>
  <c r="F259" i="32"/>
  <c r="F275" i="32"/>
  <c r="F299" i="32"/>
  <c r="F360" i="32"/>
  <c r="F510" i="32"/>
  <c r="F506" i="32"/>
  <c r="F502" i="32"/>
  <c r="F161" i="32"/>
  <c r="L532" i="32"/>
  <c r="F423" i="32"/>
  <c r="K532" i="32"/>
  <c r="F414" i="32"/>
  <c r="E521" i="32"/>
  <c r="J532" i="32"/>
  <c r="F155" i="32"/>
  <c r="D521" i="32"/>
  <c r="D532" i="32" s="1"/>
  <c r="I532" i="32"/>
  <c r="F185" i="32"/>
  <c r="F177" i="32"/>
  <c r="F173" i="32"/>
  <c r="F165" i="32"/>
  <c r="F323" i="32"/>
  <c r="F347" i="32"/>
  <c r="F363" i="32"/>
  <c r="F379" i="32"/>
  <c r="F217" i="32"/>
  <c r="F292" i="32"/>
  <c r="F377" i="32"/>
  <c r="F326" i="32"/>
  <c r="F387" i="32"/>
  <c r="F393" i="32"/>
  <c r="F397" i="32"/>
  <c r="F401" i="32"/>
  <c r="F405" i="32"/>
  <c r="F413" i="32"/>
  <c r="F417" i="32"/>
  <c r="F425" i="32"/>
  <c r="F441" i="32"/>
  <c r="F453" i="32"/>
  <c r="F461" i="32"/>
  <c r="F465" i="32"/>
  <c r="F469" i="32"/>
  <c r="F473" i="32"/>
  <c r="F477" i="32"/>
  <c r="F485" i="32"/>
  <c r="F488" i="32"/>
  <c r="F362" i="32"/>
  <c r="F399" i="32"/>
  <c r="F419" i="32"/>
  <c r="F300" i="32"/>
  <c r="F324" i="32"/>
  <c r="F446" i="32"/>
  <c r="F278" i="32"/>
  <c r="F445" i="32"/>
  <c r="F312" i="32"/>
  <c r="F209" i="32"/>
  <c r="F252" i="32"/>
  <c r="F332" i="32"/>
  <c r="F348" i="32"/>
  <c r="F380" i="32"/>
  <c r="F499" i="32"/>
  <c r="F489" i="32"/>
  <c r="F531" i="32"/>
  <c r="F389" i="32"/>
  <c r="F271" i="32"/>
  <c r="F295" i="32"/>
  <c r="F500" i="32"/>
  <c r="F34" i="32"/>
  <c r="F519" i="32"/>
  <c r="F160" i="32"/>
  <c r="F169" i="32"/>
  <c r="F140" i="32"/>
  <c r="F69" i="32"/>
  <c r="F94" i="32"/>
  <c r="F110" i="32"/>
  <c r="F134" i="32"/>
  <c r="F35" i="32"/>
  <c r="F91" i="32"/>
  <c r="F427" i="32"/>
  <c r="F431" i="32"/>
  <c r="F435" i="32"/>
  <c r="F439" i="32"/>
  <c r="F459" i="32"/>
  <c r="F112" i="32"/>
  <c r="F294" i="32"/>
  <c r="F342" i="32"/>
  <c r="F494" i="32"/>
  <c r="F368" i="32"/>
  <c r="F44" i="32"/>
  <c r="F59" i="32"/>
  <c r="F67" i="32"/>
  <c r="F75" i="32"/>
  <c r="F174" i="32"/>
  <c r="F48" i="32"/>
  <c r="F258" i="32"/>
  <c r="F392" i="32"/>
  <c r="F400" i="32"/>
  <c r="F408" i="32"/>
  <c r="F424" i="32"/>
  <c r="F432" i="32"/>
  <c r="F436" i="32"/>
  <c r="F444" i="32"/>
  <c r="F448" i="32"/>
  <c r="F452" i="32"/>
  <c r="F464" i="32"/>
  <c r="F472" i="32"/>
  <c r="F61" i="32"/>
  <c r="F124" i="32"/>
  <c r="F505" i="32"/>
  <c r="F236" i="32"/>
  <c r="F319" i="32"/>
  <c r="F327" i="32"/>
  <c r="F375" i="32"/>
  <c r="F495" i="32"/>
  <c r="F297" i="32"/>
  <c r="F474" i="32"/>
  <c r="F482" i="32"/>
  <c r="F190" i="32"/>
  <c r="F264" i="32"/>
  <c r="F46" i="32"/>
  <c r="F54" i="32"/>
  <c r="F370" i="32"/>
  <c r="F373" i="32"/>
  <c r="F89" i="32"/>
  <c r="F107" i="32"/>
  <c r="F170" i="32"/>
  <c r="F114" i="32"/>
  <c r="F213" i="32"/>
  <c r="F280" i="32"/>
  <c r="F358" i="32"/>
  <c r="F443" i="32"/>
  <c r="F451" i="32"/>
  <c r="F463" i="32"/>
  <c r="F113" i="32"/>
  <c r="F344" i="32"/>
  <c r="F78" i="32"/>
  <c r="F86" i="32"/>
  <c r="F220" i="32"/>
  <c r="F266" i="32"/>
  <c r="F274" i="32"/>
  <c r="F365" i="32"/>
  <c r="F371" i="32"/>
  <c r="F76" i="32"/>
  <c r="F84" i="32"/>
  <c r="F162" i="32"/>
  <c r="F136" i="32"/>
  <c r="F242" i="32"/>
  <c r="F270" i="32"/>
  <c r="F273" i="32"/>
  <c r="F356" i="32"/>
  <c r="F364" i="32"/>
  <c r="F367" i="32"/>
  <c r="F409" i="32"/>
  <c r="F421" i="32"/>
  <c r="F437" i="32"/>
  <c r="F449" i="32"/>
  <c r="F457" i="32"/>
  <c r="F68" i="32"/>
  <c r="F159" i="32"/>
  <c r="I143" i="32"/>
  <c r="F211" i="32"/>
  <c r="F231" i="32"/>
  <c r="F253" i="32"/>
  <c r="F267" i="32"/>
  <c r="F281" i="32"/>
  <c r="F366" i="32"/>
  <c r="F476" i="32"/>
  <c r="L520" i="32"/>
  <c r="F100" i="32"/>
  <c r="F109" i="32"/>
  <c r="F123" i="32"/>
  <c r="F193" i="32"/>
  <c r="F269" i="32"/>
  <c r="F272" i="32"/>
  <c r="F311" i="32"/>
  <c r="F317" i="32"/>
  <c r="F32" i="32"/>
  <c r="F56" i="32"/>
  <c r="F57" i="32"/>
  <c r="F138" i="32"/>
  <c r="F147" i="32"/>
  <c r="F153" i="32"/>
  <c r="F201" i="32"/>
  <c r="F216" i="32"/>
  <c r="F352" i="32"/>
  <c r="F97" i="32"/>
  <c r="F117" i="32"/>
  <c r="F283" i="32"/>
  <c r="F467" i="32"/>
  <c r="F491" i="32"/>
  <c r="F255" i="32"/>
  <c r="F388" i="32"/>
  <c r="F454" i="32"/>
  <c r="F498" i="32"/>
  <c r="F38" i="32"/>
  <c r="F62" i="32"/>
  <c r="F516" i="32"/>
  <c r="F511" i="32"/>
  <c r="F137" i="32"/>
  <c r="K149" i="32"/>
  <c r="F151" i="32"/>
  <c r="F229" i="32"/>
  <c r="F248" i="32"/>
  <c r="F251" i="32"/>
  <c r="F265" i="32"/>
  <c r="F268" i="32"/>
  <c r="F293" i="32"/>
  <c r="F310" i="32"/>
  <c r="F359" i="32"/>
  <c r="F374" i="32"/>
  <c r="F52" i="32"/>
  <c r="F77" i="32"/>
  <c r="F125" i="32"/>
  <c r="F126" i="32"/>
  <c r="F225" i="32"/>
  <c r="F257" i="32"/>
  <c r="F260" i="32"/>
  <c r="F306" i="32"/>
  <c r="F315" i="32"/>
  <c r="F343" i="32"/>
  <c r="F361" i="32"/>
  <c r="F481" i="32"/>
  <c r="F486" i="32"/>
  <c r="F36" i="32"/>
  <c r="F45" i="32"/>
  <c r="F53" i="32"/>
  <c r="F106" i="32"/>
  <c r="F133" i="32"/>
  <c r="F527" i="32"/>
  <c r="F523" i="32"/>
  <c r="F189" i="32"/>
  <c r="F144" i="32"/>
  <c r="F221" i="32"/>
  <c r="F227" i="32"/>
  <c r="F241" i="32"/>
  <c r="F303" i="32"/>
  <c r="F330" i="32"/>
  <c r="F333" i="32"/>
  <c r="F336" i="32"/>
  <c r="F339" i="32"/>
  <c r="F354" i="32"/>
  <c r="F357" i="32"/>
  <c r="F378" i="32"/>
  <c r="F382" i="32"/>
  <c r="F471" i="32"/>
  <c r="F475" i="32"/>
  <c r="F504" i="32"/>
  <c r="F166" i="32"/>
  <c r="F462" i="32"/>
  <c r="F466" i="32"/>
  <c r="F51" i="32"/>
  <c r="F72" i="32"/>
  <c r="F73" i="32"/>
  <c r="D136" i="32"/>
  <c r="D143" i="32" s="1"/>
  <c r="F142" i="32"/>
  <c r="F154" i="32"/>
  <c r="F208" i="32"/>
  <c r="F224" i="32"/>
  <c r="F232" i="32"/>
  <c r="F235" i="32"/>
  <c r="F250" i="32"/>
  <c r="F291" i="32"/>
  <c r="F308" i="32"/>
  <c r="F42" i="32"/>
  <c r="F43" i="32"/>
  <c r="F93" i="32"/>
  <c r="F102" i="32"/>
  <c r="F103" i="32"/>
  <c r="F129" i="32"/>
  <c r="F246" i="32"/>
  <c r="F282" i="32"/>
  <c r="F492" i="32"/>
  <c r="H520" i="32"/>
  <c r="F41" i="32"/>
  <c r="F60" i="32"/>
  <c r="F70" i="32"/>
  <c r="F90" i="32"/>
  <c r="F529" i="32"/>
  <c r="F525" i="32"/>
  <c r="F194" i="32"/>
  <c r="F141" i="32"/>
  <c r="F276" i="32"/>
  <c r="F279" i="32"/>
  <c r="F320" i="32"/>
  <c r="F335" i="32"/>
  <c r="F383" i="32"/>
  <c r="F386" i="32"/>
  <c r="F433" i="32"/>
  <c r="F156" i="32"/>
  <c r="F204" i="32"/>
  <c r="F210" i="32"/>
  <c r="F219" i="32"/>
  <c r="F284" i="32"/>
  <c r="F316" i="32"/>
  <c r="F325" i="32"/>
  <c r="F328" i="32"/>
  <c r="F331" i="32"/>
  <c r="F355" i="32"/>
  <c r="F396" i="32"/>
  <c r="F404" i="32"/>
  <c r="F412" i="32"/>
  <c r="F420" i="32"/>
  <c r="F428" i="32"/>
  <c r="F440" i="32"/>
  <c r="F456" i="32"/>
  <c r="F460" i="32"/>
  <c r="F468" i="32"/>
  <c r="F487" i="32"/>
  <c r="F30" i="32"/>
  <c r="F58" i="32"/>
  <c r="F79" i="32"/>
  <c r="F503" i="32"/>
  <c r="F192" i="32"/>
  <c r="E150" i="32"/>
  <c r="E157" i="32" s="1"/>
  <c r="J157" i="32"/>
  <c r="G143" i="32"/>
  <c r="F228" i="32"/>
  <c r="F234" i="32"/>
  <c r="F40" i="32"/>
  <c r="F80" i="32"/>
  <c r="F81" i="32"/>
  <c r="F82" i="32"/>
  <c r="F92" i="32"/>
  <c r="F118" i="32"/>
  <c r="F119" i="32"/>
  <c r="F121" i="32"/>
  <c r="K497" i="32"/>
  <c r="L200" i="32"/>
  <c r="F139" i="32"/>
  <c r="F207" i="32"/>
  <c r="F301" i="32"/>
  <c r="F304" i="32"/>
  <c r="F307" i="32"/>
  <c r="F349" i="32"/>
  <c r="F372" i="32"/>
  <c r="F390" i="32"/>
  <c r="F438" i="32"/>
  <c r="F442" i="32"/>
  <c r="F223" i="32"/>
  <c r="F244" i="32"/>
  <c r="F85" i="32"/>
  <c r="F87" i="32"/>
  <c r="F226" i="32"/>
  <c r="F203" i="32"/>
  <c r="F222" i="32"/>
  <c r="F237" i="32"/>
  <c r="F240" i="32"/>
  <c r="F243" i="32"/>
  <c r="F285" i="32"/>
  <c r="F483" i="32"/>
  <c r="F484" i="32"/>
  <c r="F65" i="32"/>
  <c r="F74" i="32"/>
  <c r="F101" i="32"/>
  <c r="F108" i="32"/>
  <c r="F191" i="32"/>
  <c r="F179" i="32"/>
  <c r="F171" i="32"/>
  <c r="F167" i="32"/>
  <c r="F187" i="32"/>
  <c r="F104" i="32"/>
  <c r="F493" i="32"/>
  <c r="F63" i="32"/>
  <c r="F98" i="32"/>
  <c r="F99" i="32"/>
  <c r="H532" i="32"/>
  <c r="G27" i="32"/>
  <c r="F351" i="32"/>
  <c r="F218" i="32"/>
  <c r="F376" i="32"/>
  <c r="F47" i="32"/>
  <c r="F515" i="32"/>
  <c r="F528" i="32"/>
  <c r="F524" i="32"/>
  <c r="F163" i="32"/>
  <c r="H26" i="32"/>
  <c r="F322" i="32"/>
  <c r="F334" i="32"/>
  <c r="F49" i="32"/>
  <c r="L149" i="32"/>
  <c r="F214" i="32"/>
  <c r="F261" i="32"/>
  <c r="F287" i="32"/>
  <c r="F290" i="32"/>
  <c r="F302" i="32"/>
  <c r="F340" i="32"/>
  <c r="F33" i="32"/>
  <c r="F202" i="32"/>
  <c r="D497" i="32"/>
  <c r="I27" i="32"/>
  <c r="D27" i="32" s="1"/>
  <c r="E520" i="32"/>
  <c r="J143" i="32"/>
  <c r="L157" i="32"/>
  <c r="F83" i="32"/>
  <c r="F88" i="32"/>
  <c r="F120" i="32"/>
  <c r="L26" i="32"/>
  <c r="L497" i="32"/>
  <c r="H27" i="32"/>
  <c r="E149" i="32"/>
  <c r="I149" i="32"/>
  <c r="F517" i="32"/>
  <c r="F512" i="32"/>
  <c r="F508" i="32"/>
  <c r="I520" i="32"/>
  <c r="D520" i="32"/>
  <c r="D144" i="32"/>
  <c r="D149" i="32" s="1"/>
  <c r="F230" i="32"/>
  <c r="F262" i="32"/>
  <c r="F55" i="32"/>
  <c r="H143" i="32"/>
  <c r="J520" i="32"/>
  <c r="J149" i="32"/>
  <c r="F148" i="32"/>
  <c r="H157" i="32"/>
  <c r="F215" i="32"/>
  <c r="F247" i="32"/>
  <c r="F254" i="32"/>
  <c r="F286" i="32"/>
  <c r="F318" i="32"/>
  <c r="F350" i="32"/>
  <c r="F64" i="32"/>
  <c r="F518" i="32"/>
  <c r="F513" i="32"/>
  <c r="F509" i="32"/>
  <c r="F197" i="32"/>
  <c r="G532" i="32"/>
  <c r="F239" i="32"/>
  <c r="F95" i="32"/>
  <c r="F111" i="32"/>
  <c r="F127" i="32"/>
  <c r="E143" i="32"/>
  <c r="F146" i="32"/>
  <c r="K157" i="32"/>
  <c r="F206" i="32"/>
  <c r="F245" i="32"/>
  <c r="F277" i="32"/>
  <c r="F309" i="32"/>
  <c r="F341" i="32"/>
  <c r="F384" i="32"/>
  <c r="F385" i="32"/>
  <c r="F37" i="32"/>
  <c r="F39" i="32"/>
  <c r="F71" i="32"/>
  <c r="F526" i="32"/>
  <c r="F522" i="32"/>
  <c r="F507" i="32"/>
  <c r="K200" i="32"/>
  <c r="F199" i="32"/>
  <c r="F195" i="32"/>
  <c r="F184" i="32"/>
  <c r="F180" i="32"/>
  <c r="K520" i="32"/>
  <c r="F514" i="32"/>
  <c r="G149" i="32"/>
  <c r="F145" i="32"/>
  <c r="D157" i="32"/>
  <c r="G520" i="32"/>
  <c r="F501" i="32"/>
  <c r="J25" i="32"/>
  <c r="H25" i="32"/>
  <c r="L25" i="32"/>
  <c r="H149" i="32"/>
  <c r="G157" i="32"/>
  <c r="F150" i="32"/>
  <c r="H497" i="32"/>
  <c r="I157" i="32"/>
  <c r="F205" i="32"/>
  <c r="G497" i="32"/>
  <c r="K143" i="32"/>
  <c r="I497" i="32"/>
  <c r="L143" i="32"/>
  <c r="E201" i="32"/>
  <c r="E497" i="32" s="1"/>
  <c r="J497" i="32"/>
  <c r="F238" i="32"/>
  <c r="K26" i="32"/>
  <c r="E159" i="32"/>
  <c r="E200" i="32" s="1"/>
  <c r="J200" i="32"/>
  <c r="F158" i="32"/>
  <c r="G200" i="32"/>
  <c r="L135" i="32"/>
  <c r="I25" i="32"/>
  <c r="K25" i="32"/>
  <c r="G25" i="32"/>
  <c r="F196" i="32"/>
  <c r="J26" i="32"/>
  <c r="E26" i="32" s="1"/>
  <c r="F29" i="32"/>
  <c r="G135" i="32"/>
  <c r="H135" i="32"/>
  <c r="F31" i="32"/>
  <c r="F181" i="32"/>
  <c r="K27" i="32"/>
  <c r="D37" i="32"/>
  <c r="D135" i="32" s="1"/>
  <c r="I135" i="32"/>
  <c r="H200" i="32"/>
  <c r="J27" i="32"/>
  <c r="E27" i="32" s="1"/>
  <c r="L27" i="32"/>
  <c r="E35" i="32"/>
  <c r="E135" i="32" s="1"/>
  <c r="J135" i="32"/>
  <c r="F186" i="32"/>
  <c r="F182" i="32"/>
  <c r="F178" i="32"/>
  <c r="D187" i="32"/>
  <c r="D200" i="32" s="1"/>
  <c r="I200" i="32"/>
  <c r="K135" i="32"/>
  <c r="E532" i="32"/>
  <c r="F188" i="32"/>
  <c r="F183" i="32"/>
  <c r="F175" i="32"/>
  <c r="G26" i="32"/>
  <c r="I26" i="32"/>
  <c r="D26" i="32" s="1"/>
  <c r="F521" i="32"/>
  <c r="P16" i="32"/>
  <c r="F532" i="32" l="1"/>
  <c r="F143" i="32"/>
  <c r="F26" i="32"/>
  <c r="F157" i="32"/>
  <c r="F27" i="32"/>
  <c r="F497" i="32"/>
  <c r="F520" i="32"/>
  <c r="F149" i="32"/>
  <c r="D25" i="32"/>
  <c r="E25" i="32"/>
  <c r="F135" i="32"/>
  <c r="F200" i="32"/>
  <c r="F25" i="32"/>
  <c r="G23" i="32" l="1"/>
  <c r="D23" i="32"/>
  <c r="D15" i="32" s="1"/>
  <c r="DD23" i="32"/>
  <c r="EO23" i="32"/>
  <c r="R23" i="32"/>
  <c r="DF23" i="32"/>
  <c r="AU23" i="32"/>
  <c r="AD23" i="32"/>
  <c r="EL23" i="32"/>
  <c r="AO23" i="32"/>
  <c r="FM23" i="32"/>
  <c r="DO23" i="32"/>
  <c r="P23" i="32"/>
  <c r="BJ23" i="32"/>
  <c r="FH23" i="32"/>
  <c r="FU23" i="32"/>
  <c r="AJ23" i="32"/>
  <c r="FZ23" i="32"/>
  <c r="CA23" i="32"/>
  <c r="AR23" i="32"/>
  <c r="FB23" i="32"/>
  <c r="BE23" i="32"/>
  <c r="GE23" i="32"/>
  <c r="EG23" i="32"/>
  <c r="T23" i="32"/>
  <c r="BP23" i="32"/>
  <c r="DT23" i="32"/>
  <c r="BV23" i="32"/>
  <c r="AC23" i="32"/>
  <c r="BN23" i="32"/>
  <c r="AI23" i="32"/>
  <c r="Z23" i="32"/>
  <c r="AW23" i="32"/>
  <c r="DW23" i="32"/>
  <c r="ET23" i="32"/>
  <c r="DY23" i="32"/>
  <c r="ER23" i="32"/>
  <c r="CP23" i="32"/>
  <c r="DG23" i="32"/>
  <c r="CH23" i="32"/>
  <c r="GH23" i="32"/>
  <c r="U23" i="32"/>
  <c r="GA23" i="32"/>
  <c r="AV23" i="32"/>
  <c r="DN23" i="32"/>
  <c r="GJ23" i="32"/>
  <c r="CR23" i="32"/>
  <c r="FN23" i="32"/>
  <c r="BL23" i="32"/>
  <c r="O23" i="32"/>
  <c r="BY23" i="32"/>
  <c r="EI23" i="32"/>
  <c r="Y23" i="32"/>
  <c r="CM23" i="32"/>
  <c r="EY23" i="32"/>
  <c r="X23" i="32"/>
  <c r="EF23" i="32"/>
  <c r="FQ23" i="32"/>
  <c r="GC23" i="32"/>
  <c r="CQ23" i="32"/>
  <c r="CT23" i="32"/>
  <c r="EZ23" i="32"/>
  <c r="GI23" i="32"/>
  <c r="BF23" i="32"/>
  <c r="AH23" i="32"/>
  <c r="AF23" i="32"/>
  <c r="EK23" i="32"/>
  <c r="AZ23" i="32"/>
  <c r="FK23" i="32"/>
  <c r="CJ23" i="32"/>
  <c r="Q23" i="32"/>
  <c r="S23" i="32"/>
  <c r="DR23" i="32"/>
  <c r="EM23" i="32"/>
  <c r="CX23" i="32"/>
  <c r="AA23" i="32"/>
  <c r="AM23" i="32"/>
  <c r="BB23" i="32"/>
  <c r="EB23" i="32"/>
  <c r="DB23" i="32"/>
  <c r="FV23" i="32"/>
  <c r="CD23" i="32"/>
  <c r="W23" i="32"/>
  <c r="CG23" i="32"/>
  <c r="ES23" i="32"/>
  <c r="AG23" i="32"/>
  <c r="CU23" i="32"/>
  <c r="FG23" i="32"/>
  <c r="CC23" i="32"/>
  <c r="FS23" i="32"/>
  <c r="DJ23" i="32"/>
  <c r="BC23" i="32"/>
  <c r="BX23" i="32"/>
  <c r="EH23" i="32"/>
  <c r="DL23" i="32"/>
  <c r="CV23" i="32"/>
  <c r="CO23" i="32"/>
  <c r="AQ23" i="32"/>
  <c r="FO23" i="32"/>
  <c r="CI23" i="32"/>
  <c r="GL23" i="32"/>
  <c r="BG23" i="32"/>
  <c r="DQ23" i="32"/>
  <c r="FF23" i="32"/>
  <c r="DM23" i="32"/>
  <c r="EE23" i="32"/>
  <c r="EV23" i="32"/>
  <c r="GG23" i="32"/>
  <c r="DH23" i="32"/>
  <c r="BQ23" i="32"/>
  <c r="FX23" i="32"/>
  <c r="BS23" i="32"/>
  <c r="N23" i="32"/>
  <c r="AP23" i="32"/>
  <c r="GB23" i="32"/>
  <c r="AE23" i="32"/>
  <c r="FA23" i="32"/>
  <c r="DC23" i="32"/>
  <c r="BM23" i="32"/>
  <c r="CL23" i="32"/>
  <c r="EJ23" i="32"/>
  <c r="DS23" i="32"/>
  <c r="CS23" i="32"/>
  <c r="AB23" i="32"/>
  <c r="BO23" i="32"/>
  <c r="CZ23" i="32"/>
  <c r="DU23" i="32"/>
  <c r="EW23" i="32"/>
  <c r="GD23" i="32"/>
  <c r="DI23" i="32"/>
  <c r="AL23" i="32"/>
  <c r="FP23" i="32"/>
  <c r="DX23" i="32"/>
  <c r="CK23" i="32"/>
  <c r="BU23" i="32"/>
  <c r="CF23" i="32"/>
  <c r="EP23" i="32"/>
  <c r="AX23" i="32"/>
  <c r="DV23" i="32"/>
  <c r="GF23" i="32"/>
  <c r="DP23" i="32"/>
  <c r="AK23" i="32"/>
  <c r="CW23" i="32"/>
  <c r="FI23" i="32"/>
  <c r="AY23" i="32"/>
  <c r="DK23" i="32"/>
  <c r="FW23" i="32"/>
  <c r="BK23" i="32"/>
  <c r="DA23" i="32"/>
  <c r="BH23" i="32"/>
  <c r="DE23" i="32"/>
  <c r="CY23" i="32"/>
  <c r="BA23" i="32"/>
  <c r="ED23" i="32"/>
  <c r="BI23" i="32"/>
  <c r="CB23" i="32"/>
  <c r="BD23" i="32"/>
  <c r="EX23" i="32"/>
  <c r="AS23" i="32"/>
  <c r="CN23" i="32"/>
  <c r="BR23" i="32"/>
  <c r="FY23" i="32"/>
  <c r="DZ23" i="32"/>
  <c r="BZ23" i="32"/>
  <c r="BW23" i="32"/>
  <c r="BT23" i="32"/>
  <c r="AN23" i="32"/>
  <c r="FD23" i="32"/>
  <c r="CE23" i="32"/>
  <c r="V23" i="32"/>
  <c r="EN23" i="32"/>
  <c r="EA23" i="32"/>
  <c r="FC23" i="32"/>
  <c r="FL23" i="32"/>
  <c r="GK23" i="32"/>
  <c r="M23" i="32"/>
  <c r="FT23" i="32"/>
  <c r="EC23" i="32"/>
  <c r="FE23" i="32"/>
  <c r="EU23" i="32"/>
  <c r="FR23" i="32"/>
  <c r="FJ23" i="32"/>
  <c r="AT23" i="32"/>
  <c r="EQ23" i="32"/>
  <c r="C14" i="32"/>
  <c r="D14" i="32" s="1"/>
  <c r="E14" i="32" s="1"/>
  <c r="E23" i="32"/>
  <c r="E15" i="32" s="1"/>
  <c r="J23" i="32"/>
  <c r="L23" i="32"/>
  <c r="H23" i="32"/>
  <c r="K23" i="32"/>
  <c r="I23" i="32"/>
  <c r="F23" i="32" l="1"/>
  <c r="C16" i="32"/>
  <c r="E16" i="32" l="1"/>
  <c r="D16" i="32"/>
  <c r="F14" i="32" l="1"/>
  <c r="G12" i="50" s="1"/>
  <c r="G14" i="50" s="1"/>
  <c r="F15" i="32" l="1"/>
  <c r="F16" i="32" s="1"/>
  <c r="F25" i="50" s="1"/>
  <c r="F27" i="50" s="1"/>
  <c r="F28" i="50" s="1"/>
  <c r="F29" i="50" l="1"/>
  <c r="F39" i="50" s="1"/>
  <c r="F38" i="50"/>
  <c r="G38" i="50" s="1"/>
  <c r="L51" i="50" l="1"/>
  <c r="D19" i="42" s="1"/>
  <c r="D29" i="42" s="1"/>
  <c r="K38" i="50"/>
  <c r="G26" i="50" s="1"/>
  <c r="G27" i="50" s="1"/>
  <c r="G28" i="50" s="1"/>
  <c r="J38" i="50"/>
  <c r="I38" i="50"/>
  <c r="H38" i="50"/>
  <c r="G29" i="50" l="1"/>
  <c r="L47" i="50" l="1"/>
  <c r="L46" i="50"/>
  <c r="L50" i="50"/>
  <c r="C53" i="21" s="1"/>
  <c r="L49" i="50"/>
  <c r="C52" i="21" s="1"/>
  <c r="L45" i="50"/>
  <c r="C48" i="21" s="1"/>
  <c r="L48" i="50"/>
  <c r="C5" i="47"/>
  <c r="D8" i="42"/>
  <c r="G39" i="50"/>
  <c r="D7" i="46"/>
  <c r="I39" i="50"/>
  <c r="D7" i="56"/>
  <c r="H39" i="50"/>
  <c r="K39" i="50"/>
  <c r="J39" i="50"/>
  <c r="D16" i="42" l="1"/>
  <c r="C51" i="21"/>
  <c r="D15" i="42"/>
  <c r="C50" i="21"/>
  <c r="D14" i="42"/>
  <c r="C49" i="21"/>
  <c r="Q51" i="50"/>
  <c r="I19" i="42" s="1"/>
  <c r="I29" i="42" s="1"/>
  <c r="N51" i="50"/>
  <c r="F19" i="42" s="1"/>
  <c r="F29" i="42" s="1"/>
  <c r="D17" i="42"/>
  <c r="D27" i="42" s="1"/>
  <c r="D18" i="42"/>
  <c r="D28" i="42" s="1"/>
  <c r="O51" i="50"/>
  <c r="G19" i="42" s="1"/>
  <c r="G29" i="42" s="1"/>
  <c r="P51" i="50"/>
  <c r="H19" i="42" s="1"/>
  <c r="H29" i="42" s="1"/>
  <c r="M51" i="50"/>
  <c r="E19" i="42" s="1"/>
  <c r="E29" i="42" s="1"/>
  <c r="D53" i="56"/>
  <c r="D19" i="56" s="1"/>
  <c r="D53" i="46"/>
  <c r="D19" i="46" s="1"/>
  <c r="D48" i="56"/>
  <c r="D48" i="46"/>
  <c r="E15" i="56"/>
  <c r="E16" i="56"/>
  <c r="E17" i="56"/>
  <c r="E18" i="56"/>
  <c r="D32" i="56"/>
  <c r="O46" i="50"/>
  <c r="F49" i="21" s="1"/>
  <c r="O48" i="50"/>
  <c r="O47" i="50"/>
  <c r="F50" i="21" s="1"/>
  <c r="O50" i="50"/>
  <c r="F53" i="21" s="1"/>
  <c r="P46" i="50"/>
  <c r="G49" i="21" s="1"/>
  <c r="P48" i="50"/>
  <c r="P47" i="50"/>
  <c r="G50" i="21" s="1"/>
  <c r="P50" i="50"/>
  <c r="G53" i="21" s="1"/>
  <c r="D13" i="42"/>
  <c r="D40" i="56"/>
  <c r="L40" i="56" s="1"/>
  <c r="D26" i="56"/>
  <c r="D33" i="56"/>
  <c r="D33" i="46"/>
  <c r="L33" i="46" s="1"/>
  <c r="D40" i="46"/>
  <c r="L40" i="46" s="1"/>
  <c r="D26" i="46"/>
  <c r="N48" i="50"/>
  <c r="N47" i="50"/>
  <c r="E50" i="21" s="1"/>
  <c r="N50" i="50"/>
  <c r="E53" i="21" s="1"/>
  <c r="Q47" i="50"/>
  <c r="H50" i="21" s="1"/>
  <c r="Q46" i="50"/>
  <c r="H49" i="21" s="1"/>
  <c r="Q49" i="50"/>
  <c r="H52" i="21" s="1"/>
  <c r="Q50" i="50"/>
  <c r="H53" i="21" s="1"/>
  <c r="C9" i="47"/>
  <c r="C8" i="47"/>
  <c r="Q48" i="50"/>
  <c r="M49" i="50"/>
  <c r="D52" i="21" s="1"/>
  <c r="M50" i="50"/>
  <c r="D53" i="21" s="1"/>
  <c r="M46" i="50"/>
  <c r="D49" i="21" s="1"/>
  <c r="M47" i="50"/>
  <c r="D50" i="21" s="1"/>
  <c r="M48" i="50"/>
  <c r="D5" i="47"/>
  <c r="L47" i="46"/>
  <c r="L13" i="46" s="1"/>
  <c r="F5" i="47"/>
  <c r="G5" i="47"/>
  <c r="E5" i="47"/>
  <c r="H5" i="47"/>
  <c r="H7" i="56"/>
  <c r="H7" i="46"/>
  <c r="H8" i="42"/>
  <c r="G7" i="56"/>
  <c r="G8" i="42"/>
  <c r="G7" i="46"/>
  <c r="I7" i="56"/>
  <c r="I8" i="42"/>
  <c r="I7" i="46"/>
  <c r="E8" i="42"/>
  <c r="E7" i="56"/>
  <c r="E7" i="46"/>
  <c r="F8" i="42"/>
  <c r="F7" i="46"/>
  <c r="F7" i="56"/>
  <c r="D24" i="42" l="1"/>
  <c r="D25" i="42"/>
  <c r="D26" i="42"/>
  <c r="H16" i="42"/>
  <c r="G51" i="21"/>
  <c r="I16" i="42"/>
  <c r="H51" i="21"/>
  <c r="E16" i="42"/>
  <c r="D51" i="21"/>
  <c r="F16" i="42"/>
  <c r="E51" i="21"/>
  <c r="G16" i="42"/>
  <c r="F51" i="21"/>
  <c r="F15" i="42"/>
  <c r="F25" i="42" s="1"/>
  <c r="G15" i="42"/>
  <c r="G25" i="42" s="1"/>
  <c r="H18" i="42"/>
  <c r="H28" i="42" s="1"/>
  <c r="E14" i="42"/>
  <c r="E24" i="42" s="1"/>
  <c r="I18" i="42"/>
  <c r="I28" i="42" s="1"/>
  <c r="G14" i="42"/>
  <c r="G24" i="42" s="1"/>
  <c r="H15" i="42"/>
  <c r="H25" i="42" s="1"/>
  <c r="I17" i="42"/>
  <c r="I27" i="42" s="1"/>
  <c r="E17" i="42"/>
  <c r="E27" i="42" s="1"/>
  <c r="I14" i="42"/>
  <c r="I24" i="42" s="1"/>
  <c r="E15" i="42"/>
  <c r="E25" i="42" s="1"/>
  <c r="E18" i="42"/>
  <c r="E28" i="42" s="1"/>
  <c r="I15" i="42"/>
  <c r="I25" i="42" s="1"/>
  <c r="H14" i="42"/>
  <c r="H24" i="42" s="1"/>
  <c r="G18" i="42"/>
  <c r="G28" i="42" s="1"/>
  <c r="F18" i="42"/>
  <c r="F28" i="42" s="1"/>
  <c r="D20" i="42"/>
  <c r="D54" i="46"/>
  <c r="D14" i="46"/>
  <c r="D14" i="56"/>
  <c r="D54" i="56"/>
  <c r="L53" i="46"/>
  <c r="L19" i="46" s="1"/>
  <c r="D39" i="46"/>
  <c r="D41" i="46" s="1"/>
  <c r="D12" i="46" s="1"/>
  <c r="D39" i="56"/>
  <c r="L39" i="56" s="1"/>
  <c r="O49" i="50"/>
  <c r="F52" i="21" s="1"/>
  <c r="G16" i="56"/>
  <c r="G17" i="56"/>
  <c r="G18" i="56"/>
  <c r="G15" i="56"/>
  <c r="P49" i="50"/>
  <c r="G52" i="21" s="1"/>
  <c r="H17" i="56"/>
  <c r="H18" i="56"/>
  <c r="H15" i="56"/>
  <c r="H16" i="56"/>
  <c r="I17" i="56"/>
  <c r="I18" i="56"/>
  <c r="I15" i="56"/>
  <c r="I16" i="56"/>
  <c r="N49" i="50"/>
  <c r="E52" i="21" s="1"/>
  <c r="F16" i="56"/>
  <c r="F17" i="56"/>
  <c r="F18" i="56"/>
  <c r="F15" i="56"/>
  <c r="D25" i="56"/>
  <c r="D27" i="56" s="1"/>
  <c r="D10" i="56" s="1"/>
  <c r="L32" i="56"/>
  <c r="D34" i="56"/>
  <c r="D25" i="46"/>
  <c r="L52" i="50"/>
  <c r="D32" i="46"/>
  <c r="F52" i="50"/>
  <c r="L48" i="46"/>
  <c r="E25" i="56"/>
  <c r="E39" i="56"/>
  <c r="E32" i="56"/>
  <c r="E32" i="46"/>
  <c r="E39" i="46"/>
  <c r="E25" i="46"/>
  <c r="L26" i="56"/>
  <c r="L33" i="56"/>
  <c r="N46" i="50"/>
  <c r="F8" i="47"/>
  <c r="F9" i="47"/>
  <c r="D8" i="47"/>
  <c r="D9" i="47"/>
  <c r="H9" i="47"/>
  <c r="H8" i="47"/>
  <c r="E8" i="47"/>
  <c r="E9" i="47"/>
  <c r="G9" i="47"/>
  <c r="G8" i="47"/>
  <c r="M45" i="50"/>
  <c r="Q45" i="50"/>
  <c r="N45" i="50"/>
  <c r="O45" i="50"/>
  <c r="P45" i="50"/>
  <c r="O47" i="46"/>
  <c r="O13" i="46" s="1"/>
  <c r="L26" i="46"/>
  <c r="P47" i="46"/>
  <c r="P13" i="46" s="1"/>
  <c r="Q47" i="46"/>
  <c r="Q13" i="46" s="1"/>
  <c r="N47" i="46"/>
  <c r="N13" i="46" s="1"/>
  <c r="E26" i="42" l="1"/>
  <c r="I26" i="42"/>
  <c r="G26" i="42"/>
  <c r="H26" i="42"/>
  <c r="F26" i="42"/>
  <c r="F14" i="42"/>
  <c r="E49" i="21"/>
  <c r="G13" i="42"/>
  <c r="F48" i="21"/>
  <c r="E13" i="42"/>
  <c r="D48" i="21"/>
  <c r="H13" i="42"/>
  <c r="G48" i="21"/>
  <c r="F13" i="42"/>
  <c r="E48" i="21"/>
  <c r="I13" i="42"/>
  <c r="H48" i="21"/>
  <c r="F17" i="42"/>
  <c r="F27" i="42" s="1"/>
  <c r="H17" i="42"/>
  <c r="H27" i="42" s="1"/>
  <c r="G17" i="42"/>
  <c r="G27" i="42" s="1"/>
  <c r="I53" i="56"/>
  <c r="I19" i="56" s="1"/>
  <c r="I53" i="46"/>
  <c r="I19" i="46" s="1"/>
  <c r="H53" i="46"/>
  <c r="H19" i="46" s="1"/>
  <c r="H53" i="56"/>
  <c r="H19" i="56" s="1"/>
  <c r="G53" i="56"/>
  <c r="G19" i="56" s="1"/>
  <c r="G53" i="46"/>
  <c r="G19" i="46" s="1"/>
  <c r="F53" i="46"/>
  <c r="F19" i="46" s="1"/>
  <c r="E42" i="47" s="1"/>
  <c r="F53" i="56"/>
  <c r="F19" i="56" s="1"/>
  <c r="E53" i="46"/>
  <c r="E19" i="46" s="1"/>
  <c r="E53" i="56"/>
  <c r="E19" i="56" s="1"/>
  <c r="E48" i="56"/>
  <c r="F48" i="56"/>
  <c r="G48" i="56"/>
  <c r="I48" i="56"/>
  <c r="H48" i="56"/>
  <c r="L39" i="46"/>
  <c r="L41" i="46" s="1"/>
  <c r="L12" i="46" s="1"/>
  <c r="D41" i="56"/>
  <c r="D12" i="56" s="1"/>
  <c r="L54" i="46"/>
  <c r="L14" i="46"/>
  <c r="L25" i="56"/>
  <c r="L27" i="56" s="1"/>
  <c r="L10" i="56" s="1"/>
  <c r="N52" i="50"/>
  <c r="M52" i="50"/>
  <c r="M25" i="56"/>
  <c r="M39" i="56"/>
  <c r="M32" i="56"/>
  <c r="L32" i="46"/>
  <c r="L34" i="46" s="1"/>
  <c r="L11" i="46" s="1"/>
  <c r="D34" i="46"/>
  <c r="L25" i="46"/>
  <c r="L27" i="46" s="1"/>
  <c r="L10" i="46" s="1"/>
  <c r="D27" i="46"/>
  <c r="D10" i="46" s="1"/>
  <c r="L41" i="56"/>
  <c r="L12" i="56" s="1"/>
  <c r="L34" i="56"/>
  <c r="L11" i="56" s="1"/>
  <c r="Q52" i="50"/>
  <c r="I52" i="50"/>
  <c r="H52" i="50"/>
  <c r="P52" i="50"/>
  <c r="G52" i="50"/>
  <c r="O52" i="50"/>
  <c r="J52" i="50"/>
  <c r="H26" i="56"/>
  <c r="H33" i="56"/>
  <c r="H40" i="56"/>
  <c r="H48" i="46"/>
  <c r="H40" i="46"/>
  <c r="P40" i="46" s="1"/>
  <c r="H33" i="46"/>
  <c r="P33" i="46" s="1"/>
  <c r="H26" i="46"/>
  <c r="P26" i="46" s="1"/>
  <c r="D11" i="56"/>
  <c r="F40" i="56"/>
  <c r="N40" i="56" s="1"/>
  <c r="F33" i="56"/>
  <c r="F26" i="56"/>
  <c r="F48" i="46"/>
  <c r="F33" i="46"/>
  <c r="N33" i="46" s="1"/>
  <c r="F40" i="46"/>
  <c r="N40" i="46" s="1"/>
  <c r="F26" i="46"/>
  <c r="I40" i="56"/>
  <c r="Q40" i="56" s="1"/>
  <c r="I26" i="56"/>
  <c r="I33" i="56"/>
  <c r="I48" i="46"/>
  <c r="I40" i="46"/>
  <c r="Q40" i="46" s="1"/>
  <c r="I33" i="46"/>
  <c r="I26" i="46"/>
  <c r="H39" i="56"/>
  <c r="H25" i="56"/>
  <c r="H32" i="56"/>
  <c r="H39" i="46"/>
  <c r="H32" i="46"/>
  <c r="H25" i="46"/>
  <c r="I39" i="56"/>
  <c r="I25" i="56"/>
  <c r="I32" i="56"/>
  <c r="I32" i="46"/>
  <c r="I39" i="46"/>
  <c r="I25" i="46"/>
  <c r="E26" i="56"/>
  <c r="E27" i="56" s="1"/>
  <c r="E40" i="56"/>
  <c r="E41" i="56" s="1"/>
  <c r="E12" i="56" s="1"/>
  <c r="E33" i="56"/>
  <c r="E34" i="56" s="1"/>
  <c r="E48" i="46"/>
  <c r="E40" i="46"/>
  <c r="M40" i="46" s="1"/>
  <c r="E33" i="46"/>
  <c r="M33" i="46" s="1"/>
  <c r="E26" i="46"/>
  <c r="E27" i="46" s="1"/>
  <c r="G25" i="56"/>
  <c r="G39" i="56"/>
  <c r="G32" i="56"/>
  <c r="G39" i="46"/>
  <c r="G32" i="46"/>
  <c r="G25" i="46"/>
  <c r="G40" i="56"/>
  <c r="G26" i="56"/>
  <c r="G33" i="56"/>
  <c r="G48" i="46"/>
  <c r="G40" i="46"/>
  <c r="O40" i="46" s="1"/>
  <c r="G33" i="46"/>
  <c r="O33" i="46" s="1"/>
  <c r="G26" i="46"/>
  <c r="F25" i="56"/>
  <c r="F32" i="56"/>
  <c r="F39" i="56"/>
  <c r="F32" i="46"/>
  <c r="F39" i="46"/>
  <c r="F25" i="46"/>
  <c r="E20" i="42" l="1"/>
  <c r="F24" i="42"/>
  <c r="I20" i="42"/>
  <c r="G20" i="42"/>
  <c r="H20" i="42"/>
  <c r="F20" i="42"/>
  <c r="F54" i="46"/>
  <c r="G54" i="46"/>
  <c r="I54" i="46"/>
  <c r="I14" i="56"/>
  <c r="I54" i="56"/>
  <c r="I55" i="56" s="1"/>
  <c r="H54" i="46"/>
  <c r="F14" i="56"/>
  <c r="F54" i="56"/>
  <c r="F55" i="56" s="1"/>
  <c r="E14" i="56"/>
  <c r="E54" i="56"/>
  <c r="E55" i="56" s="1"/>
  <c r="G14" i="56"/>
  <c r="G54" i="56"/>
  <c r="G55" i="56" s="1"/>
  <c r="E14" i="46"/>
  <c r="D40" i="47" s="1"/>
  <c r="E54" i="46"/>
  <c r="H14" i="56"/>
  <c r="H54" i="56"/>
  <c r="H55" i="56" s="1"/>
  <c r="O53" i="46"/>
  <c r="O19" i="46" s="1"/>
  <c r="M53" i="46"/>
  <c r="M19" i="46" s="1"/>
  <c r="D11" i="46"/>
  <c r="Q48" i="46"/>
  <c r="Q14" i="46" s="1"/>
  <c r="I14" i="46"/>
  <c r="H40" i="47" s="1"/>
  <c r="N48" i="46"/>
  <c r="N14" i="46" s="1"/>
  <c r="F14" i="46"/>
  <c r="E40" i="47" s="1"/>
  <c r="P48" i="46"/>
  <c r="P14" i="46" s="1"/>
  <c r="H14" i="46"/>
  <c r="G40" i="47" s="1"/>
  <c r="Q53" i="46"/>
  <c r="Q19" i="46" s="1"/>
  <c r="O48" i="46"/>
  <c r="G14" i="46"/>
  <c r="F40" i="47" s="1"/>
  <c r="P53" i="46"/>
  <c r="P19" i="46" s="1"/>
  <c r="P25" i="56"/>
  <c r="H27" i="56"/>
  <c r="O32" i="56"/>
  <c r="G34" i="56"/>
  <c r="Q25" i="56"/>
  <c r="I27" i="56"/>
  <c r="F41" i="56"/>
  <c r="F12" i="56" s="1"/>
  <c r="O39" i="56"/>
  <c r="G41" i="56"/>
  <c r="G12" i="56" s="1"/>
  <c r="I41" i="56"/>
  <c r="I12" i="56" s="1"/>
  <c r="N32" i="56"/>
  <c r="F34" i="56"/>
  <c r="O25" i="56"/>
  <c r="G27" i="56"/>
  <c r="P39" i="56"/>
  <c r="H41" i="56"/>
  <c r="H12" i="56" s="1"/>
  <c r="N25" i="56"/>
  <c r="F27" i="56"/>
  <c r="Q32" i="56"/>
  <c r="I34" i="56"/>
  <c r="P32" i="56"/>
  <c r="H34" i="56"/>
  <c r="I34" i="46"/>
  <c r="N32" i="46"/>
  <c r="N34" i="46" s="1"/>
  <c r="F34" i="46"/>
  <c r="P39" i="46"/>
  <c r="P41" i="46" s="1"/>
  <c r="P12" i="46" s="1"/>
  <c r="H41" i="46"/>
  <c r="N39" i="46"/>
  <c r="N41" i="46" s="1"/>
  <c r="N12" i="46" s="1"/>
  <c r="F41" i="46"/>
  <c r="O25" i="46"/>
  <c r="G27" i="46"/>
  <c r="G10" i="46" s="1"/>
  <c r="F37" i="47" s="1"/>
  <c r="I41" i="46"/>
  <c r="P25" i="46"/>
  <c r="P27" i="46" s="1"/>
  <c r="H27" i="46"/>
  <c r="H10" i="46" s="1"/>
  <c r="G37" i="47" s="1"/>
  <c r="P32" i="46"/>
  <c r="P34" i="46" s="1"/>
  <c r="H34" i="46"/>
  <c r="E41" i="46"/>
  <c r="E12" i="46" s="1"/>
  <c r="O32" i="46"/>
  <c r="O34" i="46" s="1"/>
  <c r="O35" i="46" s="1"/>
  <c r="G34" i="46"/>
  <c r="Q25" i="46"/>
  <c r="I27" i="46"/>
  <c r="I10" i="46" s="1"/>
  <c r="H37" i="47" s="1"/>
  <c r="O39" i="46"/>
  <c r="O41" i="46" s="1"/>
  <c r="O12" i="46" s="1"/>
  <c r="G41" i="46"/>
  <c r="N25" i="46"/>
  <c r="F27" i="46"/>
  <c r="F10" i="46" s="1"/>
  <c r="E37" i="47" s="1"/>
  <c r="E34" i="46"/>
  <c r="F42" i="47"/>
  <c r="L20" i="56"/>
  <c r="G42" i="47"/>
  <c r="N26" i="46"/>
  <c r="M48" i="46"/>
  <c r="M14" i="46" s="1"/>
  <c r="M26" i="46"/>
  <c r="E10" i="46"/>
  <c r="D37" i="47" s="1"/>
  <c r="Q26" i="46"/>
  <c r="O26" i="46"/>
  <c r="N53" i="46"/>
  <c r="N19" i="46" s="1"/>
  <c r="H42" i="47"/>
  <c r="Q33" i="46"/>
  <c r="D42" i="47"/>
  <c r="O40" i="56"/>
  <c r="N39" i="56"/>
  <c r="N41" i="56" s="1"/>
  <c r="N12" i="56" s="1"/>
  <c r="O26" i="56"/>
  <c r="P40" i="56"/>
  <c r="Q33" i="56"/>
  <c r="M40" i="56"/>
  <c r="M41" i="56" s="1"/>
  <c r="M12" i="56" s="1"/>
  <c r="P33" i="56"/>
  <c r="M26" i="56"/>
  <c r="M27" i="56" s="1"/>
  <c r="Q26" i="56"/>
  <c r="N26" i="56"/>
  <c r="Q39" i="56"/>
  <c r="Q41" i="56" s="1"/>
  <c r="Q12" i="56" s="1"/>
  <c r="N33" i="56"/>
  <c r="P26" i="56"/>
  <c r="M33" i="56"/>
  <c r="M34" i="56" s="1"/>
  <c r="O33" i="56"/>
  <c r="L20" i="46"/>
  <c r="C23" i="47" s="1"/>
  <c r="Q32" i="46"/>
  <c r="Q39" i="46"/>
  <c r="Q41" i="46" s="1"/>
  <c r="Q12" i="46" s="1"/>
  <c r="O54" i="46" l="1"/>
  <c r="O55" i="46" s="1"/>
  <c r="O14" i="46"/>
  <c r="F12" i="46"/>
  <c r="E39" i="47" s="1"/>
  <c r="I12" i="46"/>
  <c r="H39" i="47" s="1"/>
  <c r="G12" i="46"/>
  <c r="F39" i="47" s="1"/>
  <c r="H12" i="46"/>
  <c r="G39" i="47" s="1"/>
  <c r="P54" i="46"/>
  <c r="P55" i="46" s="1"/>
  <c r="P34" i="56"/>
  <c r="P35" i="56" s="1"/>
  <c r="Q54" i="46"/>
  <c r="Q55" i="46" s="1"/>
  <c r="O34" i="56"/>
  <c r="O35" i="56" s="1"/>
  <c r="Q34" i="56"/>
  <c r="Q35" i="56" s="1"/>
  <c r="N34" i="56"/>
  <c r="N11" i="56" s="1"/>
  <c r="O27" i="56"/>
  <c r="O10" i="56" s="1"/>
  <c r="Q27" i="56"/>
  <c r="Q10" i="56" s="1"/>
  <c r="O41" i="56"/>
  <c r="O12" i="56" s="1"/>
  <c r="P41" i="56"/>
  <c r="P12" i="56" s="1"/>
  <c r="N27" i="56"/>
  <c r="N10" i="56" s="1"/>
  <c r="P27" i="56"/>
  <c r="P10" i="56" s="1"/>
  <c r="Q34" i="46"/>
  <c r="Q35" i="46" s="1"/>
  <c r="O27" i="46"/>
  <c r="O28" i="46" s="1"/>
  <c r="N27" i="46"/>
  <c r="N28" i="46" s="1"/>
  <c r="Q27" i="46"/>
  <c r="Q28" i="46" s="1"/>
  <c r="M54" i="46"/>
  <c r="M55" i="46" s="1"/>
  <c r="N54" i="46"/>
  <c r="G28" i="56"/>
  <c r="G10" i="56"/>
  <c r="E28" i="56"/>
  <c r="E10" i="56"/>
  <c r="I42" i="46"/>
  <c r="F28" i="56"/>
  <c r="F10" i="56"/>
  <c r="H28" i="56"/>
  <c r="H10" i="56"/>
  <c r="I28" i="56"/>
  <c r="I10" i="56"/>
  <c r="M28" i="56"/>
  <c r="M10" i="56"/>
  <c r="M42" i="56"/>
  <c r="M11" i="56"/>
  <c r="M35" i="56"/>
  <c r="Q42" i="56"/>
  <c r="I42" i="56"/>
  <c r="G11" i="56"/>
  <c r="G35" i="56"/>
  <c r="I11" i="56"/>
  <c r="I35" i="56"/>
  <c r="N42" i="56"/>
  <c r="H11" i="56"/>
  <c r="H35" i="56"/>
  <c r="F42" i="56"/>
  <c r="E11" i="56"/>
  <c r="E35" i="56"/>
  <c r="F11" i="56"/>
  <c r="F35" i="56"/>
  <c r="H42" i="56"/>
  <c r="E42" i="56"/>
  <c r="G42" i="56"/>
  <c r="G42" i="46"/>
  <c r="P42" i="46"/>
  <c r="O42" i="46"/>
  <c r="O11" i="46"/>
  <c r="Q42" i="46"/>
  <c r="H42" i="46"/>
  <c r="N42" i="46"/>
  <c r="F42" i="46"/>
  <c r="I35" i="46"/>
  <c r="I11" i="46"/>
  <c r="H38" i="47" s="1"/>
  <c r="G11" i="46"/>
  <c r="F38" i="47" s="1"/>
  <c r="F11" i="46"/>
  <c r="E38" i="47" s="1"/>
  <c r="H35" i="46"/>
  <c r="H11" i="46"/>
  <c r="G38" i="47" s="1"/>
  <c r="P28" i="46"/>
  <c r="P10" i="46"/>
  <c r="P35" i="46"/>
  <c r="P11" i="46"/>
  <c r="N35" i="46"/>
  <c r="N11" i="46"/>
  <c r="F35" i="46"/>
  <c r="G35" i="46"/>
  <c r="H55" i="46"/>
  <c r="F55" i="46"/>
  <c r="I55" i="46"/>
  <c r="C29" i="47"/>
  <c r="E55" i="46"/>
  <c r="G55" i="46"/>
  <c r="P20" i="46" l="1"/>
  <c r="G23" i="47" s="1"/>
  <c r="P11" i="56"/>
  <c r="P20" i="56" s="1"/>
  <c r="N35" i="56"/>
  <c r="O28" i="56"/>
  <c r="P42" i="56"/>
  <c r="Q11" i="56"/>
  <c r="Q20" i="56" s="1"/>
  <c r="O11" i="56"/>
  <c r="O20" i="56" s="1"/>
  <c r="O42" i="56"/>
  <c r="P28" i="56"/>
  <c r="Q28" i="56"/>
  <c r="N28" i="56"/>
  <c r="Q10" i="46"/>
  <c r="N10" i="46"/>
  <c r="O10" i="46"/>
  <c r="O20" i="46" s="1"/>
  <c r="F23" i="47" s="1"/>
  <c r="N55" i="46"/>
  <c r="Q11" i="46"/>
  <c r="M20" i="56"/>
  <c r="N20" i="56"/>
  <c r="Q20" i="46" l="1"/>
  <c r="H23" i="47" s="1"/>
  <c r="N20" i="46"/>
  <c r="E23" i="47" s="1"/>
  <c r="H24" i="47" l="1"/>
  <c r="H25" i="47"/>
  <c r="F24" i="47"/>
  <c r="G25" i="47"/>
  <c r="G24" i="47"/>
  <c r="F25" i="47"/>
  <c r="E24" i="47"/>
  <c r="F28" i="46" l="1"/>
  <c r="I28" i="46"/>
  <c r="H28" i="46"/>
  <c r="G28" i="46"/>
  <c r="M39" i="46" l="1"/>
  <c r="M41" i="46" s="1"/>
  <c r="M12" i="46" s="1"/>
  <c r="M32" i="46"/>
  <c r="M34" i="46" s="1"/>
  <c r="M25" i="46"/>
  <c r="M27" i="46" s="1"/>
  <c r="E28" i="46"/>
  <c r="M11" i="46" l="1"/>
  <c r="M35" i="46"/>
  <c r="M28" i="46"/>
  <c r="M10" i="46"/>
  <c r="D39" i="47"/>
  <c r="E42" i="46"/>
  <c r="M42" i="46"/>
  <c r="E35" i="46"/>
  <c r="E11" i="46"/>
  <c r="D38" i="47" s="1"/>
  <c r="M20" i="46" l="1"/>
  <c r="D23" i="47" l="1"/>
  <c r="E25" i="47" s="1"/>
  <c r="D24" i="47" l="1"/>
  <c r="D25" i="47"/>
  <c r="B23" i="42" l="1"/>
  <c r="B39" i="21" l="1"/>
  <c r="B48" i="21" s="1"/>
  <c r="F20" i="21"/>
  <c r="H20" i="21" s="1"/>
  <c r="C23" i="42" s="1"/>
  <c r="D23" i="42" l="1"/>
  <c r="D30" i="42" s="1"/>
  <c r="I23" i="42"/>
  <c r="I30" i="42" s="1"/>
  <c r="G23" i="42"/>
  <c r="G30" i="42" s="1"/>
  <c r="E23" i="42"/>
  <c r="E30" i="42" s="1"/>
  <c r="F23" i="42"/>
  <c r="F30" i="42" s="1"/>
  <c r="H23" i="42"/>
  <c r="H30" i="42" s="1"/>
  <c r="E32" i="42" l="1"/>
  <c r="E33" i="42" s="1"/>
  <c r="D14" i="47"/>
  <c r="G14" i="47"/>
  <c r="H32" i="42"/>
  <c r="I32" i="42"/>
  <c r="H14" i="47"/>
  <c r="F32" i="42"/>
  <c r="E14" i="47"/>
  <c r="G32" i="42"/>
  <c r="F14" i="47"/>
  <c r="F33" i="42" l="1"/>
  <c r="H33" i="42"/>
  <c r="I33" i="42"/>
  <c r="H15" i="47"/>
  <c r="H16" i="47"/>
  <c r="H29" i="47"/>
  <c r="E15" i="47"/>
  <c r="E16" i="47"/>
  <c r="E29" i="47"/>
  <c r="E30" i="47" s="1"/>
  <c r="G15" i="47"/>
  <c r="G29" i="47"/>
  <c r="G16" i="47"/>
  <c r="F15" i="47"/>
  <c r="F16" i="47"/>
  <c r="F29" i="47"/>
  <c r="D15" i="47"/>
  <c r="D16" i="47"/>
  <c r="D29" i="47"/>
  <c r="G33" i="42"/>
  <c r="F31" i="47" l="1"/>
  <c r="F30" i="47"/>
  <c r="E31" i="47"/>
  <c r="D31" i="47"/>
  <c r="D30" i="47"/>
  <c r="H30" i="47"/>
  <c r="H31" i="47"/>
  <c r="G30" i="47"/>
  <c r="G31" i="47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E11" authorId="0" shapeId="0" xr:uid="{FCA980C2-3EEC-4603-AF18-444177551505}">
      <text>
        <r>
          <rPr>
            <sz val="11"/>
            <color indexed="81"/>
            <rFont val="Calibri"/>
            <family val="2"/>
          </rPr>
          <t>Populations are available for organisation types:
- per 100,000 population
- England ICB
- National populations (England, Wales or Northern Ireland)
- NHSE regions
- Health boards (Wales)
- Health and social care trusts (Northern Ireland)
- Local authorities (Wales, Northern Ireland or England))
- CCGs (England)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C10" authorId="0" shapeId="0" xr:uid="{7E0087A3-9529-4458-8C76-E6ACEB8A6131}">
      <text>
        <r>
          <rPr>
            <b/>
            <sz val="9"/>
            <color indexed="81"/>
            <rFont val="Tahoma"/>
            <family val="2"/>
          </rPr>
          <t>Note:</t>
        </r>
        <r>
          <rPr>
            <sz val="9"/>
            <color indexed="81"/>
            <rFont val="Tahoma"/>
            <family val="2"/>
          </rPr>
          <t xml:space="preserve">
Select from the drop downs. Either: 
-per person licence fee basis or
-organistaion licence fee basis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B45" authorId="0" shapeId="0" xr:uid="{39CB97CC-0F89-470C-8742-3B128862E98D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0,1 and 2 years completed as a consultant
</t>
        </r>
      </text>
    </comment>
    <comment ref="B46" authorId="0" shapeId="0" xr:uid="{DCF28FA8-3E4B-4802-A7CE-7A65F3712F8F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4 to 13 years completed as a consultant (average pay)
</t>
        </r>
      </text>
    </comment>
    <comment ref="B47" authorId="0" shapeId="0" xr:uid="{A305AF6D-F617-42DE-9AEC-0589C2AEA8DE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14 years or more completed as a consultant
</t>
        </r>
      </text>
    </comment>
  </commentList>
</comments>
</file>

<file path=xl/sharedStrings.xml><?xml version="1.0" encoding="utf-8"?>
<sst xmlns="http://schemas.openxmlformats.org/spreadsheetml/2006/main" count="2033" uniqueCount="1001">
  <si>
    <t>Putting NICE guidance into practice</t>
  </si>
  <si>
    <t>Resource impact template:</t>
  </si>
  <si>
    <t>Specialty area</t>
  </si>
  <si>
    <t>Disease area</t>
  </si>
  <si>
    <t>Pathway position</t>
  </si>
  <si>
    <t>Programme budget category</t>
  </si>
  <si>
    <t>Contents</t>
  </si>
  <si>
    <t>Inputs and 
eligible
population</t>
  </si>
  <si>
    <t>Unit
costs</t>
  </si>
  <si>
    <t>Summary</t>
  </si>
  <si>
    <t>Financial
impact
(cash)</t>
  </si>
  <si>
    <t>Capacity
impact
(local prices)</t>
  </si>
  <si>
    <t>Capacity
impact
(national prices)</t>
  </si>
  <si>
    <t>For users to input local data</t>
  </si>
  <si>
    <t>To show detailed workings</t>
  </si>
  <si>
    <t>This worksheet contains data that should be reviewed to tailor the document for your use. Enter a choice, a local value or leave blank as indicated.
The eligible population based on inputs is displayed.</t>
  </si>
  <si>
    <r>
      <t>This</t>
    </r>
    <r>
      <rPr>
        <b/>
        <sz val="11"/>
        <color indexed="8"/>
        <rFont val="Calibri"/>
        <family val="2"/>
        <scheme val="minor"/>
      </rPr>
      <t xml:space="preserve"> </t>
    </r>
    <r>
      <rPr>
        <sz val="11"/>
        <color indexed="8"/>
        <rFont val="Calibri"/>
        <family val="2"/>
        <scheme val="minor"/>
      </rPr>
      <t>worksheet allows users to see how the unit costs used in this template have been calculated.</t>
    </r>
    <r>
      <rPr>
        <sz val="11"/>
        <color theme="1"/>
        <rFont val="Calibri"/>
        <family val="2"/>
        <scheme val="minor"/>
      </rPr>
      <t xml:space="preserve">
Blue cells can be amended to include local data if required.</t>
    </r>
  </si>
  <si>
    <r>
      <t>This</t>
    </r>
    <r>
      <rPr>
        <b/>
        <sz val="11"/>
        <color indexed="8"/>
        <rFont val="Calibri"/>
        <family val="2"/>
        <scheme val="minor"/>
      </rPr>
      <t xml:space="preserve"> </t>
    </r>
    <r>
      <rPr>
        <sz val="11"/>
        <color indexed="8"/>
        <rFont val="Calibri"/>
        <family val="2"/>
        <scheme val="minor"/>
      </rPr>
      <t>worksheet shows key data giving the overview of the resource impact in terms of cash, non-cash and capacity. 
Select whether local or national prices are used for capacity items</t>
    </r>
  </si>
  <si>
    <t>This worksheet shows the resource impact in financial terms.</t>
  </si>
  <si>
    <t>This worksheet shows the capacity impact using local prices</t>
  </si>
  <si>
    <t>This worksheet shows the capacity impact using national prices</t>
  </si>
  <si>
    <t>The resource impact template was developed using a structured approach. This involved:</t>
  </si>
  <si>
    <t>• background research into the guidance content, current practice, published information and available data</t>
  </si>
  <si>
    <t>• gathering expert opinion</t>
  </si>
  <si>
    <t>• developing a model to estimate the resource impact of implementation</t>
  </si>
  <si>
    <t>• testing the model, including the assumptions and outcomes</t>
  </si>
  <si>
    <t>• updating the template using feedback from a consultation with stakeholders</t>
  </si>
  <si>
    <t>© NICE 2024. All rights reserved. Subject to Notice of rights.</t>
  </si>
  <si>
    <t>Inputs and eligible population</t>
  </si>
  <si>
    <t>User notes</t>
  </si>
  <si>
    <t>Review the data in each blue cell below.  Enter a choice, a local value or leave the NICE standard data in place.</t>
  </si>
  <si>
    <t>Data entered in blue cells will be used throughout other worksheets to tailor information to your inputs.</t>
  </si>
  <si>
    <t>The 'Unit costs' worksheet should also be reviewed to ensure costs used represent your local cost profiles.</t>
  </si>
  <si>
    <t>Population</t>
  </si>
  <si>
    <t xml:space="preserve">Organisation type </t>
  </si>
  <si>
    <t>National</t>
  </si>
  <si>
    <t>Organisation</t>
  </si>
  <si>
    <t>England</t>
  </si>
  <si>
    <t>Do you want to use the NICE estimate of your population?</t>
  </si>
  <si>
    <t>yes</t>
  </si>
  <si>
    <t>Eligible population calculation</t>
  </si>
  <si>
    <t>Current practice -
year 0</t>
  </si>
  <si>
    <t>Future practice - year 5 (with population growth/disease change)</t>
  </si>
  <si>
    <t>References and data sources</t>
  </si>
  <si>
    <t>See notes below</t>
  </si>
  <si>
    <t>Do you want to use the NICE estimate of your eligible population?</t>
  </si>
  <si>
    <t>Future practice -
year 1</t>
  </si>
  <si>
    <t>Future practice -
year 2</t>
  </si>
  <si>
    <t>Future practice -
year 3</t>
  </si>
  <si>
    <t>Future practice -
year 4</t>
  </si>
  <si>
    <t>Future practice -
year 5</t>
  </si>
  <si>
    <t>Population growth (100% represents no growth)</t>
  </si>
  <si>
    <t>rate is compounded</t>
  </si>
  <si>
    <t>Disease change in incidence/prevalence (100% represents no growth)</t>
  </si>
  <si>
    <t>year 1</t>
  </si>
  <si>
    <t>year 2</t>
  </si>
  <si>
    <t>year 3</t>
  </si>
  <si>
    <t>year 4</t>
  </si>
  <si>
    <t>year 5</t>
  </si>
  <si>
    <t>Capacity requirements</t>
  </si>
  <si>
    <t>This section considers different types of capacity impact, grouped by colour.  Enter data in blue cells for each data type.</t>
  </si>
  <si>
    <t>Each type of capacity is assessed in terms of activity (and some by cost) on the Capacity worksheets.</t>
  </si>
  <si>
    <t>Capacity area</t>
  </si>
  <si>
    <t>Unit definition</t>
  </si>
  <si>
    <t>Frequency</t>
  </si>
  <si>
    <t>Staff grade</t>
  </si>
  <si>
    <t>Hourly cost</t>
  </si>
  <si>
    <t>Band 7 Mid</t>
  </si>
  <si>
    <t>Band 5 Mid</t>
  </si>
  <si>
    <t>Band 8a Mid</t>
  </si>
  <si>
    <t>Consultant mid</t>
  </si>
  <si>
    <t>Band 6 Mid</t>
  </si>
  <si>
    <t>Notes</t>
  </si>
  <si>
    <t>Population data notes</t>
  </si>
  <si>
    <t>-</t>
  </si>
  <si>
    <t>Unit costs</t>
  </si>
  <si>
    <t>Review the data in each blue cell below.  Enter a local value or leave NICE standard assumptions.</t>
  </si>
  <si>
    <t>Treatment option</t>
  </si>
  <si>
    <t>national prices</t>
  </si>
  <si>
    <t>local prices</t>
  </si>
  <si>
    <t>Eligible population and uptake</t>
  </si>
  <si>
    <t>Current practice</t>
  </si>
  <si>
    <t>Eligible population</t>
  </si>
  <si>
    <t>Financial resource impact</t>
  </si>
  <si>
    <t>Cash items</t>
  </si>
  <si>
    <t>£'000</t>
  </si>
  <si>
    <t>Increase in cost to current practice</t>
  </si>
  <si>
    <t>Year on year increase in cost</t>
  </si>
  <si>
    <t>Basis upon which the resource impact of capacity items are calculated is</t>
  </si>
  <si>
    <t>Capacity impact, financial</t>
  </si>
  <si>
    <t>Non-cash</t>
  </si>
  <si>
    <t>All capacity items</t>
  </si>
  <si>
    <t>Total resource impact</t>
  </si>
  <si>
    <t>Cash items and financial impact of capacity items</t>
  </si>
  <si>
    <t>Capacity impact, activity</t>
  </si>
  <si>
    <t>Capacity impact on activity</t>
  </si>
  <si>
    <t>Notes for analysts: how to complete this sheet</t>
  </si>
  <si>
    <t>Analyst please hide sheet once complete.</t>
  </si>
  <si>
    <t>The topic-specific sections where formulae may need to be changed are highlighted in yellow</t>
  </si>
  <si>
    <t>Dropdowns</t>
  </si>
  <si>
    <t>Current selections</t>
  </si>
  <si>
    <t>Costing template</t>
  </si>
  <si>
    <t>Inputs</t>
  </si>
  <si>
    <t>Admin cost</t>
  </si>
  <si>
    <t>staff grade</t>
  </si>
  <si>
    <t>1) Ensure the formulae in D13 to E18are updated. The formula in D13 to be amended is below - amend the red '2' where necessary.  Typically use 2 and 3 or 5 and 6.</t>
  </si>
  <si>
    <t>Per 100,000 population</t>
  </si>
  <si>
    <t>PER100K</t>
  </si>
  <si>
    <t>Organisation type</t>
  </si>
  <si>
    <t>Dropdown code</t>
  </si>
  <si>
    <r>
      <t xml:space="preserve">         =IF(OR(C13="", C13="-"), "",VLOOKUP((CONCATENATE($N13," - ",$B13)),$C$27:$GL$662,</t>
    </r>
    <r>
      <rPr>
        <b/>
        <u/>
        <sz val="11"/>
        <color rgb="FFFF0000"/>
        <rFont val="Arial"/>
        <family val="2"/>
      </rPr>
      <t>2</t>
    </r>
    <r>
      <rPr>
        <sz val="11"/>
        <color theme="1"/>
        <rFont val="Arial"/>
        <family val="2"/>
      </rPr>
      <t>,FALSE))</t>
    </r>
  </si>
  <si>
    <t>ENGLANDICS</t>
  </si>
  <si>
    <t>NATIONAL</t>
  </si>
  <si>
    <t>no</t>
  </si>
  <si>
    <t>2) Check that the formulae in the 'manual input' row refer to the correct 'topic-specific' column of data</t>
  </si>
  <si>
    <t>NHSE regions</t>
  </si>
  <si>
    <t>NHSENGRE</t>
  </si>
  <si>
    <t>Wales – Health Boards</t>
  </si>
  <si>
    <t>WALESHB</t>
  </si>
  <si>
    <t>8a</t>
  </si>
  <si>
    <t>NI – Health and Social Care Trusts</t>
  </si>
  <si>
    <t>NI_HSCT</t>
  </si>
  <si>
    <t>8b</t>
  </si>
  <si>
    <t>Population data</t>
  </si>
  <si>
    <t>LA Wales</t>
  </si>
  <si>
    <t>LOCALAUTHWALES</t>
  </si>
  <si>
    <t>8c</t>
  </si>
  <si>
    <t>Population specific to this guidance</t>
  </si>
  <si>
    <t>LA NI</t>
  </si>
  <si>
    <t>LOCALAUTHNORTHI</t>
  </si>
  <si>
    <t>8d</t>
  </si>
  <si>
    <t>Total population</t>
  </si>
  <si>
    <t>Topic-specific population selected</t>
  </si>
  <si>
    <t>LA England</t>
  </si>
  <si>
    <t>LOCALAUTHENG</t>
  </si>
  <si>
    <t>England – CCGs</t>
  </si>
  <si>
    <t>ENGCCGS</t>
  </si>
  <si>
    <t>medical</t>
  </si>
  <si>
    <t>mixed</t>
  </si>
  <si>
    <t>TOTAL</t>
  </si>
  <si>
    <t>Organisation name</t>
  </si>
  <si>
    <t>Concatenated field (for search)</t>
  </si>
  <si>
    <t>18 years and over</t>
  </si>
  <si>
    <t>All</t>
  </si>
  <si>
    <t>0–17 years</t>
  </si>
  <si>
    <t>Males</t>
  </si>
  <si>
    <t>Females</t>
  </si>
  <si>
    <t>Persons</t>
  </si>
  <si>
    <t>90 and over</t>
  </si>
  <si>
    <t>National - England</t>
  </si>
  <si>
    <t>Wales</t>
  </si>
  <si>
    <t>National - Wales</t>
  </si>
  <si>
    <t>Northern Ireland</t>
  </si>
  <si>
    <t>National - Northern Ireland</t>
  </si>
  <si>
    <t xml:space="preserve">Barnsley </t>
  </si>
  <si>
    <t xml:space="preserve">Basildon and Brentwood </t>
  </si>
  <si>
    <t xml:space="preserve">Bassetlaw </t>
  </si>
  <si>
    <t xml:space="preserve">Bath and North East Somerset, Swindon and Wiltshire </t>
  </si>
  <si>
    <t xml:space="preserve">Bedfordshire, Luton and Milton Keynes </t>
  </si>
  <si>
    <t xml:space="preserve">Berkshire West </t>
  </si>
  <si>
    <t xml:space="preserve">Birmingham and Solihull </t>
  </si>
  <si>
    <t xml:space="preserve">Black Country and West Birmingham </t>
  </si>
  <si>
    <t xml:space="preserve">Blackburn with Darwen </t>
  </si>
  <si>
    <t xml:space="preserve">Blackpool </t>
  </si>
  <si>
    <t xml:space="preserve">Bolton </t>
  </si>
  <si>
    <t xml:space="preserve">Bradford District and Craven </t>
  </si>
  <si>
    <t xml:space="preserve">Brighton and Hove </t>
  </si>
  <si>
    <t xml:space="preserve">Bristol, North Somerset and South Gloucestershire </t>
  </si>
  <si>
    <t xml:space="preserve">Buckinghamshire </t>
  </si>
  <si>
    <t xml:space="preserve">Bury </t>
  </si>
  <si>
    <t xml:space="preserve">Calderdale </t>
  </si>
  <si>
    <t xml:space="preserve">Cambridgeshire and Peterborough </t>
  </si>
  <si>
    <t xml:space="preserve">Cannock Chase </t>
  </si>
  <si>
    <t xml:space="preserve">Castle Point and Rochford </t>
  </si>
  <si>
    <t xml:space="preserve">Cheshire </t>
  </si>
  <si>
    <t xml:space="preserve">Chorley and South Ribble </t>
  </si>
  <si>
    <t xml:space="preserve">County Durham </t>
  </si>
  <si>
    <t xml:space="preserve">Coventry and Warwickshire </t>
  </si>
  <si>
    <t xml:space="preserve">Derby and Derbyshire </t>
  </si>
  <si>
    <t xml:space="preserve">Devon </t>
  </si>
  <si>
    <t xml:space="preserve">Doncaster </t>
  </si>
  <si>
    <t xml:space="preserve">Dorset </t>
  </si>
  <si>
    <t xml:space="preserve">East and North Hertfordshire </t>
  </si>
  <si>
    <t xml:space="preserve">East Lancashire </t>
  </si>
  <si>
    <t xml:space="preserve">East Leicestershire and Rutland </t>
  </si>
  <si>
    <t xml:space="preserve">East Riding of Yorkshire </t>
  </si>
  <si>
    <t xml:space="preserve">East Staffordshire </t>
  </si>
  <si>
    <t xml:space="preserve">East Sussex </t>
  </si>
  <si>
    <t xml:space="preserve">Frimley </t>
  </si>
  <si>
    <t xml:space="preserve">Fylde and Wyre </t>
  </si>
  <si>
    <t xml:space="preserve">Gloucestershire </t>
  </si>
  <si>
    <t xml:space="preserve">Greater Preston </t>
  </si>
  <si>
    <t xml:space="preserve">Halton </t>
  </si>
  <si>
    <t xml:space="preserve">Hampshire, Southampton and Isle of Wight </t>
  </si>
  <si>
    <t xml:space="preserve">Herefordshire and Worcestershire </t>
  </si>
  <si>
    <t xml:space="preserve">Herts Valleys </t>
  </si>
  <si>
    <t xml:space="preserve">Heywood, Middleton and Rochdale </t>
  </si>
  <si>
    <t xml:space="preserve">Hull </t>
  </si>
  <si>
    <t xml:space="preserve">Ipswich and East Suffolk </t>
  </si>
  <si>
    <t xml:space="preserve">Kent and Medway </t>
  </si>
  <si>
    <t xml:space="preserve">Kernow </t>
  </si>
  <si>
    <t xml:space="preserve">Kirklees </t>
  </si>
  <si>
    <t xml:space="preserve">Knowsley </t>
  </si>
  <si>
    <t xml:space="preserve">Leeds </t>
  </si>
  <si>
    <t xml:space="preserve">Leicester City </t>
  </si>
  <si>
    <t xml:space="preserve">Lincolnshire </t>
  </si>
  <si>
    <t xml:space="preserve">Liverpool </t>
  </si>
  <si>
    <t xml:space="preserve">Manchester </t>
  </si>
  <si>
    <t xml:space="preserve">Mid Essex </t>
  </si>
  <si>
    <t xml:space="preserve">Morecambe Bay </t>
  </si>
  <si>
    <t xml:space="preserve">Newcastle Gateshead </t>
  </si>
  <si>
    <t xml:space="preserve">Norfolk and Waveney </t>
  </si>
  <si>
    <t xml:space="preserve">North Central London </t>
  </si>
  <si>
    <t xml:space="preserve">North Cumbria </t>
  </si>
  <si>
    <t xml:space="preserve">North East Essex </t>
  </si>
  <si>
    <t xml:space="preserve">North East Lincolnshire </t>
  </si>
  <si>
    <t xml:space="preserve">North East London </t>
  </si>
  <si>
    <t xml:space="preserve">North Lincolnshire </t>
  </si>
  <si>
    <t xml:space="preserve">North Staffordshire </t>
  </si>
  <si>
    <t xml:space="preserve">North Tyneside </t>
  </si>
  <si>
    <t xml:space="preserve">North West London </t>
  </si>
  <si>
    <t xml:space="preserve">North Yorkshire </t>
  </si>
  <si>
    <t xml:space="preserve">Northamptonshire </t>
  </si>
  <si>
    <t xml:space="preserve">Northumberland </t>
  </si>
  <si>
    <t xml:space="preserve">Nottingham and Nottinghamshire </t>
  </si>
  <si>
    <t xml:space="preserve">Oldham </t>
  </si>
  <si>
    <t xml:space="preserve">Oxfordshire </t>
  </si>
  <si>
    <t xml:space="preserve">Portsmouth </t>
  </si>
  <si>
    <t xml:space="preserve">Rotherham </t>
  </si>
  <si>
    <t xml:space="preserve">Salford </t>
  </si>
  <si>
    <t xml:space="preserve">Sheffield </t>
  </si>
  <si>
    <t xml:space="preserve">Shropshire, Telford and Wrekin </t>
  </si>
  <si>
    <t xml:space="preserve">Somerset </t>
  </si>
  <si>
    <t xml:space="preserve">South East London </t>
  </si>
  <si>
    <t xml:space="preserve">South East Staffordshire and Seisdon Peninsula </t>
  </si>
  <si>
    <t xml:space="preserve">South Sefton </t>
  </si>
  <si>
    <t xml:space="preserve">South Tyneside </t>
  </si>
  <si>
    <t xml:space="preserve">South West London </t>
  </si>
  <si>
    <t xml:space="preserve">Southend </t>
  </si>
  <si>
    <t xml:space="preserve">Southport and Formby </t>
  </si>
  <si>
    <t xml:space="preserve">St Helens </t>
  </si>
  <si>
    <t xml:space="preserve">Stafford and Surrounds </t>
  </si>
  <si>
    <t xml:space="preserve">Stockport </t>
  </si>
  <si>
    <t xml:space="preserve">Stoke on Trent </t>
  </si>
  <si>
    <t xml:space="preserve">Sunderland </t>
  </si>
  <si>
    <t xml:space="preserve">Surrey Heartlands </t>
  </si>
  <si>
    <t xml:space="preserve">Tameside and Glossop </t>
  </si>
  <si>
    <t xml:space="preserve">Tees Valley </t>
  </si>
  <si>
    <t xml:space="preserve">Thurrock </t>
  </si>
  <si>
    <t xml:space="preserve">Trafford </t>
  </si>
  <si>
    <t xml:space="preserve">Vale of York </t>
  </si>
  <si>
    <t xml:space="preserve">Wakefield </t>
  </si>
  <si>
    <t xml:space="preserve">Warrington </t>
  </si>
  <si>
    <t xml:space="preserve">West Essex </t>
  </si>
  <si>
    <t xml:space="preserve">West Lancashire </t>
  </si>
  <si>
    <t xml:space="preserve">West Leicestershire </t>
  </si>
  <si>
    <t xml:space="preserve">West Suffolk </t>
  </si>
  <si>
    <t xml:space="preserve">West Sussex </t>
  </si>
  <si>
    <t xml:space="preserve">Wigan Borough </t>
  </si>
  <si>
    <t xml:space="preserve">Wirral </t>
  </si>
  <si>
    <t xml:space="preserve">Aneurin Bevan University Health Board </t>
  </si>
  <si>
    <t xml:space="preserve">Betsi Cadwaladr University Health Board </t>
  </si>
  <si>
    <t xml:space="preserve">Cardiff and Vale University Health Board </t>
  </si>
  <si>
    <t xml:space="preserve">Cwm Taf Morgannwg University Health Board </t>
  </si>
  <si>
    <t xml:space="preserve">Hywel Dda University Health Board </t>
  </si>
  <si>
    <t xml:space="preserve">Powys Teaching Health Board </t>
  </si>
  <si>
    <t xml:space="preserve">Swansea Bay University Health Board </t>
  </si>
  <si>
    <t>Belfast Health and Social Care Trust</t>
  </si>
  <si>
    <t>Northern Health and Social Care Trust</t>
  </si>
  <si>
    <t>South Eastern Health and Social Care Trust</t>
  </si>
  <si>
    <t>Southern Health and Social Care Trust</t>
  </si>
  <si>
    <t>Western Health and Social Care Trust</t>
  </si>
  <si>
    <t>East of England</t>
  </si>
  <si>
    <t>London</t>
  </si>
  <si>
    <t>Midlands</t>
  </si>
  <si>
    <t>North East and Yorkshire</t>
  </si>
  <si>
    <t>North West</t>
  </si>
  <si>
    <t>South East</t>
  </si>
  <si>
    <t>South West</t>
  </si>
  <si>
    <t>Dorset</t>
  </si>
  <si>
    <t>Somerset</t>
  </si>
  <si>
    <t>Adur</t>
  </si>
  <si>
    <t>Amber Valley</t>
  </si>
  <si>
    <t>Arun</t>
  </si>
  <si>
    <t>Ashfield</t>
  </si>
  <si>
    <t>Ashford</t>
  </si>
  <si>
    <t>Babergh</t>
  </si>
  <si>
    <t>Barking and Dagenham</t>
  </si>
  <si>
    <t>Barnet</t>
  </si>
  <si>
    <t>Barnsley</t>
  </si>
  <si>
    <t>Basildon</t>
  </si>
  <si>
    <t>Basingstoke and Deane</t>
  </si>
  <si>
    <t>Bassetlaw</t>
  </si>
  <si>
    <t>Bath and North East Somerset</t>
  </si>
  <si>
    <t>Bedford</t>
  </si>
  <si>
    <t>Bexley</t>
  </si>
  <si>
    <t>Birmingham</t>
  </si>
  <si>
    <t>Blaby</t>
  </si>
  <si>
    <t>Blackburn with Darwen</t>
  </si>
  <si>
    <t>Blackpool</t>
  </si>
  <si>
    <t>Bolsover</t>
  </si>
  <si>
    <t>Bolton</t>
  </si>
  <si>
    <t>Boston</t>
  </si>
  <si>
    <t>Bournemouth, Christchurch and Poole</t>
  </si>
  <si>
    <t>Bracknell Forest</t>
  </si>
  <si>
    <t>Bradford</t>
  </si>
  <si>
    <t>Braintree</t>
  </si>
  <si>
    <t>Breckland</t>
  </si>
  <si>
    <t>Brent</t>
  </si>
  <si>
    <t>Brentwood</t>
  </si>
  <si>
    <t>Brighton and Hove</t>
  </si>
  <si>
    <t>Bristol, City of</t>
  </si>
  <si>
    <t>Broadland</t>
  </si>
  <si>
    <t>Bromley</t>
  </si>
  <si>
    <t>Bromsgrove</t>
  </si>
  <si>
    <t>Broxbourne</t>
  </si>
  <si>
    <t>Broxtowe</t>
  </si>
  <si>
    <t>Buckinghamshire</t>
  </si>
  <si>
    <t>Burnley</t>
  </si>
  <si>
    <t>Bury</t>
  </si>
  <si>
    <t>Calderdale</t>
  </si>
  <si>
    <t>Cambridge</t>
  </si>
  <si>
    <t>Camden</t>
  </si>
  <si>
    <t>Cannock Chase</t>
  </si>
  <si>
    <t>Canterbury</t>
  </si>
  <si>
    <t>Castle Point</t>
  </si>
  <si>
    <t>Central Bedfordshire</t>
  </si>
  <si>
    <t>Charnwood</t>
  </si>
  <si>
    <t>Chelmsford</t>
  </si>
  <si>
    <t>Cheltenham</t>
  </si>
  <si>
    <t>Cherwell</t>
  </si>
  <si>
    <t>Cheshire East</t>
  </si>
  <si>
    <t>Cheshire West and Chester</t>
  </si>
  <si>
    <t>Chesterfield</t>
  </si>
  <si>
    <t>Chichester</t>
  </si>
  <si>
    <t>Chorley</t>
  </si>
  <si>
    <t>City of London</t>
  </si>
  <si>
    <t>Colchester</t>
  </si>
  <si>
    <t>Cornwall</t>
  </si>
  <si>
    <t>Cotswold</t>
  </si>
  <si>
    <t>County Durham</t>
  </si>
  <si>
    <t>Coventry</t>
  </si>
  <si>
    <t>Crawley</t>
  </si>
  <si>
    <t>Croydon</t>
  </si>
  <si>
    <t>Dacorum</t>
  </si>
  <si>
    <t>Darlington</t>
  </si>
  <si>
    <t>Dartford</t>
  </si>
  <si>
    <t>Derby</t>
  </si>
  <si>
    <t>Derbyshire Dales</t>
  </si>
  <si>
    <t>Doncaster</t>
  </si>
  <si>
    <t>Dover</t>
  </si>
  <si>
    <t>Dudley</t>
  </si>
  <si>
    <t>Ealing</t>
  </si>
  <si>
    <t>East Cambridgeshire</t>
  </si>
  <si>
    <t>East Devon</t>
  </si>
  <si>
    <t>East Hampshire</t>
  </si>
  <si>
    <t>East Hertfordshire</t>
  </si>
  <si>
    <t>East Lindsey</t>
  </si>
  <si>
    <t>East Riding of Yorkshire</t>
  </si>
  <si>
    <t>East Staffordshire</t>
  </si>
  <si>
    <t>East Suffolk</t>
  </si>
  <si>
    <t>Eastbourne</t>
  </si>
  <si>
    <t>Eastleigh</t>
  </si>
  <si>
    <t>Elmbridge</t>
  </si>
  <si>
    <t>Enfield</t>
  </si>
  <si>
    <t>Epping Forest</t>
  </si>
  <si>
    <t>Epsom and Ewell</t>
  </si>
  <si>
    <t>Erewash</t>
  </si>
  <si>
    <t>Exeter</t>
  </si>
  <si>
    <t>Fareham</t>
  </si>
  <si>
    <t>Fenland</t>
  </si>
  <si>
    <t>Folkestone and Hythe</t>
  </si>
  <si>
    <t>Forest of Dean</t>
  </si>
  <si>
    <t>Fylde</t>
  </si>
  <si>
    <t>Gateshead</t>
  </si>
  <si>
    <t>Gedling</t>
  </si>
  <si>
    <t>Gloucester</t>
  </si>
  <si>
    <t>Gosport</t>
  </si>
  <si>
    <t>Gravesham</t>
  </si>
  <si>
    <t>Great Yarmouth</t>
  </si>
  <si>
    <t>Greenwich</t>
  </si>
  <si>
    <t>Guildford</t>
  </si>
  <si>
    <t>Hackney</t>
  </si>
  <si>
    <t>Halton</t>
  </si>
  <si>
    <t>Hammersmith and Fulham</t>
  </si>
  <si>
    <t>Harborough</t>
  </si>
  <si>
    <t>Haringey</t>
  </si>
  <si>
    <t>Harlow</t>
  </si>
  <si>
    <t>Harrow</t>
  </si>
  <si>
    <t>Hart</t>
  </si>
  <si>
    <t>Hartlepool</t>
  </si>
  <si>
    <t>Hastings</t>
  </si>
  <si>
    <t>Havant</t>
  </si>
  <si>
    <t>Havering</t>
  </si>
  <si>
    <t>Herefordshire, County of</t>
  </si>
  <si>
    <t>Hertsmere</t>
  </si>
  <si>
    <t>High Peak</t>
  </si>
  <si>
    <t>Hillingdon</t>
  </si>
  <si>
    <t>Hinckley and Bosworth</t>
  </si>
  <si>
    <t>Horsham</t>
  </si>
  <si>
    <t>Hounslow</t>
  </si>
  <si>
    <t>Huntingdonshire</t>
  </si>
  <si>
    <t>Hyndburn</t>
  </si>
  <si>
    <t>Ipswich</t>
  </si>
  <si>
    <t>Isle of Wight</t>
  </si>
  <si>
    <t>Isles of Scilly</t>
  </si>
  <si>
    <t>Islington</t>
  </si>
  <si>
    <t>Kensington and Chelsea</t>
  </si>
  <si>
    <t>King's Lynn and West Norfolk</t>
  </si>
  <si>
    <t>Kingston upon Hull, City of</t>
  </si>
  <si>
    <t>Kingston upon Thames</t>
  </si>
  <si>
    <t>Kirklees</t>
  </si>
  <si>
    <t>Knowsley</t>
  </si>
  <si>
    <t>Lambeth</t>
  </si>
  <si>
    <t>Lancaster</t>
  </si>
  <si>
    <t>Leeds</t>
  </si>
  <si>
    <t>Leicester</t>
  </si>
  <si>
    <t>Lewes</t>
  </si>
  <si>
    <t>Lewisham</t>
  </si>
  <si>
    <t>Lichfield</t>
  </si>
  <si>
    <t>Lincoln</t>
  </si>
  <si>
    <t>Liverpool</t>
  </si>
  <si>
    <t>Luton</t>
  </si>
  <si>
    <t>Maidstone</t>
  </si>
  <si>
    <t>Maldon</t>
  </si>
  <si>
    <t>Malvern Hills</t>
  </si>
  <si>
    <t>Manchester</t>
  </si>
  <si>
    <t>Mansfield</t>
  </si>
  <si>
    <t>Medway</t>
  </si>
  <si>
    <t>Melton</t>
  </si>
  <si>
    <t>Merton</t>
  </si>
  <si>
    <t>Mid Devon</t>
  </si>
  <si>
    <t>Mid Suffolk</t>
  </si>
  <si>
    <t>Mid Sussex</t>
  </si>
  <si>
    <t>Middlesbrough</t>
  </si>
  <si>
    <t>Milton Keynes</t>
  </si>
  <si>
    <t>Mole Valley</t>
  </si>
  <si>
    <t>New Forest</t>
  </si>
  <si>
    <t>Newark and Sherwood</t>
  </si>
  <si>
    <t>Newcastle upon Tyne</t>
  </si>
  <si>
    <t>Newcastle-under-Lyme</t>
  </si>
  <si>
    <t>Newham</t>
  </si>
  <si>
    <t>North Devon</t>
  </si>
  <si>
    <t>North East Derbyshire</t>
  </si>
  <si>
    <t>North East Lincolnshire</t>
  </si>
  <si>
    <t>North Hertfordshire</t>
  </si>
  <si>
    <t>North Kesteven</t>
  </si>
  <si>
    <t>North Lincolnshire</t>
  </si>
  <si>
    <t>North Norfolk</t>
  </si>
  <si>
    <t>North Somerset</t>
  </si>
  <si>
    <t>North Tyneside</t>
  </si>
  <si>
    <t>North Warwickshire</t>
  </si>
  <si>
    <t>North West Leicestershire</t>
  </si>
  <si>
    <t>Northumberland</t>
  </si>
  <si>
    <t>Norwich</t>
  </si>
  <si>
    <t>Nottingham</t>
  </si>
  <si>
    <t>Nuneaton and Bedworth</t>
  </si>
  <si>
    <t>Oadby and Wigston</t>
  </si>
  <si>
    <t>Oldham</t>
  </si>
  <si>
    <t>Oxford</t>
  </si>
  <si>
    <t>Pendle</t>
  </si>
  <si>
    <t>Peterborough</t>
  </si>
  <si>
    <t>Plymouth</t>
  </si>
  <si>
    <t>Portsmouth</t>
  </si>
  <si>
    <t>Preston</t>
  </si>
  <si>
    <t>Reading</t>
  </si>
  <si>
    <t>Redbridge</t>
  </si>
  <si>
    <t>Redcar and Cleveland</t>
  </si>
  <si>
    <t>Redditch</t>
  </si>
  <si>
    <t>Reigate and Banstead</t>
  </si>
  <si>
    <t>Ribble Valley</t>
  </si>
  <si>
    <t>Richmond upon Thames</t>
  </si>
  <si>
    <t>Rochdale</t>
  </si>
  <si>
    <t>Rochford</t>
  </si>
  <si>
    <t>Rossendale</t>
  </si>
  <si>
    <t>Rother</t>
  </si>
  <si>
    <t>Rotherham</t>
  </si>
  <si>
    <t>Rugby</t>
  </si>
  <si>
    <t>Runnymede</t>
  </si>
  <si>
    <t>Rushcliffe</t>
  </si>
  <si>
    <t>Rushmoor</t>
  </si>
  <si>
    <t>Rutland</t>
  </si>
  <si>
    <t>Salford</t>
  </si>
  <si>
    <t>Sandwell</t>
  </si>
  <si>
    <t>Sefton</t>
  </si>
  <si>
    <t>Sevenoaks</t>
  </si>
  <si>
    <t>Sheffield</t>
  </si>
  <si>
    <t>Shropshire</t>
  </si>
  <si>
    <t>Slough</t>
  </si>
  <si>
    <t>Solihull</t>
  </si>
  <si>
    <t>South Cambridgeshire</t>
  </si>
  <si>
    <t>South Derbyshire</t>
  </si>
  <si>
    <t>South Gloucestershire</t>
  </si>
  <si>
    <t>South Hams</t>
  </si>
  <si>
    <t>South Holland</t>
  </si>
  <si>
    <t>South Kesteven</t>
  </si>
  <si>
    <t>South Norfolk</t>
  </si>
  <si>
    <t>South Oxfordshire</t>
  </si>
  <si>
    <t>South Ribble</t>
  </si>
  <si>
    <t>South Staffordshire</t>
  </si>
  <si>
    <t>South Tyneside</t>
  </si>
  <si>
    <t>Southampton</t>
  </si>
  <si>
    <t>Southend-on-Sea</t>
  </si>
  <si>
    <t>Southwark</t>
  </si>
  <si>
    <t>Spelthorne</t>
  </si>
  <si>
    <t>St Albans</t>
  </si>
  <si>
    <t>St. Helens</t>
  </si>
  <si>
    <t>Stafford</t>
  </si>
  <si>
    <t>Staffordshire Moorlands</t>
  </si>
  <si>
    <t>Stevenage</t>
  </si>
  <si>
    <t>Stockport</t>
  </si>
  <si>
    <t>Stockton-on-Tees</t>
  </si>
  <si>
    <t>Stoke-on-Trent</t>
  </si>
  <si>
    <t>Stratford-on-Avon</t>
  </si>
  <si>
    <t>Stroud</t>
  </si>
  <si>
    <t>Sunderland</t>
  </si>
  <si>
    <t>Surrey Heath</t>
  </si>
  <si>
    <t>Sutton</t>
  </si>
  <si>
    <t>Swale</t>
  </si>
  <si>
    <t>Swindon</t>
  </si>
  <si>
    <t>Tameside</t>
  </si>
  <si>
    <t>Tamworth</t>
  </si>
  <si>
    <t>Tandridge</t>
  </si>
  <si>
    <t>Teignbridge</t>
  </si>
  <si>
    <t>Telford and Wrekin</t>
  </si>
  <si>
    <t>Tendring</t>
  </si>
  <si>
    <t>Test Valley</t>
  </si>
  <si>
    <t>Tewkesbury</t>
  </si>
  <si>
    <t>Thanet</t>
  </si>
  <si>
    <t>Three Rivers</t>
  </si>
  <si>
    <t>Thurrock</t>
  </si>
  <si>
    <t>Tonbridge and Malling</t>
  </si>
  <si>
    <t>Torbay</t>
  </si>
  <si>
    <t>Torridge</t>
  </si>
  <si>
    <t>Tower Hamlets</t>
  </si>
  <si>
    <t>Trafford</t>
  </si>
  <si>
    <t>Tunbridge Wells</t>
  </si>
  <si>
    <t>Uttlesford</t>
  </si>
  <si>
    <t>Vale of White Horse</t>
  </si>
  <si>
    <t>Wakefield</t>
  </si>
  <si>
    <t>Walsall</t>
  </si>
  <si>
    <t>Waltham Forest</t>
  </si>
  <si>
    <t>Wandsworth</t>
  </si>
  <si>
    <t>Warrington</t>
  </si>
  <si>
    <t>Warwick</t>
  </si>
  <si>
    <t>Watford</t>
  </si>
  <si>
    <t>Waverley</t>
  </si>
  <si>
    <t>Wealden</t>
  </si>
  <si>
    <t>Welwyn Hatfield</t>
  </si>
  <si>
    <t>West Berkshire</t>
  </si>
  <si>
    <t>West Devon</t>
  </si>
  <si>
    <t>West Lancashire</t>
  </si>
  <si>
    <t>West Lindsey</t>
  </si>
  <si>
    <t>West Oxfordshire</t>
  </si>
  <si>
    <t>West Suffolk</t>
  </si>
  <si>
    <t>Westminster</t>
  </si>
  <si>
    <t>Wigan</t>
  </si>
  <si>
    <t>Wiltshire</t>
  </si>
  <si>
    <t>Winchester</t>
  </si>
  <si>
    <t>Windsor and Maidenhead</t>
  </si>
  <si>
    <t>Wirral</t>
  </si>
  <si>
    <t>Woking</t>
  </si>
  <si>
    <t>Wokingham</t>
  </si>
  <si>
    <t>Wolverhampton</t>
  </si>
  <si>
    <t>Worcester</t>
  </si>
  <si>
    <t>Worthing</t>
  </si>
  <si>
    <t>Wychavon</t>
  </si>
  <si>
    <t>Wyre</t>
  </si>
  <si>
    <t>Wyre Forest</t>
  </si>
  <si>
    <t>York</t>
  </si>
  <si>
    <t>LA wales</t>
  </si>
  <si>
    <t>Blaenau Gwent</t>
  </si>
  <si>
    <t>Bridgend</t>
  </si>
  <si>
    <t>Caerphilly</t>
  </si>
  <si>
    <t>Cardiff</t>
  </si>
  <si>
    <t>Carmarthenshire</t>
  </si>
  <si>
    <t>Ceredigion</t>
  </si>
  <si>
    <t>Conwy</t>
  </si>
  <si>
    <t>Denbighshire</t>
  </si>
  <si>
    <t>Flintshire</t>
  </si>
  <si>
    <t>Gwynedd</t>
  </si>
  <si>
    <t>Isle of Anglesey</t>
  </si>
  <si>
    <t>Merthyr Tydfil</t>
  </si>
  <si>
    <t>Monmouthshire</t>
  </si>
  <si>
    <t>Neath Port Talbot</t>
  </si>
  <si>
    <t>Newport</t>
  </si>
  <si>
    <t>Pembrokeshire</t>
  </si>
  <si>
    <t>Powys</t>
  </si>
  <si>
    <t>Rhondda Cynon Taf</t>
  </si>
  <si>
    <t>Swansea</t>
  </si>
  <si>
    <t>Torfaen</t>
  </si>
  <si>
    <t>Vale of Glamorgan</t>
  </si>
  <si>
    <t>Wrexham</t>
  </si>
  <si>
    <t>Antrim and Newtownabbey</t>
  </si>
  <si>
    <t>Ards and North Down</t>
  </si>
  <si>
    <t>Armagh City, Banbridge and Craigavon</t>
  </si>
  <si>
    <t>Belfast</t>
  </si>
  <si>
    <t>Causeway Coast and Glens</t>
  </si>
  <si>
    <t>Derry City and Strabane</t>
  </si>
  <si>
    <t>Fermanagh and Omagh</t>
  </si>
  <si>
    <t>Lisburn and Castlereagh</t>
  </si>
  <si>
    <t>Mid and East Antrim</t>
  </si>
  <si>
    <t>Mid Ulster</t>
  </si>
  <si>
    <t>Newry, Mourne and Down</t>
  </si>
  <si>
    <t>Population over time</t>
  </si>
  <si>
    <t>Current year</t>
  </si>
  <si>
    <t>Year 1</t>
  </si>
  <si>
    <t>Year 2</t>
  </si>
  <si>
    <t>Year 3</t>
  </si>
  <si>
    <t>Year 4</t>
  </si>
  <si>
    <t>Year 5</t>
  </si>
  <si>
    <t>Averages</t>
  </si>
  <si>
    <t xml:space="preserve">Compounding </t>
  </si>
  <si>
    <t>Value to use in formula</t>
  </si>
  <si>
    <t>Specific age groups</t>
  </si>
  <si>
    <t>Population growth rate estimates</t>
  </si>
  <si>
    <t>Local population</t>
  </si>
  <si>
    <t>All population</t>
  </si>
  <si>
    <t>Children 0-11 years</t>
  </si>
  <si>
    <t>Children 12-17 years</t>
  </si>
  <si>
    <t>Children 0-17 years</t>
  </si>
  <si>
    <t>Children &amp; young people 0-25 years</t>
  </si>
  <si>
    <t>Adults 18 years and over</t>
  </si>
  <si>
    <t>Females 40 years and over</t>
  </si>
  <si>
    <t>Females 50 years and over</t>
  </si>
  <si>
    <t xml:space="preserve">Males 40 years and over </t>
  </si>
  <si>
    <t xml:space="preserve">Males 50 years and over </t>
  </si>
  <si>
    <t>Adults 40 years and over</t>
  </si>
  <si>
    <t>Adults 50 years and over</t>
  </si>
  <si>
    <t>Adults 60 years and over</t>
  </si>
  <si>
    <t>All women</t>
  </si>
  <si>
    <t xml:space="preserve">Do not use </t>
  </si>
  <si>
    <t xml:space="preserve">RIA to use this </t>
  </si>
  <si>
    <t>column of data</t>
  </si>
  <si>
    <t xml:space="preserve">in Inputs and </t>
  </si>
  <si>
    <t>Green highlighted row shows adults 18 years and over</t>
  </si>
  <si>
    <t>eligible population</t>
  </si>
  <si>
    <t>sheet cell F18</t>
  </si>
  <si>
    <t>This is the compound</t>
  </si>
  <si>
    <t>growth rate</t>
  </si>
  <si>
    <t>Financial Impact (Cash)</t>
  </si>
  <si>
    <t>Financial impact (cash) shows actual costs that are real spend of actual money, such as on drugs.</t>
  </si>
  <si>
    <t>Progression towards implementation will vary according to baseline position and degree of change that takes place.</t>
  </si>
  <si>
    <t>Current practice - 
year 0</t>
  </si>
  <si>
    <t>Future practice -year 3</t>
  </si>
  <si>
    <t>Future practice - year 4</t>
  </si>
  <si>
    <t>Future practice - year 5</t>
  </si>
  <si>
    <t>Drug resource impact (cash) year on year</t>
  </si>
  <si>
    <t>Capacity impact (local prices)</t>
  </si>
  <si>
    <t>This sheet shows the capacity impact of the guidance.</t>
  </si>
  <si>
    <t>Summary table</t>
  </si>
  <si>
    <t>Each item of capacity is modelled in an individual table below to give an overall estimate of resource impact</t>
  </si>
  <si>
    <t>Number per patient per year</t>
  </si>
  <si>
    <t>All options</t>
  </si>
  <si>
    <t>Capacity impact (national prices)</t>
  </si>
  <si>
    <t>Band</t>
  </si>
  <si>
    <t>Enhancements Mon-Fri</t>
  </si>
  <si>
    <t>Enhancements Sun</t>
  </si>
  <si>
    <t>Hourly rate</t>
  </si>
  <si>
    <t>Band 2 Bottom</t>
  </si>
  <si>
    <t>Band 2 Top</t>
  </si>
  <si>
    <t>Band 3 Bottom</t>
  </si>
  <si>
    <t>Band 3 Top</t>
  </si>
  <si>
    <t>Band 4 Bottom</t>
  </si>
  <si>
    <t>Band 4 Top</t>
  </si>
  <si>
    <t>Band 5 Bottom</t>
  </si>
  <si>
    <t>Band 5 Top</t>
  </si>
  <si>
    <t>Band 6 Bottom</t>
  </si>
  <si>
    <t>Band 6 Top</t>
  </si>
  <si>
    <t>Band 7 Bottom</t>
  </si>
  <si>
    <t>Band 7 Top</t>
  </si>
  <si>
    <t>Band 8a Bottom</t>
  </si>
  <si>
    <t>Band 8a Top</t>
  </si>
  <si>
    <t>Band 8b Bottom</t>
  </si>
  <si>
    <t>Band 8b Mid</t>
  </si>
  <si>
    <t>Band 8b Top</t>
  </si>
  <si>
    <t>Band 8c Bottom</t>
  </si>
  <si>
    <t>Band 8c Mid</t>
  </si>
  <si>
    <t>Band 8c Top</t>
  </si>
  <si>
    <t>Band 8d Bottom</t>
  </si>
  <si>
    <t>Band 8d Mid</t>
  </si>
  <si>
    <t>Band 8d Top</t>
  </si>
  <si>
    <t>Band 9 Bottom</t>
  </si>
  <si>
    <t>Band 9 Mid</t>
  </si>
  <si>
    <t>Band 9 Top</t>
  </si>
  <si>
    <t>Consultant</t>
  </si>
  <si>
    <t>Consultant bottom</t>
  </si>
  <si>
    <t>Consultant top</t>
  </si>
  <si>
    <t>GP</t>
  </si>
  <si>
    <t>8A</t>
  </si>
  <si>
    <t>8B</t>
  </si>
  <si>
    <t>8C</t>
  </si>
  <si>
    <t>8D</t>
  </si>
  <si>
    <t>People receiving the treatment options</t>
  </si>
  <si>
    <t>Non medical staffing</t>
  </si>
  <si>
    <t>Day per year</t>
  </si>
  <si>
    <t>Annual leave/bank holidays</t>
  </si>
  <si>
    <t>Mandatory training</t>
  </si>
  <si>
    <t>Sickness at 4%</t>
  </si>
  <si>
    <t>Annual hours per year</t>
  </si>
  <si>
    <t>Sessions worked per week (4 hour sessions)</t>
  </si>
  <si>
    <t>Less SPA allowance (4 hour sessions)</t>
  </si>
  <si>
    <t>Hours of clinical work per year</t>
  </si>
  <si>
    <t>Weeks worked (net of annual leave/training leave)</t>
  </si>
  <si>
    <t>Number of working weeks per year</t>
  </si>
  <si>
    <t>Average working hours per week</t>
  </si>
  <si>
    <t>Total hours per year</t>
  </si>
  <si>
    <t>% of direct patient care</t>
  </si>
  <si>
    <t>Number of hours of direct patient care</t>
  </si>
  <si>
    <t>cells, NICE standard assumptions are used.</t>
  </si>
  <si>
    <t>This template allows the resource impact to be modelled.  It allows users to tailor data to suit local circumstances. Blue cells are not locked.  Data can be</t>
  </si>
  <si>
    <t>entered or changed locally. Data in the blue cells are used throughout the worksheets to show a tailored resource impact. Where no entries are made in blue</t>
  </si>
  <si>
    <t xml:space="preserve">Eligible population </t>
  </si>
  <si>
    <t>Unit cost</t>
  </si>
  <si>
    <t>England ICB</t>
  </si>
  <si>
    <t>NHS Bath and North East Somerset, Swindon and Wiltshire Integrated Care Board</t>
  </si>
  <si>
    <t>NHS Bedfordshire, Luton and Milton Keynes Integrated Care Board</t>
  </si>
  <si>
    <t>NHS Birmingham and Solihull Integrated Care Board</t>
  </si>
  <si>
    <t>NHS Black Country Integrated Care Board</t>
  </si>
  <si>
    <t>NHS Bristol, North Somerset and South Gloucestershire Integrated Care Board</t>
  </si>
  <si>
    <t>NHS Buckinghamshire, Oxfordshire and Berkshire West Integrated Care Board</t>
  </si>
  <si>
    <t>NHS Cambridgeshire and Peterborough Integrated Care Board</t>
  </si>
  <si>
    <t>NHS Cheshire and Merseyside Integrated Care Board</t>
  </si>
  <si>
    <t>NHS Cornwall and the Isles of Scilly Integrated Care Board</t>
  </si>
  <si>
    <t>NHS Coventry and Warwickshire Integrated Care Board</t>
  </si>
  <si>
    <t>NHS Derby and Derbyshire Integrated Care Board</t>
  </si>
  <si>
    <t>NHS Devon Integrated Care Board</t>
  </si>
  <si>
    <t>NHS Dorset Integrated Care Board</t>
  </si>
  <si>
    <t>NHS Frimley Integrated Care Board</t>
  </si>
  <si>
    <t>NHS Gloucestershire Integrated Care Board</t>
  </si>
  <si>
    <t>NHS Greater Manchester Integrated Care Board</t>
  </si>
  <si>
    <t>NHS Hampshire and Isle of Wight Integrated Care Board</t>
  </si>
  <si>
    <t>NHS Herefordshire and Worcestershire Integrated Care Board</t>
  </si>
  <si>
    <t>NHS Hertfordshire and West Essex Integrated Care Board</t>
  </si>
  <si>
    <t>NHS Humber and North Yorkshire Integrated Care Board</t>
  </si>
  <si>
    <t>NHS Kent and Medway Integrated Care Board</t>
  </si>
  <si>
    <t>NHS Lancashire and South Cumbria Integrated Care Board</t>
  </si>
  <si>
    <t>NHS Leicester, Leicestershire and Rutland Integrated Care Board</t>
  </si>
  <si>
    <t>NHS Lincolnshire Integrated Care Board</t>
  </si>
  <si>
    <t>NHS Mid and South Essex Integrated Care Board</t>
  </si>
  <si>
    <t>NHS Norfolk and Waveney Integrated Care Board</t>
  </si>
  <si>
    <t>NHS North Central London Integrated Care Board</t>
  </si>
  <si>
    <t>NHS North East and North Cumbria Integrated Care Board</t>
  </si>
  <si>
    <t>NHS North East London Integrated Care Board</t>
  </si>
  <si>
    <t>NHS North West London Integrated Care Board</t>
  </si>
  <si>
    <t>NHS Northamptonshire Integrated Care Board</t>
  </si>
  <si>
    <t>NHS Nottingham and Nottinghamshire Integrated Care Board</t>
  </si>
  <si>
    <t>NHS Shropshire, Telford and Wrekin Integrated Care Board</t>
  </si>
  <si>
    <t>NHS Somerset Integrated Care Board</t>
  </si>
  <si>
    <t>NHS South East London Integrated Care Board</t>
  </si>
  <si>
    <t>NHS South West London Integrated Care Board</t>
  </si>
  <si>
    <t>NHS South Yorkshire Integrated Care Board</t>
  </si>
  <si>
    <t>NHS Staffordshire and Stoke-on-Trent Integrated Care Board</t>
  </si>
  <si>
    <t>NHS Suffolk and North East Essex Integrated Care Board</t>
  </si>
  <si>
    <t>NHS Surrey Heartlands Integrated Care Board</t>
  </si>
  <si>
    <t>NHS Sussex Integrated Care Board</t>
  </si>
  <si>
    <t>NHS West Yorkshire Integrated Care Board</t>
  </si>
  <si>
    <t>Cumberland</t>
  </si>
  <si>
    <t>North Northamptonshire</t>
  </si>
  <si>
    <t>North Yorkshire</t>
  </si>
  <si>
    <t>West Northamptonshire</t>
  </si>
  <si>
    <t>Westmorland and Furness</t>
  </si>
  <si>
    <t>5 year view</t>
  </si>
  <si>
    <t>Baseline population adjustment</t>
  </si>
  <si>
    <t>Year -2</t>
  </si>
  <si>
    <t>Year -1</t>
  </si>
  <si>
    <t>Mid 24, current yr</t>
  </si>
  <si>
    <t>2022</t>
  </si>
  <si>
    <t>2023</t>
  </si>
  <si>
    <t>2024</t>
  </si>
  <si>
    <t>-2023</t>
  </si>
  <si>
    <t>-2024</t>
  </si>
  <si>
    <t>-2025</t>
  </si>
  <si>
    <t>All age England and Wales figure in ONS midpoint 2022 file</t>
  </si>
  <si>
    <t>All age ONS projections</t>
  </si>
  <si>
    <t>Growth to get to mid 24 figure as per ONS projection</t>
  </si>
  <si>
    <t>Mid24 population adjusted using RIA growth figure</t>
  </si>
  <si>
    <t>Check, RIA growth figure vs ONS projection population</t>
  </si>
  <si>
    <t>10 year view</t>
  </si>
  <si>
    <t>10 year rates</t>
  </si>
  <si>
    <t>Value to use</t>
  </si>
  <si>
    <t>this column above</t>
  </si>
  <si>
    <t>The population data are based on:</t>
  </si>
  <si>
    <t>https://www.ons.gov.uk/peoplepopulationandcommunity/populationandmigration/populationestimates</t>
  </si>
  <si>
    <t>-2022 Mid-Year Population Estimates for Northern Ireland</t>
  </si>
  <si>
    <t>https://www.nisra.gov.uk/statistics/population/mid-year-population-estimates</t>
  </si>
  <si>
    <t>The sources above are used to show the following organisation types: national, England - CCGs, Wales - Health Boards, NHSE regions, England ICB, LA England, LA Wales and LA NI.</t>
  </si>
  <si>
    <t xml:space="preserve">The sources above do not include the following organisation types: NI - Health and Social Care trusts. Data is apportioned using previously available data files.  </t>
  </si>
  <si>
    <t>-National population projections: 2021-based interim for England and Wales.  Northern Ireland assumes the same data.</t>
  </si>
  <si>
    <t>https://www.ons.gov.uk/peoplepopulationandcommunity/populationandmigration/populationprojections/bulletins/nationalpopulationprojections/2021basedinterim</t>
  </si>
  <si>
    <t xml:space="preserve">These data use mid-year population estimate for mid-2021 as the start point of the projection.  </t>
  </si>
  <si>
    <t>The projected 2022-23 figure is adjusted by NICE to reconcile to Mid-Year Population Estimates, England and Wales, June 2022.  Thereafter projection rates are used</t>
  </si>
  <si>
    <t>so that mid year population estimates in the NICE template reconcile with the population estimates in the National population projections: 2021-based interim national population projections (England and Wales).</t>
  </si>
  <si>
    <t>Population specific growth rate</t>
  </si>
  <si>
    <t>Population % growth per year</t>
  </si>
  <si>
    <t>Disease rate % change per year</t>
  </si>
  <si>
    <t>Population above inflated to estimated 2024 value, current year</t>
  </si>
  <si>
    <t>-Population Estimates, England and Wales: mid-2022</t>
  </si>
  <si>
    <t>Population growth is based on:</t>
  </si>
  <si>
    <t>Standard care COPD</t>
  </si>
  <si>
    <t>Self-management technologies</t>
  </si>
  <si>
    <t>GP appointments</t>
  </si>
  <si>
    <t>per person per year</t>
  </si>
  <si>
    <t>COPDhub</t>
  </si>
  <si>
    <t>Luscii</t>
  </si>
  <si>
    <t>myCOPD</t>
  </si>
  <si>
    <t>Technology</t>
  </si>
  <si>
    <t>Standard care</t>
  </si>
  <si>
    <t>Self-management technologies resource impact per year</t>
  </si>
  <si>
    <t>Change in cost to current practice</t>
  </si>
  <si>
    <t>User registration</t>
  </si>
  <si>
    <t>Technology set up</t>
  </si>
  <si>
    <t>Duration to set up the technology (hours)</t>
  </si>
  <si>
    <t>GPs</t>
  </si>
  <si>
    <t>GP Appointments</t>
  </si>
  <si>
    <t>Active+me REMOTE</t>
  </si>
  <si>
    <t>VAT</t>
  </si>
  <si>
    <t>Total</t>
  </si>
  <si>
    <t>Number of people using treatment options</t>
  </si>
  <si>
    <t>Treatment options resource impact (cash)</t>
  </si>
  <si>
    <t>Fee basis</t>
  </si>
  <si>
    <t>Blue cells throughout the template allow users to amend the cells</t>
  </si>
  <si>
    <t>Respiratory</t>
  </si>
  <si>
    <t>COPD</t>
  </si>
  <si>
    <t>Primary care and community health</t>
  </si>
  <si>
    <t>PBC11X Problems of the respiratory system</t>
  </si>
  <si>
    <t>per year</t>
  </si>
  <si>
    <t>People using self management technologies monitored per staff nurse</t>
  </si>
  <si>
    <t>Market share</t>
  </si>
  <si>
    <t>Monitoring - change in time</t>
  </si>
  <si>
    <t>Technology set up - time needed (hours)</t>
  </si>
  <si>
    <t>Current, 
year 0</t>
  </si>
  <si>
    <t>Time per appointment/
session (mins/hours)</t>
  </si>
  <si>
    <t>Blue cell frequency</t>
  </si>
  <si>
    <t>patient visits</t>
  </si>
  <si>
    <t>Technology prices are commercial in confidence and vary across companies depending on the pricing model used. For pricing details contact the relevant company.</t>
  </si>
  <si>
    <t>Devices - resource impact</t>
  </si>
  <si>
    <t>unit cost 
(£)</t>
  </si>
  <si>
    <t>Change in number of appointments to current practice</t>
  </si>
  <si>
    <t>Change in number of exacerbations to current practice</t>
  </si>
  <si>
    <t>Change in number of attendances to current practice</t>
  </si>
  <si>
    <t>Monitoring of patients using the technology</t>
  </si>
  <si>
    <t>Change to current practice</t>
  </si>
  <si>
    <t>time per service</t>
  </si>
  <si>
    <t>once only (hours)</t>
  </si>
  <si>
    <t>per person</t>
  </si>
  <si>
    <t>once only (mins)</t>
  </si>
  <si>
    <t>per staff member</t>
  </si>
  <si>
    <t>HRG</t>
  </si>
  <si>
    <t>Description</t>
  </si>
  <si>
    <t>Activity</t>
  </si>
  <si>
    <t>Weighting</t>
  </si>
  <si>
    <t>Weighted average cost</t>
  </si>
  <si>
    <t>DZ65A</t>
  </si>
  <si>
    <t>Chronic Obstructive Pulmonary Disease or Bronchitis, with Multiple Interventions, with CC Score 9+</t>
  </si>
  <si>
    <t>DZ65B</t>
  </si>
  <si>
    <t>Chronic Obstructive Pulmonary Disease or Bronchitis, with Multiple Interventions, with CC Score 0-8</t>
  </si>
  <si>
    <t>DZ65C</t>
  </si>
  <si>
    <t>Chronic Obstructive Pulmonary Disease or Bronchitis, with Single Intervention, with CC Score 9+</t>
  </si>
  <si>
    <t>DZ65D</t>
  </si>
  <si>
    <t>Chronic Obstructive Pulmonary Disease or Bronchitis, with Single Intervention, with CC Score 5-8</t>
  </si>
  <si>
    <t>DZ65E</t>
  </si>
  <si>
    <t>Chronic Obstructive Pulmonary Disease or Bronchitis, with Single Intervention, with CC Score 0-4</t>
  </si>
  <si>
    <t>DZ65F</t>
  </si>
  <si>
    <t>Chronic Obstructive Pulmonary Disease or Bronchitis, without Interventions, with CC Score 13+</t>
  </si>
  <si>
    <t>DZ65G</t>
  </si>
  <si>
    <t>Chronic Obstructive Pulmonary Disease or Bronchitis, without Interventions, with CC Score 9-12</t>
  </si>
  <si>
    <t>DZ65H</t>
  </si>
  <si>
    <t>Chronic Obstructive Pulmonary Disease or Bronchitis, without Interventions, with CC Score 5-8</t>
  </si>
  <si>
    <t>DZ65J</t>
  </si>
  <si>
    <t>Chronic Obstructive Pulmonary Disease or Bronchitis, without Interventions, with CC Score 0-4</t>
  </si>
  <si>
    <t>DZ65K</t>
  </si>
  <si>
    <t>Chronic Obstructive Pulmonary Disease or Bronchitis, with length of stay 1 day or less, Discharged Home</t>
  </si>
  <si>
    <t>All components</t>
  </si>
  <si>
    <t>Non-elective long stay activity</t>
  </si>
  <si>
    <t>VB01Z</t>
  </si>
  <si>
    <t>VB02Z</t>
  </si>
  <si>
    <t>VB03Z</t>
  </si>
  <si>
    <t>VB04Z</t>
  </si>
  <si>
    <t>VB05Z</t>
  </si>
  <si>
    <t>VB06Z</t>
  </si>
  <si>
    <t>VB07Z</t>
  </si>
  <si>
    <t>VB08Z</t>
  </si>
  <si>
    <t>VB09Z</t>
  </si>
  <si>
    <t>VB11Z</t>
  </si>
  <si>
    <t>Exacerbations - A&amp;E non admitted patients</t>
  </si>
  <si>
    <t>https://www.england.nhs.uk/costing-in-the-nhs/national-cost-collection/#2021/22%20National%20Cost%20Collection%20Data</t>
  </si>
  <si>
    <t>All capacity data obtained from the economic evaluation model of digital supported self-management technologies for adults with COPD</t>
  </si>
  <si>
    <t>This is the number of GPs who receive training to support people using the technologies</t>
  </si>
  <si>
    <t>This represents the number of services/practices with registered users of the technologies</t>
  </si>
  <si>
    <t>Service and patient cohorts</t>
  </si>
  <si>
    <t>Technology set up (per service providing the technologies)</t>
  </si>
  <si>
    <t>A&amp;E attendances</t>
  </si>
  <si>
    <t>Medical admissions</t>
  </si>
  <si>
    <t>Hospital admissions</t>
  </si>
  <si>
    <t>Non-elective short stay</t>
  </si>
  <si>
    <t>All components (non-elective short and long stay)</t>
  </si>
  <si>
    <t>Local prices at 80% of national prices</t>
  </si>
  <si>
    <t>Training - time needed (hours)</t>
  </si>
  <si>
    <t>Technology set up, training and monitoring</t>
  </si>
  <si>
    <t>Time (hours)</t>
  </si>
  <si>
    <t>Hours</t>
  </si>
  <si>
    <t>Emergency Medicine, Any Investigation with Category 5 Treatment</t>
  </si>
  <si>
    <t>Emergency Medicine, Category 3 Investigation with Category 4 Treatment</t>
  </si>
  <si>
    <t>Emergency Medicine, Category 3 Investigation with Category 1-3 Treatment</t>
  </si>
  <si>
    <t>Emergency Medicine, Category 2 Investigation with Category 4 Treatment</t>
  </si>
  <si>
    <t>Emergency Medicine, Category 2 Investigation with Category 3 Treatment</t>
  </si>
  <si>
    <t>Emergency Medicine, Category 1 Investigation with Category 3-4 Treatment</t>
  </si>
  <si>
    <t>Emergency Medicine, Category 2 Investigation with Category 2 Treatment</t>
  </si>
  <si>
    <t>Emergency Medicine, Category 2 Investigation with Category 1 Treatment</t>
  </si>
  <si>
    <t>Emergency Medicine, Category 1 Investigation with Category 1-2 Treatment</t>
  </si>
  <si>
    <t>Emergency Medicine, No Investigation with No Significant Treatment</t>
  </si>
  <si>
    <t>Payscales</t>
  </si>
  <si>
    <t>GP Bottom</t>
  </si>
  <si>
    <t>GP Mid</t>
  </si>
  <si>
    <t>Usage of the new options and standard care</t>
  </si>
  <si>
    <t>Eligible population using the new options and standard care</t>
  </si>
  <si>
    <t>A&amp;E attendance</t>
  </si>
  <si>
    <t>Cost per patient (for technologies that have a per organisation licence fee)</t>
  </si>
  <si>
    <t>Monitoring of patients using technologies (staff hours)</t>
  </si>
  <si>
    <t>Annual licence fee (excluding VAT)</t>
  </si>
  <si>
    <t>Annual licence fee per person per year (including VAT)</t>
  </si>
  <si>
    <t xml:space="preserve"> </t>
  </si>
  <si>
    <r>
      <rPr>
        <b/>
        <sz val="11"/>
        <rFont val="Calibri"/>
        <family val="2"/>
        <scheme val="minor"/>
      </rPr>
      <t>Population</t>
    </r>
    <r>
      <rPr>
        <sz val="11"/>
        <rFont val="Calibri"/>
        <family val="2"/>
        <scheme val="minor"/>
      </rPr>
      <t xml:space="preserve"> forecast at year 5</t>
    </r>
  </si>
  <si>
    <t>Proportion with COPD who are eligible to use self management  technologies</t>
  </si>
  <si>
    <t>Local input</t>
  </si>
  <si>
    <t>Duration (years)</t>
  </si>
  <si>
    <t>Per person</t>
  </si>
  <si>
    <t>Duration 
(years)</t>
  </si>
  <si>
    <t>All ages</t>
  </si>
  <si>
    <t>Local input. This is the number of patients that one staff nurse can monitor</t>
  </si>
  <si>
    <t>per cohort of patients</t>
  </si>
  <si>
    <t>The economic model considered training costs for the staff listed in table above but this could be different in different areas and should be amended at a local level</t>
  </si>
  <si>
    <t>It is assumed prices could be per person or per organisation. Enter pricing and other data as necessary.</t>
  </si>
  <si>
    <t>Licence fee per person(s) (excluding VAT)</t>
  </si>
  <si>
    <t>Cost of technologies (that have a per organisation licence fee)</t>
  </si>
  <si>
    <t>If unit cost is per month, enter an annual equivalent cost and input the number of years in the duration column</t>
  </si>
  <si>
    <t>Monitoring is based on the economic modelling. It is assumed to be done by a staff nurse (AfC band 5). Amend the time and staff grade to reflect local practice.</t>
  </si>
  <si>
    <t>Staff training matrix</t>
  </si>
  <si>
    <t>Training covers a range of different staff members; each may require 1 hour for training. Amend the staff training matrix and time required to reflect local practice.</t>
  </si>
  <si>
    <t>Number of new GP practices/services using self management technologies</t>
  </si>
  <si>
    <t>Clinical pharmacist role receiving training is based on the economic evaluation model of digital supported self-management technologies for adults with COPD</t>
  </si>
  <si>
    <t>Users can amend to reflect the staffing matrix receiving the training, and also change the relevant sections in the capacity requirements in table below.</t>
  </si>
  <si>
    <t>Population of people aged 18 years and over</t>
  </si>
  <si>
    <t>Advanced clinical practitioner / advanced nurse practitioner</t>
  </si>
  <si>
    <t>Other (add staff group name)</t>
  </si>
  <si>
    <t>This is the number of other staff who receive training to support people using the technologies</t>
  </si>
  <si>
    <t>This is the number of ACP / ANP who receive training to support people using the technologies</t>
  </si>
  <si>
    <t>does this work?</t>
  </si>
  <si>
    <t>`</t>
  </si>
  <si>
    <t>Prevalence of chronic obstructive pulmonary disease (COPD)</t>
  </si>
  <si>
    <t>Activity data and unit costs were taken from the NHS national cost collection 2022/23.  Available from:</t>
  </si>
  <si>
    <t>Table 1: Interventions where a per person licence fee is to be paid</t>
  </si>
  <si>
    <t>Table 2: Interventions where a per organisation licence fee is to be paid</t>
  </si>
  <si>
    <t>Actions</t>
  </si>
  <si>
    <t>Clinitouch</t>
  </si>
  <si>
    <r>
      <rPr>
        <sz val="11"/>
        <color theme="1"/>
        <rFont val="Calibri"/>
        <family val="2"/>
        <scheme val="minor"/>
      </rPr>
      <t>COPDPredict </t>
    </r>
  </si>
  <si>
    <t>Digital technologies to support self-management of COPD: early value assessment</t>
  </si>
  <si>
    <t xml:space="preserve">Digital technologies to support self-management of COPD: </t>
  </si>
  <si>
    <t>Payscale required</t>
  </si>
  <si>
    <t xml:space="preserve">Non HCAS </t>
  </si>
  <si>
    <t>Please select pay scale required from Non HCAS, HCAS inner, HCAS outer, HCAS fringe</t>
  </si>
  <si>
    <t>Employer NI threshold</t>
  </si>
  <si>
    <t>Employer NI contribution</t>
  </si>
  <si>
    <t>Employer Pension contribution</t>
  </si>
  <si>
    <t>Apprenticeship levy</t>
  </si>
  <si>
    <t>Pay award not included in pay scales</t>
  </si>
  <si>
    <t>Pay scale</t>
  </si>
  <si>
    <t>AfC Salary with 2024/25 pay award</t>
  </si>
  <si>
    <t>Pay award not included in current pay scales</t>
  </si>
  <si>
    <t>Adjusted pay</t>
  </si>
  <si>
    <t xml:space="preserve">Employers NI </t>
  </si>
  <si>
    <t xml:space="preserve">Apprenticeship levy </t>
  </si>
  <si>
    <t>Employer Pension</t>
  </si>
  <si>
    <t>Total salary cost incl. oncosts</t>
  </si>
  <si>
    <t>Hours to calculate hourly rate (based on column W calcs)</t>
  </si>
  <si>
    <t>HCAS Inner</t>
  </si>
  <si>
    <t>HCAS Outer</t>
  </si>
  <si>
    <t>HCAS Fringe</t>
  </si>
  <si>
    <t>HCAS inner</t>
  </si>
  <si>
    <t>HCAS outer</t>
  </si>
  <si>
    <t>HCAS fringe</t>
  </si>
  <si>
    <t>Licence fee (excluding VAT)</t>
  </si>
  <si>
    <t>Annual licence fee (including VAT)</t>
  </si>
  <si>
    <t>Number of licences (technologies) purchased</t>
  </si>
  <si>
    <t>Commissioner(s)</t>
  </si>
  <si>
    <t>ICBs</t>
  </si>
  <si>
    <t>Provider(s)</t>
  </si>
  <si>
    <t>Treatment and management</t>
  </si>
  <si>
    <t xml:space="preserve">NHS Digital Quality and Outcomes Framework 2023-24. [online; accessed 21 October 2024]. </t>
  </si>
  <si>
    <t>QOF prevalence 1.86% adjusted to give prevalence in adults assuming all people with COPD are adults.</t>
  </si>
  <si>
    <t>Change in number of GP appointments</t>
  </si>
  <si>
    <t>Change in number of hospital appointments</t>
  </si>
  <si>
    <t>Change in number of A&amp;E attendances</t>
  </si>
  <si>
    <t xml:space="preserve">Activity data was taken from the NHS national cost collection 2022/23. Unit costs are based on the tariff. </t>
  </si>
  <si>
    <t>https://www.england.nhs.uk/pay-syst/national-tariff/national-tariff-payment-system/#National-Tariff-Payment-System</t>
  </si>
  <si>
    <t>A&amp;E service selected is the 'Emergency departments are a consultant led 24 hour service with full resuscitation facilities and designated accommodation for the reception of accident and</t>
  </si>
  <si>
    <t>emergency patients' setting.</t>
  </si>
  <si>
    <t>Published: December 2024</t>
  </si>
  <si>
    <t>early value assessment (HTE19)</t>
  </si>
  <si>
    <t>Updated: February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</si>
</sst>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£&quot;#,##0.00"/>
    <numFmt numFmtId="165" formatCode="&quot;£&quot;#,##0"/>
    <numFmt numFmtId="166" formatCode="_-* #,##0_-;\-* #,##0_-;_-* &quot;-&quot;??_-;_-@_-"/>
    <numFmt numFmtId="167" formatCode="_(* #,##0.00_);_(* \(#,##0.00\);_(* &quot;-&quot;??_);_(@_)"/>
    <numFmt numFmtId="168" formatCode="_(* #,##0_);_(* \(#,##0\);_(* &quot;-&quot;??_);_(@_)"/>
    <numFmt numFmtId="169" formatCode="0.000%"/>
    <numFmt numFmtId="170" formatCode="0.00000%"/>
    <numFmt numFmtId="171" formatCode="0.00000000000000%"/>
    <numFmt numFmtId="172" formatCode="0.0000000%"/>
    <numFmt numFmtId="173" formatCode="&quot;£&quot;#,##0.0"/>
    <numFmt numFmtId="174" formatCode="0.0"/>
    <numFmt numFmtId="175" formatCode="0.0%"/>
  </numFmts>
  <fonts count="77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sz val="8"/>
      <name val="Courier"/>
      <family val="3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1"/>
      <name val="Arial"/>
      <family val="2"/>
    </font>
    <font>
      <i/>
      <u/>
      <sz val="11"/>
      <color theme="10"/>
      <name val="Arial"/>
      <family val="2"/>
    </font>
    <font>
      <b/>
      <u/>
      <sz val="11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sz val="10"/>
      <name val="MS Sans Serif"/>
      <family val="2"/>
    </font>
    <font>
      <u/>
      <sz val="10"/>
      <color indexed="12"/>
      <name val="MS Sans Serif"/>
      <family val="2"/>
    </font>
    <font>
      <sz val="11"/>
      <color rgb="FF000000"/>
      <name val="Calibri"/>
      <family val="2"/>
    </font>
    <font>
      <b/>
      <u/>
      <sz val="11"/>
      <color rgb="FFFF0000"/>
      <name val="Arial"/>
      <family val="2"/>
    </font>
    <font>
      <sz val="11"/>
      <color rgb="FFFF0000"/>
      <name val="Arial"/>
      <family val="2"/>
    </font>
    <font>
      <sz val="11"/>
      <color theme="0"/>
      <name val="Calibri"/>
      <family val="2"/>
      <scheme val="minor"/>
    </font>
    <font>
      <b/>
      <sz val="16"/>
      <color theme="0"/>
      <name val="Arial"/>
      <family val="2"/>
    </font>
    <font>
      <sz val="11"/>
      <color theme="0"/>
      <name val="Arial"/>
      <family val="2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0000"/>
      <name val="Arial"/>
      <family val="2"/>
    </font>
    <font>
      <b/>
      <sz val="11"/>
      <name val="Calibri"/>
      <family val="2"/>
      <scheme val="minor"/>
    </font>
    <font>
      <sz val="11"/>
      <color theme="1"/>
      <name val="Calibri"/>
      <family val="2"/>
    </font>
    <font>
      <i/>
      <sz val="11"/>
      <color rgb="FFFF0000"/>
      <name val="Calibri"/>
      <family val="2"/>
      <scheme val="minor"/>
    </font>
    <font>
      <sz val="24"/>
      <color theme="0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24"/>
      <color rgb="FF000000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sz val="7"/>
      <color theme="1"/>
      <name val="Segoe UI"/>
      <family val="2"/>
    </font>
    <font>
      <sz val="11"/>
      <color indexed="81"/>
      <name val="Calibri"/>
      <family val="2"/>
    </font>
    <font>
      <b/>
      <sz val="11"/>
      <color theme="0"/>
      <name val="Arial"/>
      <family val="2"/>
    </font>
    <font>
      <b/>
      <sz val="20"/>
      <color rgb="FF000000"/>
      <name val="Calibri"/>
      <family val="2"/>
      <scheme val="minor"/>
    </font>
    <font>
      <b/>
      <sz val="11"/>
      <name val="Calibri"/>
      <family val="2"/>
    </font>
    <font>
      <sz val="11"/>
      <color theme="0"/>
      <name val="Arial"/>
      <family val="2"/>
    </font>
    <font>
      <sz val="11"/>
      <color rgb="FFFF000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color theme="1"/>
      <name val="Aptos Narrow"/>
      <family val="2"/>
    </font>
    <font>
      <b/>
      <sz val="11"/>
      <name val="Aptos Narrow"/>
      <family val="2"/>
    </font>
    <font>
      <sz val="14"/>
      <name val="Arial"/>
      <family val="2"/>
    </font>
    <font>
      <b/>
      <sz val="18"/>
      <name val="Arial"/>
      <family val="2"/>
    </font>
  </fonts>
  <fills count="4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rgb="FF18646E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59999389629810485"/>
        <bgColor indexed="64"/>
      </patternFill>
    </fill>
  </fills>
  <borders count="5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30"/>
      </bottom>
      <diagonal/>
    </border>
    <border>
      <left style="thin">
        <color auto="1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theme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11">
    <xf numFmtId="0" fontId="0" fillId="0" borderId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8" fillId="0" borderId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2" fillId="20" borderId="1" applyNumberFormat="0" applyAlignment="0" applyProtection="0"/>
    <xf numFmtId="0" fontId="12" fillId="20" borderId="1" applyNumberFormat="0" applyAlignment="0" applyProtection="0"/>
    <xf numFmtId="0" fontId="13" fillId="21" borderId="2" applyNumberFormat="0" applyAlignment="0" applyProtection="0"/>
    <xf numFmtId="0" fontId="13" fillId="21" borderId="2" applyNumberFormat="0" applyAlignment="0" applyProtection="0"/>
    <xf numFmtId="43" fontId="2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7" fontId="27" fillId="0" borderId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6" fillId="0" borderId="3" applyNumberFormat="0" applyFill="0" applyAlignment="0" applyProtection="0"/>
    <xf numFmtId="0" fontId="16" fillId="0" borderId="3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28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19" fillId="7" borderId="1" applyNumberFormat="0" applyAlignment="0" applyProtection="0"/>
    <xf numFmtId="0" fontId="19" fillId="7" borderId="1" applyNumberFormat="0" applyAlignment="0" applyProtection="0"/>
    <xf numFmtId="0" fontId="20" fillId="0" borderId="6" applyNumberFormat="0" applyFill="0" applyAlignment="0" applyProtection="0"/>
    <xf numFmtId="0" fontId="20" fillId="0" borderId="6" applyNumberFormat="0" applyFill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9" fillId="0" borderId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22" fillId="20" borderId="8" applyNumberFormat="0" applyAlignment="0" applyProtection="0"/>
    <xf numFmtId="0" fontId="22" fillId="20" borderId="8" applyNumberFormat="0" applyAlignment="0" applyProtection="0"/>
    <xf numFmtId="9" fontId="27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" fillId="0" borderId="0"/>
    <xf numFmtId="0" fontId="35" fillId="0" borderId="0" applyNumberFormat="0" applyFill="0" applyBorder="0" applyAlignment="0" applyProtection="0"/>
    <xf numFmtId="0" fontId="28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34" fillId="0" borderId="0"/>
    <xf numFmtId="0" fontId="36" fillId="0" borderId="0"/>
    <xf numFmtId="0" fontId="18" fillId="0" borderId="26" applyNumberFormat="0" applyFill="0" applyAlignment="0" applyProtection="0"/>
    <xf numFmtId="0" fontId="18" fillId="0" borderId="26" applyNumberFormat="0" applyFill="0" applyAlignment="0" applyProtection="0"/>
    <xf numFmtId="0" fontId="27" fillId="0" borderId="0"/>
    <xf numFmtId="0" fontId="2" fillId="0" borderId="0"/>
  </cellStyleXfs>
  <cellXfs count="743">
    <xf numFmtId="0" fontId="0" fillId="0" borderId="0" xfId="0"/>
    <xf numFmtId="0" fontId="29" fillId="0" borderId="0" xfId="0" applyFont="1"/>
    <xf numFmtId="0" fontId="29" fillId="0" borderId="0" xfId="0" applyFont="1" applyAlignment="1">
      <alignment wrapText="1"/>
    </xf>
    <xf numFmtId="0" fontId="6" fillId="24" borderId="0" xfId="82" applyFont="1" applyFill="1"/>
    <xf numFmtId="0" fontId="6" fillId="0" borderId="0" xfId="82" applyFont="1"/>
    <xf numFmtId="0" fontId="29" fillId="24" borderId="0" xfId="0" applyFont="1" applyFill="1"/>
    <xf numFmtId="0" fontId="29" fillId="26" borderId="0" xfId="0" applyFont="1" applyFill="1"/>
    <xf numFmtId="0" fontId="32" fillId="0" borderId="0" xfId="0" applyFont="1"/>
    <xf numFmtId="0" fontId="31" fillId="29" borderId="0" xfId="0" applyFont="1" applyFill="1"/>
    <xf numFmtId="0" fontId="32" fillId="26" borderId="0" xfId="0" applyFont="1" applyFill="1" applyAlignment="1">
      <alignment horizontal="left"/>
    </xf>
    <xf numFmtId="0" fontId="29" fillId="29" borderId="0" xfId="0" applyFont="1" applyFill="1"/>
    <xf numFmtId="0" fontId="29" fillId="29" borderId="0" xfId="0" applyFont="1" applyFill="1" applyAlignment="1">
      <alignment horizontal="center"/>
    </xf>
    <xf numFmtId="0" fontId="29" fillId="0" borderId="0" xfId="0" applyFont="1" applyAlignment="1">
      <alignment horizontal="center"/>
    </xf>
    <xf numFmtId="0" fontId="30" fillId="29" borderId="0" xfId="72" applyFont="1" applyFill="1" applyAlignment="1" applyProtection="1"/>
    <xf numFmtId="0" fontId="29" fillId="29" borderId="0" xfId="0" applyFont="1" applyFill="1" applyAlignment="1">
      <alignment horizontal="left"/>
    </xf>
    <xf numFmtId="0" fontId="29" fillId="29" borderId="11" xfId="0" applyFont="1" applyFill="1" applyBorder="1" applyAlignment="1">
      <alignment wrapText="1"/>
    </xf>
    <xf numFmtId="0" fontId="29" fillId="29" borderId="0" xfId="0" applyFont="1" applyFill="1" applyAlignment="1">
      <alignment horizontal="center" wrapText="1"/>
    </xf>
    <xf numFmtId="0" fontId="29" fillId="0" borderId="0" xfId="0" applyFont="1" applyAlignment="1">
      <alignment horizontal="center" wrapText="1"/>
    </xf>
    <xf numFmtId="0" fontId="29" fillId="29" borderId="0" xfId="0" applyFont="1" applyFill="1" applyAlignment="1">
      <alignment wrapText="1"/>
    </xf>
    <xf numFmtId="166" fontId="29" fillId="0" borderId="11" xfId="56" applyNumberFormat="1" applyFont="1" applyFill="1" applyBorder="1" applyAlignment="1">
      <alignment horizontal="right"/>
    </xf>
    <xf numFmtId="0" fontId="29" fillId="29" borderId="11" xfId="0" applyFont="1" applyFill="1" applyBorder="1"/>
    <xf numFmtId="0" fontId="32" fillId="29" borderId="0" xfId="0" applyFont="1" applyFill="1"/>
    <xf numFmtId="0" fontId="32" fillId="29" borderId="0" xfId="0" applyFont="1" applyFill="1" applyAlignment="1">
      <alignment horizontal="center"/>
    </xf>
    <xf numFmtId="3" fontId="29" fillId="29" borderId="0" xfId="0" applyNumberFormat="1" applyFont="1" applyFill="1"/>
    <xf numFmtId="0" fontId="32" fillId="26" borderId="17" xfId="0" applyFont="1" applyFill="1" applyBorder="1" applyAlignment="1">
      <alignment horizontal="center" vertical="center" wrapText="1"/>
    </xf>
    <xf numFmtId="0" fontId="32" fillId="26" borderId="11" xfId="0" applyFont="1" applyFill="1" applyBorder="1" applyAlignment="1">
      <alignment horizontal="center" vertical="center" wrapText="1"/>
    </xf>
    <xf numFmtId="16" fontId="32" fillId="28" borderId="11" xfId="0" applyNumberFormat="1" applyFont="1" applyFill="1" applyBorder="1" applyAlignment="1">
      <alignment horizontal="center" vertical="center" wrapText="1"/>
    </xf>
    <xf numFmtId="3" fontId="7" fillId="0" borderId="12" xfId="0" applyNumberFormat="1" applyFont="1" applyBorder="1" applyAlignment="1">
      <alignment horizontal="right"/>
    </xf>
    <xf numFmtId="3" fontId="7" fillId="0" borderId="20" xfId="0" applyNumberFormat="1" applyFont="1" applyBorder="1" applyAlignment="1">
      <alignment horizontal="right"/>
    </xf>
    <xf numFmtId="0" fontId="6" fillId="0" borderId="16" xfId="0" applyFont="1" applyBorder="1"/>
    <xf numFmtId="0" fontId="29" fillId="0" borderId="16" xfId="0" applyFont="1" applyBorder="1"/>
    <xf numFmtId="0" fontId="32" fillId="33" borderId="16" xfId="0" applyFont="1" applyFill="1" applyBorder="1"/>
    <xf numFmtId="0" fontId="7" fillId="0" borderId="18" xfId="0" applyFont="1" applyBorder="1"/>
    <xf numFmtId="3" fontId="7" fillId="0" borderId="0" xfId="0" applyNumberFormat="1" applyFont="1"/>
    <xf numFmtId="3" fontId="7" fillId="0" borderId="18" xfId="0" applyNumberFormat="1" applyFont="1" applyBorder="1"/>
    <xf numFmtId="3" fontId="32" fillId="0" borderId="0" xfId="0" applyNumberFormat="1" applyFont="1"/>
    <xf numFmtId="3" fontId="32" fillId="0" borderId="18" xfId="0" applyNumberFormat="1" applyFont="1" applyBorder="1"/>
    <xf numFmtId="0" fontId="32" fillId="33" borderId="19" xfId="0" applyFont="1" applyFill="1" applyBorder="1"/>
    <xf numFmtId="0" fontId="7" fillId="0" borderId="22" xfId="0" applyFont="1" applyBorder="1"/>
    <xf numFmtId="3" fontId="7" fillId="0" borderId="10" xfId="0" applyNumberFormat="1" applyFont="1" applyBorder="1"/>
    <xf numFmtId="3" fontId="7" fillId="0" borderId="22" xfId="0" applyNumberFormat="1" applyFont="1" applyBorder="1"/>
    <xf numFmtId="3" fontId="32" fillId="0" borderId="10" xfId="0" applyNumberFormat="1" applyFont="1" applyBorder="1"/>
    <xf numFmtId="3" fontId="32" fillId="0" borderId="22" xfId="0" applyNumberFormat="1" applyFont="1" applyBorder="1"/>
    <xf numFmtId="0" fontId="6" fillId="0" borderId="19" xfId="0" applyFont="1" applyBorder="1"/>
    <xf numFmtId="0" fontId="6" fillId="0" borderId="22" xfId="0" applyFont="1" applyBorder="1"/>
    <xf numFmtId="0" fontId="29" fillId="0" borderId="10" xfId="0" applyFont="1" applyBorder="1"/>
    <xf numFmtId="0" fontId="29" fillId="0" borderId="22" xfId="0" applyFont="1" applyBorder="1"/>
    <xf numFmtId="3" fontId="29" fillId="0" borderId="10" xfId="0" applyNumberFormat="1" applyFont="1" applyBorder="1"/>
    <xf numFmtId="3" fontId="29" fillId="0" borderId="22" xfId="0" applyNumberFormat="1" applyFont="1" applyBorder="1"/>
    <xf numFmtId="3" fontId="6" fillId="0" borderId="0" xfId="0" applyNumberFormat="1" applyFont="1"/>
    <xf numFmtId="3" fontId="6" fillId="0" borderId="18" xfId="0" applyNumberFormat="1" applyFont="1" applyBorder="1"/>
    <xf numFmtId="3" fontId="29" fillId="0" borderId="0" xfId="0" applyNumberFormat="1" applyFont="1"/>
    <xf numFmtId="3" fontId="29" fillId="0" borderId="18" xfId="0" applyNumberFormat="1" applyFont="1" applyBorder="1"/>
    <xf numFmtId="0" fontId="29" fillId="35" borderId="16" xfId="0" applyFont="1" applyFill="1" applyBorder="1"/>
    <xf numFmtId="0" fontId="29" fillId="35" borderId="19" xfId="0" applyFont="1" applyFill="1" applyBorder="1"/>
    <xf numFmtId="3" fontId="6" fillId="0" borderId="10" xfId="0" applyNumberFormat="1" applyFont="1" applyBorder="1"/>
    <xf numFmtId="3" fontId="6" fillId="0" borderId="22" xfId="0" applyNumberFormat="1" applyFont="1" applyBorder="1"/>
    <xf numFmtId="0" fontId="29" fillId="0" borderId="19" xfId="0" applyFont="1" applyBorder="1"/>
    <xf numFmtId="0" fontId="29" fillId="36" borderId="16" xfId="0" applyFont="1" applyFill="1" applyBorder="1"/>
    <xf numFmtId="0" fontId="6" fillId="0" borderId="21" xfId="0" applyFont="1" applyBorder="1"/>
    <xf numFmtId="3" fontId="6" fillId="0" borderId="21" xfId="0" applyNumberFormat="1" applyFont="1" applyBorder="1"/>
    <xf numFmtId="3" fontId="29" fillId="0" borderId="21" xfId="0" applyNumberFormat="1" applyFont="1" applyBorder="1"/>
    <xf numFmtId="0" fontId="29" fillId="36" borderId="19" xfId="0" applyFont="1" applyFill="1" applyBorder="1"/>
    <xf numFmtId="0" fontId="29" fillId="31" borderId="16" xfId="0" applyFont="1" applyFill="1" applyBorder="1"/>
    <xf numFmtId="0" fontId="32" fillId="32" borderId="11" xfId="0" applyFont="1" applyFill="1" applyBorder="1" applyAlignment="1">
      <alignment horizontal="right"/>
    </xf>
    <xf numFmtId="0" fontId="32" fillId="0" borderId="11" xfId="0" applyFont="1" applyBorder="1" applyAlignment="1">
      <alignment horizontal="right"/>
    </xf>
    <xf numFmtId="9" fontId="32" fillId="0" borderId="17" xfId="0" applyNumberFormat="1" applyFont="1" applyBorder="1" applyAlignment="1">
      <alignment horizontal="right"/>
    </xf>
    <xf numFmtId="3" fontId="32" fillId="0" borderId="20" xfId="0" applyNumberFormat="1" applyFont="1" applyBorder="1" applyAlignment="1">
      <alignment horizontal="right"/>
    </xf>
    <xf numFmtId="3" fontId="32" fillId="0" borderId="17" xfId="0" applyNumberFormat="1" applyFont="1" applyBorder="1" applyAlignment="1">
      <alignment horizontal="right"/>
    </xf>
    <xf numFmtId="0" fontId="32" fillId="0" borderId="0" xfId="0" applyFont="1" applyAlignment="1">
      <alignment horizontal="right"/>
    </xf>
    <xf numFmtId="3" fontId="7" fillId="0" borderId="17" xfId="0" applyNumberFormat="1" applyFont="1" applyBorder="1" applyAlignment="1">
      <alignment horizontal="center" wrapText="1"/>
    </xf>
    <xf numFmtId="0" fontId="6" fillId="0" borderId="15" xfId="0" applyFont="1" applyBorder="1"/>
    <xf numFmtId="0" fontId="29" fillId="31" borderId="15" xfId="0" applyFont="1" applyFill="1" applyBorder="1"/>
    <xf numFmtId="0" fontId="32" fillId="33" borderId="15" xfId="0" applyFont="1" applyFill="1" applyBorder="1"/>
    <xf numFmtId="0" fontId="7" fillId="0" borderId="21" xfId="0" applyFont="1" applyBorder="1"/>
    <xf numFmtId="3" fontId="32" fillId="0" borderId="21" xfId="0" applyNumberFormat="1" applyFont="1" applyBorder="1"/>
    <xf numFmtId="3" fontId="7" fillId="0" borderId="21" xfId="0" applyNumberFormat="1" applyFont="1" applyBorder="1"/>
    <xf numFmtId="0" fontId="29" fillId="0" borderId="21" xfId="0" applyFont="1" applyBorder="1"/>
    <xf numFmtId="3" fontId="6" fillId="0" borderId="15" xfId="0" applyNumberFormat="1" applyFont="1" applyBorder="1"/>
    <xf numFmtId="3" fontId="6" fillId="0" borderId="16" xfId="0" applyNumberFormat="1" applyFont="1" applyBorder="1"/>
    <xf numFmtId="0" fontId="32" fillId="28" borderId="11" xfId="0" applyFont="1" applyFill="1" applyBorder="1" applyAlignment="1">
      <alignment horizontal="center" vertical="center" wrapText="1"/>
    </xf>
    <xf numFmtId="0" fontId="32" fillId="28" borderId="17" xfId="0" applyFont="1" applyFill="1" applyBorder="1" applyAlignment="1">
      <alignment horizontal="center" vertical="center" wrapText="1"/>
    </xf>
    <xf numFmtId="0" fontId="29" fillId="34" borderId="15" xfId="0" applyFont="1" applyFill="1" applyBorder="1"/>
    <xf numFmtId="0" fontId="29" fillId="0" borderId="0" xfId="82" applyFont="1"/>
    <xf numFmtId="3" fontId="6" fillId="0" borderId="0" xfId="82" applyNumberFormat="1" applyFont="1"/>
    <xf numFmtId="3" fontId="6" fillId="0" borderId="18" xfId="82" applyNumberFormat="1" applyFont="1" applyBorder="1"/>
    <xf numFmtId="0" fontId="29" fillId="34" borderId="16" xfId="0" applyFont="1" applyFill="1" applyBorder="1"/>
    <xf numFmtId="0" fontId="29" fillId="0" borderId="18" xfId="0" applyFont="1" applyBorder="1"/>
    <xf numFmtId="3" fontId="38" fillId="29" borderId="0" xfId="0" applyNumberFormat="1" applyFont="1" applyFill="1"/>
    <xf numFmtId="0" fontId="38" fillId="29" borderId="0" xfId="0" applyFont="1" applyFill="1" applyAlignment="1">
      <alignment horizontal="left" vertical="top" wrapText="1"/>
    </xf>
    <xf numFmtId="166" fontId="29" fillId="26" borderId="11" xfId="56" applyNumberFormat="1" applyFont="1" applyFill="1" applyBorder="1" applyAlignment="1">
      <alignment horizontal="right"/>
    </xf>
    <xf numFmtId="0" fontId="29" fillId="26" borderId="13" xfId="0" applyFont="1" applyFill="1" applyBorder="1"/>
    <xf numFmtId="0" fontId="29" fillId="26" borderId="21" xfId="0" applyFont="1" applyFill="1" applyBorder="1"/>
    <xf numFmtId="0" fontId="29" fillId="26" borderId="14" xfId="0" applyFont="1" applyFill="1" applyBorder="1"/>
    <xf numFmtId="0" fontId="29" fillId="26" borderId="0" xfId="0" applyFont="1" applyFill="1" applyAlignment="1">
      <alignment horizontal="left"/>
    </xf>
    <xf numFmtId="0" fontId="29" fillId="26" borderId="18" xfId="0" applyFont="1" applyFill="1" applyBorder="1"/>
    <xf numFmtId="0" fontId="29" fillId="26" borderId="14" xfId="0" quotePrefix="1" applyFont="1" applyFill="1" applyBorder="1"/>
    <xf numFmtId="0" fontId="29" fillId="26" borderId="23" xfId="0" quotePrefix="1" applyFont="1" applyFill="1" applyBorder="1"/>
    <xf numFmtId="0" fontId="29" fillId="26" borderId="10" xfId="0" applyFont="1" applyFill="1" applyBorder="1" applyAlignment="1">
      <alignment horizontal="left"/>
    </xf>
    <xf numFmtId="0" fontId="29" fillId="26" borderId="10" xfId="0" applyFont="1" applyFill="1" applyBorder="1"/>
    <xf numFmtId="0" fontId="29" fillId="26" borderId="22" xfId="0" applyFont="1" applyFill="1" applyBorder="1"/>
    <xf numFmtId="0" fontId="32" fillId="29" borderId="0" xfId="0" applyFont="1" applyFill="1" applyAlignment="1">
      <alignment horizontal="left"/>
    </xf>
    <xf numFmtId="3" fontId="29" fillId="0" borderId="14" xfId="0" applyNumberFormat="1" applyFont="1" applyBorder="1"/>
    <xf numFmtId="3" fontId="29" fillId="0" borderId="15" xfId="0" applyNumberFormat="1" applyFont="1" applyBorder="1"/>
    <xf numFmtId="3" fontId="29" fillId="0" borderId="16" xfId="0" applyNumberFormat="1" applyFont="1" applyBorder="1"/>
    <xf numFmtId="3" fontId="6" fillId="0" borderId="13" xfId="0" applyNumberFormat="1" applyFont="1" applyBorder="1"/>
    <xf numFmtId="3" fontId="6" fillId="0" borderId="14" xfId="0" applyNumberFormat="1" applyFont="1" applyBorder="1"/>
    <xf numFmtId="0" fontId="29" fillId="31" borderId="13" xfId="0" applyFont="1" applyFill="1" applyBorder="1"/>
    <xf numFmtId="3" fontId="29" fillId="0" borderId="13" xfId="0" applyNumberFormat="1" applyFont="1" applyBorder="1"/>
    <xf numFmtId="0" fontId="29" fillId="31" borderId="14" xfId="0" applyFont="1" applyFill="1" applyBorder="1"/>
    <xf numFmtId="0" fontId="29" fillId="29" borderId="16" xfId="0" applyFont="1" applyFill="1" applyBorder="1"/>
    <xf numFmtId="0" fontId="7" fillId="0" borderId="11" xfId="0" applyFont="1" applyBorder="1"/>
    <xf numFmtId="3" fontId="7" fillId="0" borderId="17" xfId="0" applyNumberFormat="1" applyFont="1" applyBorder="1"/>
    <xf numFmtId="3" fontId="7" fillId="0" borderId="20" xfId="0" applyNumberFormat="1" applyFont="1" applyBorder="1"/>
    <xf numFmtId="0" fontId="7" fillId="0" borderId="0" xfId="0" applyFont="1"/>
    <xf numFmtId="0" fontId="7" fillId="0" borderId="19" xfId="0" applyFont="1" applyBorder="1"/>
    <xf numFmtId="0" fontId="7" fillId="0" borderId="14" xfId="0" applyFont="1" applyBorder="1"/>
    <xf numFmtId="3" fontId="7" fillId="0" borderId="13" xfId="0" applyNumberFormat="1" applyFont="1" applyBorder="1"/>
    <xf numFmtId="0" fontId="7" fillId="0" borderId="20" xfId="0" applyFont="1" applyBorder="1"/>
    <xf numFmtId="0" fontId="7" fillId="0" borderId="12" xfId="0" applyFont="1" applyBorder="1"/>
    <xf numFmtId="0" fontId="32" fillId="27" borderId="21" xfId="0" applyFont="1" applyFill="1" applyBorder="1"/>
    <xf numFmtId="0" fontId="32" fillId="28" borderId="17" xfId="0" applyFont="1" applyFill="1" applyBorder="1" applyAlignment="1">
      <alignment vertical="center" wrapText="1"/>
    </xf>
    <xf numFmtId="0" fontId="32" fillId="28" borderId="11" xfId="0" applyFont="1" applyFill="1" applyBorder="1" applyAlignment="1">
      <alignment vertical="center" wrapText="1"/>
    </xf>
    <xf numFmtId="0" fontId="32" fillId="30" borderId="13" xfId="0" applyFont="1" applyFill="1" applyBorder="1" applyAlignment="1">
      <alignment vertical="center" wrapText="1"/>
    </xf>
    <xf numFmtId="0" fontId="32" fillId="30" borderId="21" xfId="0" applyFont="1" applyFill="1" applyBorder="1" applyAlignment="1">
      <alignment vertical="center" wrapText="1"/>
    </xf>
    <xf numFmtId="0" fontId="40" fillId="0" borderId="0" xfId="0" applyFont="1" applyAlignment="1">
      <alignment vertical="center" wrapText="1"/>
    </xf>
    <xf numFmtId="3" fontId="0" fillId="0" borderId="11" xfId="0" applyNumberFormat="1" applyBorder="1"/>
    <xf numFmtId="0" fontId="41" fillId="0" borderId="0" xfId="0" applyFont="1"/>
    <xf numFmtId="0" fontId="39" fillId="0" borderId="0" xfId="0" applyFont="1"/>
    <xf numFmtId="43" fontId="29" fillId="29" borderId="0" xfId="0" applyNumberFormat="1" applyFont="1" applyFill="1"/>
    <xf numFmtId="3" fontId="7" fillId="0" borderId="12" xfId="0" applyNumberFormat="1" applyFont="1" applyBorder="1"/>
    <xf numFmtId="3" fontId="7" fillId="0" borderId="11" xfId="0" applyNumberFormat="1" applyFont="1" applyBorder="1"/>
    <xf numFmtId="0" fontId="6" fillId="0" borderId="0" xfId="0" applyFont="1"/>
    <xf numFmtId="0" fontId="29" fillId="29" borderId="11" xfId="0" applyFont="1" applyFill="1" applyBorder="1" applyAlignment="1">
      <alignment horizontal="left"/>
    </xf>
    <xf numFmtId="0" fontId="29" fillId="29" borderId="11" xfId="0" applyFont="1" applyFill="1" applyBorder="1" applyAlignment="1">
      <alignment horizontal="center"/>
    </xf>
    <xf numFmtId="0" fontId="29" fillId="31" borderId="19" xfId="0" applyFont="1" applyFill="1" applyBorder="1"/>
    <xf numFmtId="0" fontId="0" fillId="0" borderId="0" xfId="0" applyAlignment="1">
      <alignment vertical="center"/>
    </xf>
    <xf numFmtId="10" fontId="29" fillId="39" borderId="11" xfId="92" applyNumberFormat="1" applyFont="1" applyFill="1" applyBorder="1" applyAlignment="1">
      <alignment horizontal="center"/>
    </xf>
    <xf numFmtId="3" fontId="38" fillId="29" borderId="0" xfId="0" applyNumberFormat="1" applyFont="1" applyFill="1" applyAlignment="1">
      <alignment horizontal="left" vertical="top" wrapText="1"/>
    </xf>
    <xf numFmtId="0" fontId="4" fillId="25" borderId="0" xfId="0" applyFont="1" applyFill="1" applyAlignment="1">
      <alignment vertical="center" wrapText="1"/>
    </xf>
    <xf numFmtId="0" fontId="43" fillId="0" borderId="0" xfId="0" applyFont="1"/>
    <xf numFmtId="0" fontId="0" fillId="0" borderId="11" xfId="0" applyBorder="1"/>
    <xf numFmtId="0" fontId="0" fillId="0" borderId="0" xfId="0" applyAlignment="1">
      <alignment horizontal="right"/>
    </xf>
    <xf numFmtId="0" fontId="40" fillId="37" borderId="20" xfId="0" applyFont="1" applyFill="1" applyBorder="1" applyAlignment="1">
      <alignment horizontal="center" vertical="center"/>
    </xf>
    <xf numFmtId="0" fontId="40" fillId="37" borderId="20" xfId="0" applyFont="1" applyFill="1" applyBorder="1" applyAlignment="1">
      <alignment horizontal="left" vertical="center"/>
    </xf>
    <xf numFmtId="0" fontId="43" fillId="0" borderId="13" xfId="0" applyFont="1" applyBorder="1"/>
    <xf numFmtId="0" fontId="0" fillId="0" borderId="21" xfId="0" applyBorder="1"/>
    <xf numFmtId="0" fontId="43" fillId="0" borderId="14" xfId="0" applyFont="1" applyBorder="1"/>
    <xf numFmtId="0" fontId="0" fillId="0" borderId="18" xfId="0" applyBorder="1"/>
    <xf numFmtId="0" fontId="0" fillId="0" borderId="14" xfId="0" applyBorder="1"/>
    <xf numFmtId="0" fontId="0" fillId="0" borderId="23" xfId="0" applyBorder="1"/>
    <xf numFmtId="0" fontId="0" fillId="0" borderId="10" xfId="0" applyBorder="1"/>
    <xf numFmtId="0" fontId="0" fillId="0" borderId="22" xfId="0" applyBorder="1"/>
    <xf numFmtId="0" fontId="0" fillId="0" borderId="10" xfId="0" applyBorder="1" applyAlignment="1">
      <alignment horizontal="right"/>
    </xf>
    <xf numFmtId="0" fontId="0" fillId="24" borderId="11" xfId="0" applyFill="1" applyBorder="1" applyAlignment="1">
      <alignment horizontal="center" wrapText="1"/>
    </xf>
    <xf numFmtId="165" fontId="43" fillId="24" borderId="11" xfId="0" applyNumberFormat="1" applyFont="1" applyFill="1" applyBorder="1" applyAlignment="1">
      <alignment horizontal="center" wrapText="1"/>
    </xf>
    <xf numFmtId="0" fontId="0" fillId="0" borderId="17" xfId="0" applyBorder="1"/>
    <xf numFmtId="0" fontId="31" fillId="29" borderId="0" xfId="0" applyFont="1" applyFill="1" applyAlignment="1">
      <alignment horizontal="center"/>
    </xf>
    <xf numFmtId="0" fontId="48" fillId="0" borderId="0" xfId="0" applyFont="1"/>
    <xf numFmtId="0" fontId="0" fillId="37" borderId="0" xfId="0" applyFill="1"/>
    <xf numFmtId="0" fontId="0" fillId="0" borderId="13" xfId="0" applyBorder="1"/>
    <xf numFmtId="0" fontId="39" fillId="37" borderId="0" xfId="0" applyFont="1" applyFill="1"/>
    <xf numFmtId="0" fontId="49" fillId="37" borderId="0" xfId="0" applyFont="1" applyFill="1"/>
    <xf numFmtId="0" fontId="50" fillId="0" borderId="0" xfId="0" applyFont="1"/>
    <xf numFmtId="0" fontId="51" fillId="0" borderId="0" xfId="0" applyFont="1"/>
    <xf numFmtId="0" fontId="52" fillId="0" borderId="0" xfId="0" applyFont="1"/>
    <xf numFmtId="3" fontId="43" fillId="0" borderId="11" xfId="0" applyNumberFormat="1" applyFont="1" applyBorder="1"/>
    <xf numFmtId="165" fontId="43" fillId="0" borderId="17" xfId="0" applyNumberFormat="1" applyFont="1" applyBorder="1"/>
    <xf numFmtId="0" fontId="39" fillId="24" borderId="20" xfId="0" applyFont="1" applyFill="1" applyBorder="1"/>
    <xf numFmtId="0" fontId="39" fillId="24" borderId="17" xfId="0" applyFont="1" applyFill="1" applyBorder="1"/>
    <xf numFmtId="3" fontId="43" fillId="24" borderId="11" xfId="0" applyNumberFormat="1" applyFont="1" applyFill="1" applyBorder="1"/>
    <xf numFmtId="165" fontId="43" fillId="24" borderId="11" xfId="0" applyNumberFormat="1" applyFont="1" applyFill="1" applyBorder="1"/>
    <xf numFmtId="165" fontId="43" fillId="24" borderId="17" xfId="0" applyNumberFormat="1" applyFont="1" applyFill="1" applyBorder="1"/>
    <xf numFmtId="0" fontId="0" fillId="0" borderId="0" xfId="0" applyAlignment="1">
      <alignment horizontal="left"/>
    </xf>
    <xf numFmtId="0" fontId="29" fillId="29" borderId="12" xfId="0" applyFont="1" applyFill="1" applyBorder="1" applyAlignment="1">
      <alignment horizontal="center"/>
    </xf>
    <xf numFmtId="0" fontId="53" fillId="0" borderId="0" xfId="72" applyFont="1" applyFill="1" applyAlignment="1" applyProtection="1"/>
    <xf numFmtId="0" fontId="0" fillId="0" borderId="20" xfId="0" applyBorder="1"/>
    <xf numFmtId="0" fontId="54" fillId="0" borderId="0" xfId="0" applyFont="1"/>
    <xf numFmtId="0" fontId="32" fillId="26" borderId="15" xfId="0" applyFont="1" applyFill="1" applyBorder="1" applyAlignment="1">
      <alignment horizontal="center" vertical="center" wrapText="1"/>
    </xf>
    <xf numFmtId="0" fontId="32" fillId="0" borderId="11" xfId="0" applyFont="1" applyBorder="1" applyAlignment="1">
      <alignment horizontal="center" vertical="center" wrapText="1"/>
    </xf>
    <xf numFmtId="0" fontId="29" fillId="0" borderId="11" xfId="0" applyFont="1" applyBorder="1" applyAlignment="1">
      <alignment horizontal="left"/>
    </xf>
    <xf numFmtId="0" fontId="32" fillId="0" borderId="11" xfId="0" applyFont="1" applyBorder="1" applyAlignment="1">
      <alignment horizontal="left"/>
    </xf>
    <xf numFmtId="166" fontId="32" fillId="0" borderId="11" xfId="56" applyNumberFormat="1" applyFont="1" applyFill="1" applyBorder="1" applyAlignment="1">
      <alignment horizontal="right"/>
    </xf>
    <xf numFmtId="0" fontId="45" fillId="0" borderId="11" xfId="0" applyFont="1" applyBorder="1" applyAlignment="1">
      <alignment horizontal="center"/>
    </xf>
    <xf numFmtId="0" fontId="0" fillId="24" borderId="11" xfId="0" applyFill="1" applyBorder="1"/>
    <xf numFmtId="0" fontId="0" fillId="24" borderId="17" xfId="0" applyFill="1" applyBorder="1"/>
    <xf numFmtId="0" fontId="0" fillId="24" borderId="11" xfId="0" applyFill="1" applyBorder="1" applyAlignment="1">
      <alignment horizontal="center"/>
    </xf>
    <xf numFmtId="2" fontId="0" fillId="0" borderId="0" xfId="0" applyNumberFormat="1"/>
    <xf numFmtId="0" fontId="40" fillId="37" borderId="0" xfId="0" applyFont="1" applyFill="1" applyAlignment="1">
      <alignment vertical="center" wrapText="1"/>
    </xf>
    <xf numFmtId="0" fontId="0" fillId="24" borderId="0" xfId="0" applyFill="1"/>
    <xf numFmtId="0" fontId="43" fillId="0" borderId="12" xfId="0" applyFont="1" applyBorder="1" applyAlignment="1">
      <alignment wrapText="1"/>
    </xf>
    <xf numFmtId="0" fontId="0" fillId="24" borderId="13" xfId="0" applyFill="1" applyBorder="1"/>
    <xf numFmtId="0" fontId="0" fillId="24" borderId="21" xfId="0" applyFill="1" applyBorder="1"/>
    <xf numFmtId="0" fontId="0" fillId="24" borderId="10" xfId="0" applyFill="1" applyBorder="1"/>
    <xf numFmtId="0" fontId="0" fillId="24" borderId="23" xfId="0" applyFill="1" applyBorder="1"/>
    <xf numFmtId="0" fontId="0" fillId="24" borderId="22" xfId="0" applyFill="1" applyBorder="1"/>
    <xf numFmtId="0" fontId="0" fillId="24" borderId="14" xfId="0" applyFill="1" applyBorder="1"/>
    <xf numFmtId="0" fontId="0" fillId="24" borderId="18" xfId="0" applyFill="1" applyBorder="1"/>
    <xf numFmtId="0" fontId="33" fillId="24" borderId="10" xfId="0" applyFont="1" applyFill="1" applyBorder="1"/>
    <xf numFmtId="0" fontId="39" fillId="37" borderId="11" xfId="0" applyFont="1" applyFill="1" applyBorder="1" applyAlignment="1">
      <alignment horizontal="center" wrapText="1"/>
    </xf>
    <xf numFmtId="0" fontId="0" fillId="24" borderId="12" xfId="0" applyFill="1" applyBorder="1" applyAlignment="1">
      <alignment horizontal="center" wrapText="1"/>
    </xf>
    <xf numFmtId="0" fontId="0" fillId="0" borderId="12" xfId="0" applyBorder="1"/>
    <xf numFmtId="0" fontId="39" fillId="38" borderId="11" xfId="0" applyFont="1" applyFill="1" applyBorder="1" applyAlignment="1">
      <alignment horizontal="center" wrapText="1"/>
    </xf>
    <xf numFmtId="3" fontId="0" fillId="24" borderId="11" xfId="0" applyNumberFormat="1" applyFill="1" applyBorder="1"/>
    <xf numFmtId="0" fontId="57" fillId="0" borderId="20" xfId="0" applyFont="1" applyBorder="1" applyAlignment="1">
      <alignment wrapText="1"/>
    </xf>
    <xf numFmtId="0" fontId="0" fillId="0" borderId="20" xfId="0" applyBorder="1" applyAlignment="1">
      <alignment wrapText="1"/>
    </xf>
    <xf numFmtId="0" fontId="27" fillId="0" borderId="0" xfId="0" applyFont="1"/>
    <xf numFmtId="0" fontId="46" fillId="0" borderId="0" xfId="82" applyFont="1"/>
    <xf numFmtId="0" fontId="39" fillId="0" borderId="0" xfId="82" applyFont="1"/>
    <xf numFmtId="0" fontId="44" fillId="0" borderId="0" xfId="82" applyFont="1"/>
    <xf numFmtId="0" fontId="46" fillId="24" borderId="11" xfId="82" applyFont="1" applyFill="1" applyBorder="1" applyAlignment="1">
      <alignment horizontal="center" wrapText="1"/>
    </xf>
    <xf numFmtId="0" fontId="0" fillId="24" borderId="11" xfId="0" quotePrefix="1" applyFill="1" applyBorder="1" applyAlignment="1">
      <alignment horizontal="center"/>
    </xf>
    <xf numFmtId="43" fontId="0" fillId="0" borderId="0" xfId="56" applyFont="1"/>
    <xf numFmtId="0" fontId="0" fillId="24" borderId="17" xfId="0" applyFill="1" applyBorder="1" applyAlignment="1">
      <alignment horizontal="center" wrapText="1"/>
    </xf>
    <xf numFmtId="0" fontId="0" fillId="24" borderId="20" xfId="0" applyFill="1" applyBorder="1"/>
    <xf numFmtId="0" fontId="43" fillId="24" borderId="12" xfId="0" applyFont="1" applyFill="1" applyBorder="1"/>
    <xf numFmtId="0" fontId="44" fillId="0" borderId="12" xfId="0" applyFont="1" applyBorder="1" applyAlignment="1">
      <alignment horizontal="left"/>
    </xf>
    <xf numFmtId="165" fontId="27" fillId="24" borderId="17" xfId="0" applyNumberFormat="1" applyFont="1" applyFill="1" applyBorder="1" applyAlignment="1">
      <alignment wrapText="1"/>
    </xf>
    <xf numFmtId="0" fontId="27" fillId="24" borderId="17" xfId="0" applyFont="1" applyFill="1" applyBorder="1" applyAlignment="1">
      <alignment horizontal="center" wrapText="1"/>
    </xf>
    <xf numFmtId="0" fontId="27" fillId="24" borderId="11" xfId="0" applyFont="1" applyFill="1" applyBorder="1" applyAlignment="1">
      <alignment horizontal="center" wrapText="1"/>
    </xf>
    <xf numFmtId="3" fontId="27" fillId="0" borderId="0" xfId="0" applyNumberFormat="1" applyFont="1"/>
    <xf numFmtId="165" fontId="27" fillId="24" borderId="20" xfId="0" applyNumberFormat="1" applyFont="1" applyFill="1" applyBorder="1" applyAlignment="1">
      <alignment wrapText="1"/>
    </xf>
    <xf numFmtId="3" fontId="27" fillId="0" borderId="11" xfId="0" applyNumberFormat="1" applyFont="1" applyBorder="1"/>
    <xf numFmtId="0" fontId="27" fillId="24" borderId="20" xfId="0" applyFont="1" applyFill="1" applyBorder="1"/>
    <xf numFmtId="0" fontId="43" fillId="24" borderId="12" xfId="0" applyFont="1" applyFill="1" applyBorder="1" applyAlignment="1">
      <alignment horizontal="left"/>
    </xf>
    <xf numFmtId="0" fontId="57" fillId="0" borderId="0" xfId="0" applyFont="1" applyAlignment="1">
      <alignment vertical="center" wrapText="1"/>
    </xf>
    <xf numFmtId="0" fontId="43" fillId="24" borderId="11" xfId="0" applyFont="1" applyFill="1" applyBorder="1" applyAlignment="1">
      <alignment horizontal="left"/>
    </xf>
    <xf numFmtId="0" fontId="46" fillId="24" borderId="24" xfId="0" applyFont="1" applyFill="1" applyBorder="1" applyAlignment="1">
      <alignment horizontal="right" vertical="center"/>
    </xf>
    <xf numFmtId="0" fontId="46" fillId="24" borderId="17" xfId="0" applyFont="1" applyFill="1" applyBorder="1" applyAlignment="1">
      <alignment horizontal="right" vertical="center"/>
    </xf>
    <xf numFmtId="3" fontId="0" fillId="0" borderId="0" xfId="0" applyNumberFormat="1"/>
    <xf numFmtId="165" fontId="0" fillId="0" borderId="11" xfId="0" applyNumberFormat="1" applyBorder="1"/>
    <xf numFmtId="165" fontId="43" fillId="0" borderId="11" xfId="0" applyNumberFormat="1" applyFont="1" applyBorder="1"/>
    <xf numFmtId="0" fontId="0" fillId="24" borderId="12" xfId="0" applyFill="1" applyBorder="1"/>
    <xf numFmtId="0" fontId="43" fillId="24" borderId="20" xfId="0" applyFont="1" applyFill="1" applyBorder="1" applyAlignment="1">
      <alignment horizontal="left"/>
    </xf>
    <xf numFmtId="0" fontId="44" fillId="0" borderId="0" xfId="0" applyFont="1" applyAlignment="1">
      <alignment horizontal="left" vertical="center"/>
    </xf>
    <xf numFmtId="0" fontId="46" fillId="24" borderId="17" xfId="0" applyFont="1" applyFill="1" applyBorder="1" applyAlignment="1">
      <alignment horizontal="left" vertical="center" wrapText="1"/>
    </xf>
    <xf numFmtId="0" fontId="0" fillId="0" borderId="33" xfId="0" applyBorder="1"/>
    <xf numFmtId="0" fontId="29" fillId="26" borderId="0" xfId="0" applyFont="1" applyFill="1" applyAlignment="1">
      <alignment horizontal="center"/>
    </xf>
    <xf numFmtId="0" fontId="29" fillId="26" borderId="11" xfId="0" applyFont="1" applyFill="1" applyBorder="1"/>
    <xf numFmtId="0" fontId="56" fillId="38" borderId="12" xfId="0" applyFont="1" applyFill="1" applyBorder="1" applyAlignment="1">
      <alignment horizontal="left"/>
    </xf>
    <xf numFmtId="165" fontId="39" fillId="38" borderId="20" xfId="0" applyNumberFormat="1" applyFont="1" applyFill="1" applyBorder="1" applyAlignment="1">
      <alignment wrapText="1"/>
    </xf>
    <xf numFmtId="0" fontId="39" fillId="38" borderId="20" xfId="0" applyFont="1" applyFill="1" applyBorder="1"/>
    <xf numFmtId="0" fontId="39" fillId="38" borderId="17" xfId="0" applyFont="1" applyFill="1" applyBorder="1"/>
    <xf numFmtId="0" fontId="58" fillId="0" borderId="0" xfId="0" applyFont="1" applyAlignment="1">
      <alignment vertical="center"/>
    </xf>
    <xf numFmtId="0" fontId="0" fillId="0" borderId="11" xfId="0" applyBorder="1" applyAlignment="1">
      <alignment horizontal="left"/>
    </xf>
    <xf numFmtId="0" fontId="0" fillId="0" borderId="12" xfId="0" applyBorder="1" applyAlignment="1">
      <alignment horizontal="left" vertical="center"/>
    </xf>
    <xf numFmtId="165" fontId="27" fillId="0" borderId="17" xfId="0" applyNumberFormat="1" applyFont="1" applyBorder="1"/>
    <xf numFmtId="10" fontId="0" fillId="0" borderId="11" xfId="92" applyNumberFormat="1" applyFont="1" applyFill="1" applyBorder="1"/>
    <xf numFmtId="3" fontId="0" fillId="0" borderId="11" xfId="0" applyNumberFormat="1" applyBorder="1" applyAlignment="1">
      <alignment horizontal="right"/>
    </xf>
    <xf numFmtId="0" fontId="0" fillId="0" borderId="0" xfId="0" applyAlignment="1">
      <alignment horizontal="right" vertical="center"/>
    </xf>
    <xf numFmtId="9" fontId="0" fillId="0" borderId="33" xfId="0" applyNumberFormat="1" applyBorder="1" applyAlignment="1">
      <alignment horizontal="right"/>
    </xf>
    <xf numFmtId="0" fontId="46" fillId="24" borderId="17" xfId="0" applyFont="1" applyFill="1" applyBorder="1" applyAlignment="1">
      <alignment horizontal="right"/>
    </xf>
    <xf numFmtId="165" fontId="27" fillId="0" borderId="0" xfId="0" applyNumberFormat="1" applyFont="1"/>
    <xf numFmtId="10" fontId="27" fillId="0" borderId="0" xfId="92" applyNumberFormat="1" applyFont="1" applyFill="1" applyBorder="1"/>
    <xf numFmtId="3" fontId="43" fillId="0" borderId="0" xfId="0" applyNumberFormat="1" applyFont="1"/>
    <xf numFmtId="0" fontId="0" fillId="0" borderId="11" xfId="0" applyBorder="1" applyAlignment="1">
      <alignment horizontal="center" vertical="center" wrapText="1"/>
    </xf>
    <xf numFmtId="0" fontId="27" fillId="0" borderId="11" xfId="72" applyFont="1" applyFill="1" applyBorder="1" applyAlignment="1" applyProtection="1">
      <alignment horizontal="center" vertical="top" wrapText="1"/>
    </xf>
    <xf numFmtId="0" fontId="27" fillId="0" borderId="11" xfId="0" applyFont="1" applyBorder="1" applyAlignment="1">
      <alignment horizontal="center" vertical="center" wrapText="1"/>
    </xf>
    <xf numFmtId="0" fontId="27" fillId="0" borderId="11" xfId="72" applyFont="1" applyFill="1" applyBorder="1" applyAlignment="1" applyProtection="1">
      <alignment horizontal="center" vertical="center" wrapText="1"/>
    </xf>
    <xf numFmtId="0" fontId="61" fillId="39" borderId="11" xfId="0" applyFont="1" applyFill="1" applyBorder="1" applyAlignment="1">
      <alignment horizontal="center" vertical="center" wrapText="1"/>
    </xf>
    <xf numFmtId="0" fontId="61" fillId="0" borderId="0" xfId="0" applyFont="1" applyAlignment="1">
      <alignment horizontal="center" vertical="center"/>
    </xf>
    <xf numFmtId="0" fontId="62" fillId="41" borderId="11" xfId="0" applyFont="1" applyFill="1" applyBorder="1" applyAlignment="1">
      <alignment horizontal="center" vertical="center" wrapText="1"/>
    </xf>
    <xf numFmtId="0" fontId="43" fillId="0" borderId="12" xfId="0" applyFont="1" applyBorder="1" applyAlignment="1">
      <alignment horizontal="left"/>
    </xf>
    <xf numFmtId="0" fontId="43" fillId="0" borderId="20" xfId="0" applyFont="1" applyBorder="1" applyAlignment="1">
      <alignment horizontal="center"/>
    </xf>
    <xf numFmtId="164" fontId="43" fillId="0" borderId="20" xfId="0" applyNumberFormat="1" applyFont="1" applyBorder="1"/>
    <xf numFmtId="0" fontId="43" fillId="0" borderId="20" xfId="0" applyFont="1" applyBorder="1"/>
    <xf numFmtId="0" fontId="56" fillId="0" borderId="20" xfId="0" applyFont="1" applyBorder="1"/>
    <xf numFmtId="0" fontId="43" fillId="0" borderId="17" xfId="0" applyFont="1" applyBorder="1"/>
    <xf numFmtId="0" fontId="40" fillId="37" borderId="11" xfId="0" applyFont="1" applyFill="1" applyBorder="1" applyAlignment="1">
      <alignment vertical="center" wrapText="1"/>
    </xf>
    <xf numFmtId="0" fontId="27" fillId="24" borderId="12" xfId="0" applyFont="1" applyFill="1" applyBorder="1"/>
    <xf numFmtId="3" fontId="43" fillId="0" borderId="17" xfId="0" applyNumberFormat="1" applyFont="1" applyBorder="1"/>
    <xf numFmtId="0" fontId="40" fillId="37" borderId="12" xfId="0" applyFont="1" applyFill="1" applyBorder="1" applyAlignment="1">
      <alignment vertical="center" wrapText="1"/>
    </xf>
    <xf numFmtId="0" fontId="39" fillId="37" borderId="20" xfId="0" applyFont="1" applyFill="1" applyBorder="1"/>
    <xf numFmtId="0" fontId="39" fillId="37" borderId="17" xfId="0" applyFont="1" applyFill="1" applyBorder="1"/>
    <xf numFmtId="0" fontId="63" fillId="37" borderId="20" xfId="0" applyFont="1" applyFill="1" applyBorder="1" applyAlignment="1">
      <alignment horizontal="left"/>
    </xf>
    <xf numFmtId="0" fontId="29" fillId="29" borderId="19" xfId="0" applyFont="1" applyFill="1" applyBorder="1"/>
    <xf numFmtId="0" fontId="44" fillId="0" borderId="12" xfId="0" applyFont="1" applyBorder="1"/>
    <xf numFmtId="9" fontId="29" fillId="29" borderId="13" xfId="0" applyNumberFormat="1" applyFont="1" applyFill="1" applyBorder="1" applyAlignment="1">
      <alignment horizontal="center"/>
    </xf>
    <xf numFmtId="0" fontId="0" fillId="24" borderId="33" xfId="0" applyFill="1" applyBorder="1"/>
    <xf numFmtId="0" fontId="43" fillId="24" borderId="13" xfId="0" applyFont="1" applyFill="1" applyBorder="1"/>
    <xf numFmtId="165" fontId="0" fillId="0" borderId="0" xfId="56" applyNumberFormat="1" applyFont="1" applyBorder="1"/>
    <xf numFmtId="0" fontId="0" fillId="0" borderId="11" xfId="72" applyFont="1" applyFill="1" applyBorder="1" applyAlignment="1" applyProtection="1">
      <alignment horizontal="center" vertical="center" wrapText="1"/>
    </xf>
    <xf numFmtId="0" fontId="43" fillId="24" borderId="11" xfId="0" applyFont="1" applyFill="1" applyBorder="1" applyAlignment="1">
      <alignment horizontal="center" wrapText="1"/>
    </xf>
    <xf numFmtId="0" fontId="29" fillId="29" borderId="11" xfId="0" applyFont="1" applyFill="1" applyBorder="1" applyAlignment="1">
      <alignment horizontal="center" wrapText="1"/>
    </xf>
    <xf numFmtId="0" fontId="39" fillId="37" borderId="33" xfId="0" applyFont="1" applyFill="1" applyBorder="1" applyAlignment="1">
      <alignment horizontal="center" wrapText="1"/>
    </xf>
    <xf numFmtId="0" fontId="0" fillId="24" borderId="15" xfId="0" applyFill="1" applyBorder="1" applyAlignment="1">
      <alignment horizontal="center" wrapText="1"/>
    </xf>
    <xf numFmtId="0" fontId="43" fillId="24" borderId="20" xfId="0" applyFont="1" applyFill="1" applyBorder="1" applyAlignment="1">
      <alignment horizontal="center"/>
    </xf>
    <xf numFmtId="164" fontId="43" fillId="24" borderId="20" xfId="0" applyNumberFormat="1" applyFont="1" applyFill="1" applyBorder="1"/>
    <xf numFmtId="0" fontId="43" fillId="24" borderId="20" xfId="0" applyFont="1" applyFill="1" applyBorder="1"/>
    <xf numFmtId="0" fontId="56" fillId="24" borderId="20" xfId="0" applyFont="1" applyFill="1" applyBorder="1"/>
    <xf numFmtId="0" fontId="61" fillId="39" borderId="11" xfId="0" applyFont="1" applyFill="1" applyBorder="1" applyAlignment="1">
      <alignment horizontal="center" vertical="center"/>
    </xf>
    <xf numFmtId="0" fontId="0" fillId="0" borderId="34" xfId="0" applyBorder="1"/>
    <xf numFmtId="0" fontId="0" fillId="0" borderId="12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61" fillId="24" borderId="0" xfId="0" applyFont="1" applyFill="1" applyAlignment="1">
      <alignment horizontal="center" vertical="center"/>
    </xf>
    <xf numFmtId="0" fontId="61" fillId="24" borderId="18" xfId="0" applyFont="1" applyFill="1" applyBorder="1" applyAlignment="1">
      <alignment horizontal="center" vertical="center"/>
    </xf>
    <xf numFmtId="0" fontId="27" fillId="24" borderId="0" xfId="0" applyFont="1" applyFill="1"/>
    <xf numFmtId="0" fontId="27" fillId="24" borderId="18" xfId="0" applyFont="1" applyFill="1" applyBorder="1"/>
    <xf numFmtId="0" fontId="61" fillId="24" borderId="14" xfId="0" applyFont="1" applyFill="1" applyBorder="1" applyAlignment="1">
      <alignment horizontal="center" vertical="center"/>
    </xf>
    <xf numFmtId="0" fontId="27" fillId="24" borderId="14" xfId="0" applyFont="1" applyFill="1" applyBorder="1"/>
    <xf numFmtId="0" fontId="0" fillId="24" borderId="34" xfId="0" applyFill="1" applyBorder="1"/>
    <xf numFmtId="0" fontId="44" fillId="24" borderId="14" xfId="0" applyFont="1" applyFill="1" applyBorder="1" applyAlignment="1">
      <alignment horizontal="left"/>
    </xf>
    <xf numFmtId="0" fontId="44" fillId="24" borderId="14" xfId="0" applyFont="1" applyFill="1" applyBorder="1"/>
    <xf numFmtId="0" fontId="44" fillId="24" borderId="14" xfId="0" applyFont="1" applyFill="1" applyBorder="1" applyAlignment="1">
      <alignment vertical="center"/>
    </xf>
    <xf numFmtId="0" fontId="28" fillId="24" borderId="14" xfId="72" applyFill="1" applyBorder="1" applyAlignment="1" applyProtection="1">
      <alignment vertical="center"/>
    </xf>
    <xf numFmtId="3" fontId="0" fillId="0" borderId="0" xfId="0" applyNumberFormat="1" applyAlignment="1">
      <alignment horizontal="right"/>
    </xf>
    <xf numFmtId="165" fontId="0" fillId="0" borderId="0" xfId="0" applyNumberFormat="1"/>
    <xf numFmtId="0" fontId="0" fillId="0" borderId="29" xfId="0" applyBorder="1"/>
    <xf numFmtId="168" fontId="44" fillId="0" borderId="29" xfId="82" applyNumberFormat="1" applyFont="1" applyBorder="1"/>
    <xf numFmtId="168" fontId="44" fillId="0" borderId="27" xfId="82" applyNumberFormat="1" applyFont="1" applyBorder="1"/>
    <xf numFmtId="0" fontId="0" fillId="0" borderId="24" xfId="0" applyBorder="1" applyAlignment="1">
      <alignment horizontal="center"/>
    </xf>
    <xf numFmtId="0" fontId="0" fillId="0" borderId="28" xfId="0" applyBorder="1" applyAlignment="1">
      <alignment horizontal="center"/>
    </xf>
    <xf numFmtId="0" fontId="64" fillId="0" borderId="0" xfId="0" applyFont="1" applyAlignment="1">
      <alignment vertical="center"/>
    </xf>
    <xf numFmtId="0" fontId="39" fillId="0" borderId="30" xfId="0" applyFont="1" applyBorder="1"/>
    <xf numFmtId="0" fontId="29" fillId="42" borderId="11" xfId="0" applyFont="1" applyFill="1" applyBorder="1" applyAlignment="1">
      <alignment horizontal="left"/>
    </xf>
    <xf numFmtId="10" fontId="29" fillId="42" borderId="11" xfId="92" applyNumberFormat="1" applyFont="1" applyFill="1" applyBorder="1" applyAlignment="1">
      <alignment horizontal="center"/>
    </xf>
    <xf numFmtId="10" fontId="29" fillId="0" borderId="0" xfId="0" applyNumberFormat="1" applyFont="1" applyAlignment="1">
      <alignment horizontal="center"/>
    </xf>
    <xf numFmtId="2" fontId="29" fillId="0" borderId="0" xfId="0" applyNumberFormat="1" applyFont="1" applyAlignment="1">
      <alignment horizontal="center"/>
    </xf>
    <xf numFmtId="170" fontId="29" fillId="0" borderId="0" xfId="92" applyNumberFormat="1" applyFont="1" applyAlignment="1">
      <alignment horizontal="center"/>
    </xf>
    <xf numFmtId="171" fontId="29" fillId="0" borderId="0" xfId="0" applyNumberFormat="1" applyFont="1" applyAlignment="1">
      <alignment horizontal="center"/>
    </xf>
    <xf numFmtId="169" fontId="29" fillId="26" borderId="11" xfId="92" applyNumberFormat="1" applyFont="1" applyFill="1" applyBorder="1"/>
    <xf numFmtId="0" fontId="29" fillId="24" borderId="11" xfId="0" applyFont="1" applyFill="1" applyBorder="1" applyAlignment="1">
      <alignment horizontal="center"/>
    </xf>
    <xf numFmtId="10" fontId="29" fillId="24" borderId="11" xfId="0" applyNumberFormat="1" applyFont="1" applyFill="1" applyBorder="1"/>
    <xf numFmtId="0" fontId="29" fillId="24" borderId="0" xfId="0" applyFont="1" applyFill="1" applyAlignment="1">
      <alignment horizontal="center"/>
    </xf>
    <xf numFmtId="0" fontId="29" fillId="24" borderId="11" xfId="0" applyFont="1" applyFill="1" applyBorder="1"/>
    <xf numFmtId="169" fontId="29" fillId="24" borderId="11" xfId="0" applyNumberFormat="1" applyFont="1" applyFill="1" applyBorder="1" applyAlignment="1">
      <alignment horizontal="center"/>
    </xf>
    <xf numFmtId="165" fontId="0" fillId="0" borderId="11" xfId="0" quotePrefix="1" applyNumberFormat="1" applyBorder="1" applyAlignment="1">
      <alignment horizontal="right"/>
    </xf>
    <xf numFmtId="0" fontId="46" fillId="24" borderId="20" xfId="0" applyFont="1" applyFill="1" applyBorder="1" applyAlignment="1">
      <alignment horizontal="left" vertical="center" wrapText="1"/>
    </xf>
    <xf numFmtId="0" fontId="0" fillId="0" borderId="17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10" fontId="29" fillId="42" borderId="11" xfId="0" applyNumberFormat="1" applyFont="1" applyFill="1" applyBorder="1"/>
    <xf numFmtId="169" fontId="29" fillId="42" borderId="11" xfId="0" applyNumberFormat="1" applyFont="1" applyFill="1" applyBorder="1" applyAlignment="1">
      <alignment horizontal="center"/>
    </xf>
    <xf numFmtId="0" fontId="29" fillId="42" borderId="0" xfId="0" applyFont="1" applyFill="1" applyAlignment="1">
      <alignment horizontal="left"/>
    </xf>
    <xf numFmtId="0" fontId="29" fillId="26" borderId="33" xfId="0" applyFont="1" applyFill="1" applyBorder="1" applyAlignment="1">
      <alignment horizontal="left"/>
    </xf>
    <xf numFmtId="0" fontId="29" fillId="26" borderId="33" xfId="0" applyFont="1" applyFill="1" applyBorder="1"/>
    <xf numFmtId="0" fontId="32" fillId="30" borderId="33" xfId="0" applyFont="1" applyFill="1" applyBorder="1" applyAlignment="1">
      <alignment vertical="center" wrapText="1"/>
    </xf>
    <xf numFmtId="0" fontId="32" fillId="27" borderId="33" xfId="0" applyFont="1" applyFill="1" applyBorder="1"/>
    <xf numFmtId="0" fontId="29" fillId="0" borderId="33" xfId="0" applyFont="1" applyBorder="1"/>
    <xf numFmtId="3" fontId="32" fillId="0" borderId="33" xfId="0" applyNumberFormat="1" applyFont="1" applyBorder="1"/>
    <xf numFmtId="3" fontId="7" fillId="0" borderId="33" xfId="0" applyNumberFormat="1" applyFont="1" applyBorder="1"/>
    <xf numFmtId="3" fontId="29" fillId="0" borderId="33" xfId="0" applyNumberFormat="1" applyFont="1" applyBorder="1"/>
    <xf numFmtId="3" fontId="6" fillId="0" borderId="33" xfId="0" applyNumberFormat="1" applyFont="1" applyBorder="1"/>
    <xf numFmtId="0" fontId="6" fillId="0" borderId="33" xfId="0" applyFont="1" applyBorder="1"/>
    <xf numFmtId="0" fontId="0" fillId="24" borderId="21" xfId="0" applyFill="1" applyBorder="1" applyAlignment="1">
      <alignment horizontal="center" wrapText="1"/>
    </xf>
    <xf numFmtId="168" fontId="46" fillId="0" borderId="14" xfId="82" applyNumberFormat="1" applyFont="1" applyBorder="1"/>
    <xf numFmtId="168" fontId="44" fillId="0" borderId="14" xfId="82" applyNumberFormat="1" applyFont="1" applyBorder="1"/>
    <xf numFmtId="9" fontId="0" fillId="0" borderId="0" xfId="0" applyNumberFormat="1"/>
    <xf numFmtId="0" fontId="4" fillId="25" borderId="0" xfId="0" applyFont="1" applyFill="1" applyAlignment="1">
      <alignment vertical="center"/>
    </xf>
    <xf numFmtId="0" fontId="4" fillId="0" borderId="10" xfId="0" applyFont="1" applyBorder="1" applyAlignment="1">
      <alignment vertical="center"/>
    </xf>
    <xf numFmtId="0" fontId="44" fillId="24" borderId="11" xfId="0" applyFont="1" applyFill="1" applyBorder="1" applyAlignment="1">
      <alignment horizontal="center" wrapText="1"/>
    </xf>
    <xf numFmtId="10" fontId="0" fillId="0" borderId="0" xfId="92" applyNumberFormat="1" applyFont="1" applyFill="1" applyBorder="1"/>
    <xf numFmtId="165" fontId="44" fillId="0" borderId="11" xfId="0" applyNumberFormat="1" applyFont="1" applyBorder="1"/>
    <xf numFmtId="164" fontId="0" fillId="0" borderId="11" xfId="0" applyNumberFormat="1" applyBorder="1"/>
    <xf numFmtId="0" fontId="48" fillId="0" borderId="14" xfId="0" applyFont="1" applyBorder="1"/>
    <xf numFmtId="0" fontId="56" fillId="24" borderId="17" xfId="0" applyFont="1" applyFill="1" applyBorder="1"/>
    <xf numFmtId="3" fontId="29" fillId="0" borderId="0" xfId="0" applyNumberFormat="1" applyFont="1" applyAlignment="1">
      <alignment horizontal="right"/>
    </xf>
    <xf numFmtId="0" fontId="32" fillId="0" borderId="15" xfId="0" applyFont="1" applyBorder="1"/>
    <xf numFmtId="0" fontId="32" fillId="0" borderId="16" xfId="0" applyFont="1" applyBorder="1"/>
    <xf numFmtId="0" fontId="32" fillId="0" borderId="19" xfId="0" applyFont="1" applyBorder="1"/>
    <xf numFmtId="49" fontId="6" fillId="0" borderId="19" xfId="0" applyNumberFormat="1" applyFont="1" applyBorder="1"/>
    <xf numFmtId="0" fontId="33" fillId="0" borderId="0" xfId="0" applyFont="1"/>
    <xf numFmtId="49" fontId="7" fillId="0" borderId="12" xfId="0" applyNumberFormat="1" applyFont="1" applyBorder="1"/>
    <xf numFmtId="49" fontId="29" fillId="0" borderId="13" xfId="0" applyNumberFormat="1" applyFont="1" applyBorder="1"/>
    <xf numFmtId="49" fontId="29" fillId="0" borderId="14" xfId="0" applyNumberFormat="1" applyFont="1" applyBorder="1"/>
    <xf numFmtId="49" fontId="29" fillId="0" borderId="23" xfId="0" applyNumberFormat="1" applyFont="1" applyBorder="1"/>
    <xf numFmtId="49" fontId="7" fillId="0" borderId="23" xfId="0" applyNumberFormat="1" applyFont="1" applyBorder="1"/>
    <xf numFmtId="49" fontId="6" fillId="0" borderId="0" xfId="0" applyNumberFormat="1" applyFont="1"/>
    <xf numFmtId="49" fontId="7" fillId="0" borderId="15" xfId="0" applyNumberFormat="1" applyFont="1" applyBorder="1"/>
    <xf numFmtId="49" fontId="6" fillId="0" borderId="15" xfId="0" applyNumberFormat="1" applyFont="1" applyBorder="1"/>
    <xf numFmtId="49" fontId="6" fillId="0" borderId="16" xfId="0" applyNumberFormat="1" applyFont="1" applyBorder="1"/>
    <xf numFmtId="0" fontId="7" fillId="0" borderId="17" xfId="0" applyFont="1" applyBorder="1"/>
    <xf numFmtId="0" fontId="29" fillId="0" borderId="15" xfId="0" applyFont="1" applyBorder="1"/>
    <xf numFmtId="0" fontId="29" fillId="29" borderId="15" xfId="0" applyFont="1" applyFill="1" applyBorder="1"/>
    <xf numFmtId="0" fontId="29" fillId="0" borderId="16" xfId="0" applyFont="1" applyBorder="1" applyAlignment="1">
      <alignment horizontal="center"/>
    </xf>
    <xf numFmtId="169" fontId="29" fillId="42" borderId="11" xfId="92" applyNumberFormat="1" applyFont="1" applyFill="1" applyBorder="1"/>
    <xf numFmtId="0" fontId="32" fillId="25" borderId="12" xfId="0" applyFont="1" applyFill="1" applyBorder="1"/>
    <xf numFmtId="0" fontId="29" fillId="25" borderId="20" xfId="0" applyFont="1" applyFill="1" applyBorder="1"/>
    <xf numFmtId="0" fontId="29" fillId="25" borderId="20" xfId="0" applyFont="1" applyFill="1" applyBorder="1" applyAlignment="1">
      <alignment horizontal="left"/>
    </xf>
    <xf numFmtId="3" fontId="38" fillId="25" borderId="20" xfId="0" applyNumberFormat="1" applyFont="1" applyFill="1" applyBorder="1"/>
    <xf numFmtId="3" fontId="38" fillId="25" borderId="17" xfId="0" applyNumberFormat="1" applyFont="1" applyFill="1" applyBorder="1"/>
    <xf numFmtId="0" fontId="32" fillId="24" borderId="11" xfId="0" applyFont="1" applyFill="1" applyBorder="1" applyAlignment="1">
      <alignment horizontal="center"/>
    </xf>
    <xf numFmtId="0" fontId="32" fillId="24" borderId="12" xfId="0" applyFont="1" applyFill="1" applyBorder="1" applyAlignment="1">
      <alignment horizontal="center"/>
    </xf>
    <xf numFmtId="0" fontId="43" fillId="24" borderId="11" xfId="0" applyFont="1" applyFill="1" applyBorder="1" applyAlignment="1">
      <alignment horizontal="center"/>
    </xf>
    <xf numFmtId="0" fontId="43" fillId="24" borderId="12" xfId="0" applyFont="1" applyFill="1" applyBorder="1" applyAlignment="1">
      <alignment horizontal="center"/>
    </xf>
    <xf numFmtId="166" fontId="0" fillId="0" borderId="11" xfId="57" applyNumberFormat="1" applyFont="1" applyFill="1" applyBorder="1"/>
    <xf numFmtId="0" fontId="29" fillId="0" borderId="12" xfId="0" applyFont="1" applyBorder="1"/>
    <xf numFmtId="0" fontId="29" fillId="0" borderId="11" xfId="0" applyFont="1" applyBorder="1"/>
    <xf numFmtId="0" fontId="29" fillId="0" borderId="0" xfId="0" applyFont="1" applyAlignment="1">
      <alignment horizontal="left"/>
    </xf>
    <xf numFmtId="3" fontId="38" fillId="0" borderId="11" xfId="0" applyNumberFormat="1" applyFont="1" applyBorder="1"/>
    <xf numFmtId="166" fontId="0" fillId="0" borderId="12" xfId="57" applyNumberFormat="1" applyFont="1" applyFill="1" applyBorder="1"/>
    <xf numFmtId="169" fontId="0" fillId="0" borderId="12" xfId="92" applyNumberFormat="1" applyFont="1" applyFill="1" applyBorder="1"/>
    <xf numFmtId="169" fontId="43" fillId="0" borderId="11" xfId="93" applyNumberFormat="1" applyFont="1" applyFill="1" applyBorder="1"/>
    <xf numFmtId="172" fontId="6" fillId="42" borderId="0" xfId="92" applyNumberFormat="1" applyFont="1" applyFill="1"/>
    <xf numFmtId="3" fontId="38" fillId="0" borderId="12" xfId="0" applyNumberFormat="1" applyFont="1" applyBorder="1"/>
    <xf numFmtId="10" fontId="29" fillId="24" borderId="11" xfId="92" applyNumberFormat="1" applyFont="1" applyFill="1" applyBorder="1" applyAlignment="1">
      <alignment horizontal="center"/>
    </xf>
    <xf numFmtId="0" fontId="29" fillId="0" borderId="12" xfId="0" applyFont="1" applyBorder="1" applyAlignment="1">
      <alignment horizontal="center"/>
    </xf>
    <xf numFmtId="0" fontId="32" fillId="0" borderId="20" xfId="0" applyFont="1" applyBorder="1" applyAlignment="1">
      <alignment horizontal="center"/>
    </xf>
    <xf numFmtId="0" fontId="29" fillId="0" borderId="17" xfId="0" applyFont="1" applyBorder="1" applyAlignment="1">
      <alignment horizontal="center"/>
    </xf>
    <xf numFmtId="169" fontId="29" fillId="40" borderId="11" xfId="0" applyNumberFormat="1" applyFont="1" applyFill="1" applyBorder="1" applyAlignment="1">
      <alignment horizontal="center"/>
    </xf>
    <xf numFmtId="0" fontId="29" fillId="40" borderId="0" xfId="0" applyFont="1" applyFill="1" applyAlignment="1">
      <alignment horizontal="center"/>
    </xf>
    <xf numFmtId="0" fontId="29" fillId="24" borderId="11" xfId="0" applyFont="1" applyFill="1" applyBorder="1" applyAlignment="1">
      <alignment horizontal="center" wrapText="1"/>
    </xf>
    <xf numFmtId="0" fontId="29" fillId="40" borderId="11" xfId="0" applyFont="1" applyFill="1" applyBorder="1" applyAlignment="1">
      <alignment horizontal="center" wrapText="1"/>
    </xf>
    <xf numFmtId="0" fontId="47" fillId="0" borderId="0" xfId="0" applyFont="1" applyAlignment="1" applyProtection="1">
      <alignment horizontal="center" vertical="center" wrapText="1"/>
      <protection locked="0"/>
    </xf>
    <xf numFmtId="0" fontId="44" fillId="0" borderId="12" xfId="0" applyFont="1" applyBorder="1" applyAlignment="1">
      <alignment wrapText="1"/>
    </xf>
    <xf numFmtId="0" fontId="0" fillId="39" borderId="11" xfId="0" applyFill="1" applyBorder="1" applyAlignment="1" applyProtection="1">
      <alignment horizontal="right"/>
      <protection locked="0"/>
    </xf>
    <xf numFmtId="10" fontId="0" fillId="39" borderId="11" xfId="92" applyNumberFormat="1" applyFont="1" applyFill="1" applyBorder="1" applyProtection="1">
      <protection locked="0"/>
    </xf>
    <xf numFmtId="0" fontId="0" fillId="39" borderId="31" xfId="0" applyFill="1" applyBorder="1" applyAlignment="1" applyProtection="1">
      <alignment horizontal="center"/>
      <protection locked="0"/>
    </xf>
    <xf numFmtId="166" fontId="0" fillId="39" borderId="11" xfId="56" applyNumberFormat="1" applyFont="1" applyFill="1" applyBorder="1" applyAlignment="1" applyProtection="1">
      <alignment horizontal="right"/>
      <protection locked="0"/>
    </xf>
    <xf numFmtId="3" fontId="0" fillId="39" borderId="11" xfId="0" applyNumberFormat="1" applyFill="1" applyBorder="1" applyProtection="1">
      <protection locked="0"/>
    </xf>
    <xf numFmtId="166" fontId="27" fillId="39" borderId="11" xfId="56" applyNumberFormat="1" applyFont="1" applyFill="1" applyBorder="1" applyAlignment="1" applyProtection="1">
      <alignment horizontal="right"/>
      <protection locked="0"/>
    </xf>
    <xf numFmtId="0" fontId="44" fillId="24" borderId="0" xfId="87" applyFont="1" applyFill="1" applyAlignment="1">
      <alignment horizontal="left"/>
    </xf>
    <xf numFmtId="0" fontId="27" fillId="24" borderId="0" xfId="0" quotePrefix="1" applyFont="1" applyFill="1"/>
    <xf numFmtId="0" fontId="53" fillId="24" borderId="0" xfId="72" applyFont="1" applyFill="1" applyAlignment="1" applyProtection="1"/>
    <xf numFmtId="0" fontId="46" fillId="24" borderId="12" xfId="82" applyFont="1" applyFill="1" applyBorder="1" applyAlignment="1">
      <alignment horizontal="center" wrapText="1"/>
    </xf>
    <xf numFmtId="0" fontId="0" fillId="26" borderId="0" xfId="0" applyFill="1"/>
    <xf numFmtId="0" fontId="39" fillId="0" borderId="14" xfId="0" applyFont="1" applyBorder="1"/>
    <xf numFmtId="165" fontId="0" fillId="0" borderId="11" xfId="0" applyNumberFormat="1" applyBorder="1" applyAlignment="1">
      <alignment horizontal="right"/>
    </xf>
    <xf numFmtId="3" fontId="0" fillId="39" borderId="36" xfId="0" applyNumberFormat="1" applyFill="1" applyBorder="1" applyAlignment="1" applyProtection="1">
      <alignment horizontal="right"/>
      <protection locked="0"/>
    </xf>
    <xf numFmtId="165" fontId="44" fillId="0" borderId="0" xfId="0" applyNumberFormat="1" applyFont="1"/>
    <xf numFmtId="165" fontId="43" fillId="0" borderId="11" xfId="0" applyNumberFormat="1" applyFont="1" applyBorder="1" applyAlignment="1">
      <alignment horizontal="right"/>
    </xf>
    <xf numFmtId="0" fontId="0" fillId="43" borderId="11" xfId="0" applyFill="1" applyBorder="1" applyAlignment="1">
      <alignment horizontal="left"/>
    </xf>
    <xf numFmtId="0" fontId="0" fillId="26" borderId="11" xfId="0" applyFill="1" applyBorder="1" applyAlignment="1">
      <alignment horizontal="left"/>
    </xf>
    <xf numFmtId="0" fontId="0" fillId="26" borderId="12" xfId="0" applyFill="1" applyBorder="1"/>
    <xf numFmtId="0" fontId="0" fillId="26" borderId="17" xfId="0" applyFill="1" applyBorder="1"/>
    <xf numFmtId="3" fontId="0" fillId="26" borderId="11" xfId="0" applyNumberFormat="1" applyFill="1" applyBorder="1"/>
    <xf numFmtId="0" fontId="0" fillId="43" borderId="0" xfId="0" applyFill="1"/>
    <xf numFmtId="0" fontId="0" fillId="43" borderId="12" xfId="0" applyFill="1" applyBorder="1"/>
    <xf numFmtId="0" fontId="0" fillId="43" borderId="17" xfId="0" applyFill="1" applyBorder="1"/>
    <xf numFmtId="3" fontId="0" fillId="43" borderId="11" xfId="0" applyNumberFormat="1" applyFill="1" applyBorder="1"/>
    <xf numFmtId="0" fontId="0" fillId="43" borderId="18" xfId="0" applyFill="1" applyBorder="1"/>
    <xf numFmtId="0" fontId="43" fillId="43" borderId="12" xfId="0" applyFont="1" applyFill="1" applyBorder="1" applyAlignment="1">
      <alignment horizontal="left"/>
    </xf>
    <xf numFmtId="0" fontId="39" fillId="43" borderId="20" xfId="0" applyFont="1" applyFill="1" applyBorder="1"/>
    <xf numFmtId="0" fontId="39" fillId="43" borderId="17" xfId="0" applyFont="1" applyFill="1" applyBorder="1"/>
    <xf numFmtId="0" fontId="39" fillId="43" borderId="0" xfId="0" applyFont="1" applyFill="1"/>
    <xf numFmtId="0" fontId="44" fillId="43" borderId="0" xfId="0" applyFont="1" applyFill="1" applyAlignment="1">
      <alignment horizontal="left" vertical="center"/>
    </xf>
    <xf numFmtId="4" fontId="0" fillId="43" borderId="0" xfId="0" applyNumberFormat="1" applyFill="1"/>
    <xf numFmtId="0" fontId="0" fillId="43" borderId="0" xfId="0" applyFill="1" applyAlignment="1">
      <alignment horizontal="center"/>
    </xf>
    <xf numFmtId="164" fontId="0" fillId="43" borderId="0" xfId="0" applyNumberFormat="1" applyFill="1"/>
    <xf numFmtId="0" fontId="39" fillId="43" borderId="14" xfId="0" applyFont="1" applyFill="1" applyBorder="1"/>
    <xf numFmtId="0" fontId="43" fillId="26" borderId="12" xfId="0" applyFont="1" applyFill="1" applyBorder="1" applyAlignment="1">
      <alignment horizontal="left"/>
    </xf>
    <xf numFmtId="0" fontId="39" fillId="26" borderId="20" xfId="0" applyFont="1" applyFill="1" applyBorder="1"/>
    <xf numFmtId="0" fontId="39" fillId="26" borderId="17" xfId="0" applyFont="1" applyFill="1" applyBorder="1"/>
    <xf numFmtId="0" fontId="39" fillId="26" borderId="0" xfId="0" applyFont="1" applyFill="1"/>
    <xf numFmtId="0" fontId="0" fillId="26" borderId="18" xfId="0" applyFill="1" applyBorder="1"/>
    <xf numFmtId="0" fontId="44" fillId="26" borderId="0" xfId="0" applyFont="1" applyFill="1" applyAlignment="1">
      <alignment horizontal="left" vertical="center"/>
    </xf>
    <xf numFmtId="4" fontId="0" fillId="26" borderId="0" xfId="0" applyNumberFormat="1" applyFill="1"/>
    <xf numFmtId="0" fontId="0" fillId="26" borderId="0" xfId="0" applyFill="1" applyAlignment="1">
      <alignment horizontal="center"/>
    </xf>
    <xf numFmtId="164" fontId="0" fillId="26" borderId="0" xfId="0" applyNumberFormat="1" applyFill="1"/>
    <xf numFmtId="0" fontId="39" fillId="26" borderId="14" xfId="0" applyFont="1" applyFill="1" applyBorder="1"/>
    <xf numFmtId="0" fontId="7" fillId="0" borderId="10" xfId="0" applyFont="1" applyBorder="1" applyAlignment="1">
      <alignment vertical="center"/>
    </xf>
    <xf numFmtId="0" fontId="41" fillId="25" borderId="0" xfId="82" applyFont="1" applyFill="1"/>
    <xf numFmtId="0" fontId="6" fillId="25" borderId="0" xfId="82" applyFont="1" applyFill="1"/>
    <xf numFmtId="0" fontId="66" fillId="37" borderId="11" xfId="0" applyFont="1" applyFill="1" applyBorder="1" applyAlignment="1">
      <alignment vertical="center"/>
    </xf>
    <xf numFmtId="0" fontId="41" fillId="0" borderId="0" xfId="82" applyFont="1"/>
    <xf numFmtId="0" fontId="66" fillId="0" borderId="0" xfId="0" applyFont="1" applyAlignment="1">
      <alignment vertical="center"/>
    </xf>
    <xf numFmtId="0" fontId="43" fillId="0" borderId="0" xfId="0" applyFont="1" applyAlignment="1">
      <alignment horizontal="left"/>
    </xf>
    <xf numFmtId="0" fontId="43" fillId="0" borderId="12" xfId="0" applyFont="1" applyBorder="1" applyAlignment="1">
      <alignment horizontal="left" vertical="center"/>
    </xf>
    <xf numFmtId="165" fontId="27" fillId="24" borderId="11" xfId="0" applyNumberFormat="1" applyFont="1" applyFill="1" applyBorder="1" applyAlignment="1">
      <alignment horizontal="center" wrapText="1"/>
    </xf>
    <xf numFmtId="0" fontId="0" fillId="0" borderId="23" xfId="0" applyBorder="1" applyAlignment="1">
      <alignment horizontal="left"/>
    </xf>
    <xf numFmtId="165" fontId="27" fillId="0" borderId="19" xfId="0" applyNumberFormat="1" applyFont="1" applyBorder="1" applyAlignment="1">
      <alignment horizontal="right" wrapText="1"/>
    </xf>
    <xf numFmtId="0" fontId="67" fillId="39" borderId="0" xfId="0" applyFont="1" applyFill="1" applyAlignment="1">
      <alignment vertical="center"/>
    </xf>
    <xf numFmtId="0" fontId="52" fillId="39" borderId="0" xfId="0" applyFont="1" applyFill="1"/>
    <xf numFmtId="0" fontId="0" fillId="39" borderId="0" xfId="0" applyFill="1"/>
    <xf numFmtId="0" fontId="43" fillId="0" borderId="30" xfId="0" applyFont="1" applyBorder="1" applyAlignment="1">
      <alignment horizontal="left"/>
    </xf>
    <xf numFmtId="0" fontId="41" fillId="25" borderId="30" xfId="82" applyFont="1" applyFill="1" applyBorder="1"/>
    <xf numFmtId="0" fontId="43" fillId="0" borderId="0" xfId="0" applyFont="1" applyAlignment="1">
      <alignment wrapText="1"/>
    </xf>
    <xf numFmtId="0" fontId="0" fillId="0" borderId="0" xfId="0" applyAlignment="1">
      <alignment horizontal="center" wrapText="1"/>
    </xf>
    <xf numFmtId="9" fontId="0" fillId="0" borderId="0" xfId="0" applyNumberFormat="1" applyAlignment="1">
      <alignment horizontal="right"/>
    </xf>
    <xf numFmtId="0" fontId="44" fillId="0" borderId="20" xfId="0" applyFont="1" applyBorder="1"/>
    <xf numFmtId="0" fontId="44" fillId="0" borderId="17" xfId="0" applyFont="1" applyBorder="1"/>
    <xf numFmtId="9" fontId="0" fillId="39" borderId="37" xfId="0" applyNumberFormat="1" applyFill="1" applyBorder="1" applyAlignment="1" applyProtection="1">
      <alignment horizontal="right"/>
      <protection locked="0"/>
    </xf>
    <xf numFmtId="0" fontId="44" fillId="25" borderId="0" xfId="82" applyFont="1" applyFill="1"/>
    <xf numFmtId="0" fontId="7" fillId="0" borderId="0" xfId="82" applyFont="1"/>
    <xf numFmtId="165" fontId="6" fillId="0" borderId="0" xfId="82" applyNumberFormat="1" applyFont="1"/>
    <xf numFmtId="0" fontId="46" fillId="28" borderId="11" xfId="0" applyFont="1" applyFill="1" applyBorder="1" applyAlignment="1">
      <alignment horizontal="center" wrapText="1"/>
    </xf>
    <xf numFmtId="166" fontId="46" fillId="28" borderId="11" xfId="56" applyNumberFormat="1" applyFont="1" applyFill="1" applyBorder="1" applyAlignment="1">
      <alignment horizontal="center" wrapText="1"/>
    </xf>
    <xf numFmtId="10" fontId="27" fillId="24" borderId="11" xfId="92" applyNumberFormat="1" applyFont="1" applyFill="1" applyBorder="1"/>
    <xf numFmtId="3" fontId="0" fillId="0" borderId="10" xfId="0" applyNumberFormat="1" applyBorder="1"/>
    <xf numFmtId="2" fontId="0" fillId="0" borderId="0" xfId="92" applyNumberFormat="1" applyFont="1" applyFill="1" applyBorder="1"/>
    <xf numFmtId="164" fontId="0" fillId="0" borderId="15" xfId="0" applyNumberFormat="1" applyBorder="1"/>
    <xf numFmtId="0" fontId="0" fillId="24" borderId="19" xfId="0" applyFill="1" applyBorder="1" applyAlignment="1">
      <alignment horizontal="center" wrapText="1"/>
    </xf>
    <xf numFmtId="0" fontId="46" fillId="28" borderId="11" xfId="82" applyFont="1" applyFill="1" applyBorder="1" applyAlignment="1">
      <alignment horizontal="center"/>
    </xf>
    <xf numFmtId="0" fontId="46" fillId="25" borderId="23" xfId="0" applyFont="1" applyFill="1" applyBorder="1" applyAlignment="1">
      <alignment horizontal="left" vertical="center" wrapText="1"/>
    </xf>
    <xf numFmtId="165" fontId="43" fillId="25" borderId="11" xfId="0" applyNumberFormat="1" applyFont="1" applyFill="1" applyBorder="1"/>
    <xf numFmtId="164" fontId="44" fillId="0" borderId="11" xfId="0" applyNumberFormat="1" applyFont="1" applyBorder="1"/>
    <xf numFmtId="0" fontId="0" fillId="40" borderId="11" xfId="0" applyFill="1" applyBorder="1" applyAlignment="1">
      <alignment horizontal="left"/>
    </xf>
    <xf numFmtId="0" fontId="0" fillId="40" borderId="15" xfId="0" applyFill="1" applyBorder="1" applyAlignment="1">
      <alignment horizontal="left"/>
    </xf>
    <xf numFmtId="0" fontId="0" fillId="40" borderId="0" xfId="0" applyFill="1"/>
    <xf numFmtId="0" fontId="46" fillId="40" borderId="12" xfId="0" applyFont="1" applyFill="1" applyBorder="1" applyAlignment="1">
      <alignment horizontal="left" vertical="center"/>
    </xf>
    <xf numFmtId="4" fontId="0" fillId="40" borderId="20" xfId="0" applyNumberFormat="1" applyFill="1" applyBorder="1"/>
    <xf numFmtId="0" fontId="0" fillId="40" borderId="20" xfId="0" applyFill="1" applyBorder="1" applyAlignment="1">
      <alignment horizontal="center"/>
    </xf>
    <xf numFmtId="164" fontId="0" fillId="40" borderId="20" xfId="0" applyNumberFormat="1" applyFill="1" applyBorder="1"/>
    <xf numFmtId="0" fontId="0" fillId="40" borderId="20" xfId="0" applyFill="1" applyBorder="1"/>
    <xf numFmtId="0" fontId="0" fillId="40" borderId="14" xfId="0" applyFill="1" applyBorder="1"/>
    <xf numFmtId="0" fontId="39" fillId="40" borderId="0" xfId="0" applyFont="1" applyFill="1"/>
    <xf numFmtId="0" fontId="43" fillId="40" borderId="12" xfId="0" applyFont="1" applyFill="1" applyBorder="1" applyAlignment="1">
      <alignment horizontal="left"/>
    </xf>
    <xf numFmtId="0" fontId="39" fillId="40" borderId="20" xfId="0" applyFont="1" applyFill="1" applyBorder="1"/>
    <xf numFmtId="0" fontId="39" fillId="40" borderId="17" xfId="0" applyFont="1" applyFill="1" applyBorder="1"/>
    <xf numFmtId="0" fontId="39" fillId="40" borderId="14" xfId="0" applyFont="1" applyFill="1" applyBorder="1"/>
    <xf numFmtId="0" fontId="39" fillId="40" borderId="10" xfId="0" applyFont="1" applyFill="1" applyBorder="1"/>
    <xf numFmtId="0" fontId="39" fillId="40" borderId="0" xfId="82" applyFont="1" applyFill="1"/>
    <xf numFmtId="0" fontId="43" fillId="40" borderId="21" xfId="0" applyFont="1" applyFill="1" applyBorder="1"/>
    <xf numFmtId="0" fontId="0" fillId="40" borderId="12" xfId="0" applyFill="1" applyBorder="1"/>
    <xf numFmtId="3" fontId="0" fillId="40" borderId="11" xfId="0" applyNumberFormat="1" applyFill="1" applyBorder="1"/>
    <xf numFmtId="0" fontId="0" fillId="40" borderId="10" xfId="0" applyFill="1" applyBorder="1"/>
    <xf numFmtId="0" fontId="46" fillId="24" borderId="12" xfId="0" applyFont="1" applyFill="1" applyBorder="1" applyAlignment="1">
      <alignment horizontal="left" vertical="center" wrapText="1"/>
    </xf>
    <xf numFmtId="1" fontId="0" fillId="0" borderId="11" xfId="0" applyNumberFormat="1" applyBorder="1"/>
    <xf numFmtId="0" fontId="0" fillId="40" borderId="11" xfId="0" applyFill="1" applyBorder="1" applyAlignment="1">
      <alignment horizontal="left" wrapText="1"/>
    </xf>
    <xf numFmtId="0" fontId="7" fillId="0" borderId="20" xfId="82" applyFont="1" applyBorder="1"/>
    <xf numFmtId="0" fontId="47" fillId="0" borderId="19" xfId="0" applyFont="1" applyBorder="1" applyAlignment="1">
      <alignment horizontal="left" indent="1"/>
    </xf>
    <xf numFmtId="0" fontId="47" fillId="0" borderId="11" xfId="0" applyFont="1" applyBorder="1" applyAlignment="1">
      <alignment horizontal="left" indent="1"/>
    </xf>
    <xf numFmtId="0" fontId="47" fillId="25" borderId="11" xfId="0" applyFont="1" applyFill="1" applyBorder="1"/>
    <xf numFmtId="0" fontId="7" fillId="24" borderId="0" xfId="82" applyFont="1" applyFill="1"/>
    <xf numFmtId="9" fontId="6" fillId="0" borderId="0" xfId="92" applyFont="1" applyFill="1"/>
    <xf numFmtId="164" fontId="6" fillId="0" borderId="0" xfId="82" applyNumberFormat="1" applyFont="1"/>
    <xf numFmtId="0" fontId="6" fillId="0" borderId="30" xfId="82" applyFont="1" applyBorder="1"/>
    <xf numFmtId="9" fontId="6" fillId="0" borderId="30" xfId="92" applyFont="1" applyFill="1" applyBorder="1"/>
    <xf numFmtId="165" fontId="6" fillId="0" borderId="30" xfId="82" applyNumberFormat="1" applyFont="1" applyBorder="1"/>
    <xf numFmtId="0" fontId="44" fillId="0" borderId="0" xfId="0" applyFont="1"/>
    <xf numFmtId="0" fontId="0" fillId="44" borderId="0" xfId="0" applyFill="1"/>
    <xf numFmtId="0" fontId="0" fillId="44" borderId="12" xfId="0" applyFill="1" applyBorder="1"/>
    <xf numFmtId="0" fontId="0" fillId="44" borderId="17" xfId="0" applyFill="1" applyBorder="1"/>
    <xf numFmtId="3" fontId="0" fillId="44" borderId="11" xfId="0" applyNumberFormat="1" applyFill="1" applyBorder="1"/>
    <xf numFmtId="0" fontId="0" fillId="44" borderId="11" xfId="0" applyFill="1" applyBorder="1" applyAlignment="1">
      <alignment horizontal="left"/>
    </xf>
    <xf numFmtId="4" fontId="0" fillId="44" borderId="0" xfId="0" applyNumberFormat="1" applyFill="1"/>
    <xf numFmtId="0" fontId="0" fillId="44" borderId="0" xfId="0" applyFill="1" applyAlignment="1">
      <alignment horizontal="center"/>
    </xf>
    <xf numFmtId="164" fontId="0" fillId="44" borderId="0" xfId="0" applyNumberFormat="1" applyFill="1"/>
    <xf numFmtId="0" fontId="39" fillId="44" borderId="0" xfId="0" applyFont="1" applyFill="1"/>
    <xf numFmtId="0" fontId="0" fillId="44" borderId="18" xfId="0" applyFill="1" applyBorder="1"/>
    <xf numFmtId="0" fontId="43" fillId="44" borderId="20" xfId="0" applyFont="1" applyFill="1" applyBorder="1" applyAlignment="1">
      <alignment horizontal="left"/>
    </xf>
    <xf numFmtId="0" fontId="39" fillId="44" borderId="20" xfId="0" applyFont="1" applyFill="1" applyBorder="1"/>
    <xf numFmtId="0" fontId="39" fillId="44" borderId="17" xfId="0" applyFont="1" applyFill="1" applyBorder="1"/>
    <xf numFmtId="0" fontId="44" fillId="44" borderId="0" xfId="0" applyFont="1" applyFill="1" applyAlignment="1">
      <alignment horizontal="left" vertical="center"/>
    </xf>
    <xf numFmtId="0" fontId="0" fillId="44" borderId="20" xfId="0" applyFill="1" applyBorder="1"/>
    <xf numFmtId="0" fontId="39" fillId="44" borderId="14" xfId="0" applyFont="1" applyFill="1" applyBorder="1"/>
    <xf numFmtId="0" fontId="55" fillId="0" borderId="0" xfId="72" applyFont="1" applyFill="1" applyAlignment="1" applyProtection="1"/>
    <xf numFmtId="0" fontId="43" fillId="0" borderId="20" xfId="0" applyFont="1" applyBorder="1" applyAlignment="1">
      <alignment wrapText="1"/>
    </xf>
    <xf numFmtId="0" fontId="0" fillId="0" borderId="16" xfId="0" applyBorder="1"/>
    <xf numFmtId="3" fontId="43" fillId="0" borderId="12" xfId="0" applyNumberFormat="1" applyFont="1" applyBorder="1"/>
    <xf numFmtId="9" fontId="43" fillId="0" borderId="0" xfId="0" applyNumberFormat="1" applyFont="1" applyAlignment="1">
      <alignment horizontal="left"/>
    </xf>
    <xf numFmtId="0" fontId="68" fillId="28" borderId="12" xfId="82" applyFont="1" applyFill="1" applyBorder="1" applyAlignment="1">
      <alignment horizontal="center"/>
    </xf>
    <xf numFmtId="0" fontId="68" fillId="28" borderId="20" xfId="82" applyFont="1" applyFill="1" applyBorder="1" applyAlignment="1">
      <alignment horizontal="center"/>
    </xf>
    <xf numFmtId="0" fontId="55" fillId="0" borderId="11" xfId="82" applyFont="1" applyBorder="1"/>
    <xf numFmtId="0" fontId="46" fillId="28" borderId="17" xfId="82" applyFont="1" applyFill="1" applyBorder="1" applyAlignment="1">
      <alignment horizontal="center"/>
    </xf>
    <xf numFmtId="0" fontId="55" fillId="0" borderId="12" xfId="82" applyFont="1" applyBorder="1"/>
    <xf numFmtId="0" fontId="46" fillId="28" borderId="20" xfId="82" applyFont="1" applyFill="1" applyBorder="1" applyAlignment="1">
      <alignment horizontal="center"/>
    </xf>
    <xf numFmtId="0" fontId="44" fillId="0" borderId="20" xfId="82" applyFont="1" applyBorder="1"/>
    <xf numFmtId="0" fontId="68" fillId="28" borderId="15" xfId="82" applyFont="1" applyFill="1" applyBorder="1" applyAlignment="1">
      <alignment horizontal="center" wrapText="1"/>
    </xf>
    <xf numFmtId="0" fontId="68" fillId="28" borderId="33" xfId="82" applyFont="1" applyFill="1" applyBorder="1" applyAlignment="1">
      <alignment horizontal="center"/>
    </xf>
    <xf numFmtId="0" fontId="68" fillId="28" borderId="15" xfId="82" applyFont="1" applyFill="1" applyBorder="1" applyAlignment="1">
      <alignment horizontal="center"/>
    </xf>
    <xf numFmtId="0" fontId="68" fillId="28" borderId="21" xfId="82" applyFont="1" applyFill="1" applyBorder="1" applyAlignment="1">
      <alignment horizontal="center" wrapText="1"/>
    </xf>
    <xf numFmtId="175" fontId="55" fillId="0" borderId="11" xfId="92" applyNumberFormat="1" applyFont="1" applyFill="1" applyBorder="1"/>
    <xf numFmtId="165" fontId="55" fillId="0" borderId="11" xfId="82" applyNumberFormat="1" applyFont="1" applyBorder="1"/>
    <xf numFmtId="0" fontId="7" fillId="0" borderId="10" xfId="82" applyFont="1" applyBorder="1"/>
    <xf numFmtId="0" fontId="6" fillId="0" borderId="17" xfId="82" applyFont="1" applyBorder="1"/>
    <xf numFmtId="0" fontId="6" fillId="0" borderId="20" xfId="82" applyFont="1" applyBorder="1"/>
    <xf numFmtId="0" fontId="46" fillId="28" borderId="33" xfId="82" applyFont="1" applyFill="1" applyBorder="1" applyAlignment="1">
      <alignment horizontal="center"/>
    </xf>
    <xf numFmtId="0" fontId="68" fillId="28" borderId="21" xfId="82" applyFont="1" applyFill="1" applyBorder="1" applyAlignment="1">
      <alignment horizontal="center"/>
    </xf>
    <xf numFmtId="0" fontId="46" fillId="0" borderId="23" xfId="82" applyFont="1" applyBorder="1"/>
    <xf numFmtId="0" fontId="46" fillId="0" borderId="10" xfId="82" applyFont="1" applyBorder="1"/>
    <xf numFmtId="9" fontId="44" fillId="0" borderId="11" xfId="92" applyFont="1" applyFill="1" applyBorder="1"/>
    <xf numFmtId="165" fontId="44" fillId="0" borderId="11" xfId="82" applyNumberFormat="1" applyFont="1" applyBorder="1"/>
    <xf numFmtId="164" fontId="44" fillId="0" borderId="11" xfId="82" applyNumberFormat="1" applyFont="1" applyBorder="1"/>
    <xf numFmtId="3" fontId="46" fillId="0" borderId="19" xfId="82" applyNumberFormat="1" applyFont="1" applyBorder="1"/>
    <xf numFmtId="9" fontId="46" fillId="0" borderId="22" xfId="92" applyFont="1" applyFill="1" applyBorder="1"/>
    <xf numFmtId="164" fontId="46" fillId="0" borderId="22" xfId="82" applyNumberFormat="1" applyFont="1" applyBorder="1"/>
    <xf numFmtId="165" fontId="0" fillId="24" borderId="11" xfId="0" applyNumberFormat="1" applyFill="1" applyBorder="1" applyAlignment="1">
      <alignment horizontal="right"/>
    </xf>
    <xf numFmtId="166" fontId="27" fillId="0" borderId="0" xfId="56" applyNumberFormat="1" applyFont="1" applyFill="1" applyBorder="1" applyAlignment="1" applyProtection="1">
      <alignment horizontal="right"/>
      <protection locked="0"/>
    </xf>
    <xf numFmtId="0" fontId="44" fillId="0" borderId="11" xfId="82" applyFont="1" applyBorder="1"/>
    <xf numFmtId="0" fontId="7" fillId="0" borderId="0" xfId="82" applyFont="1" applyAlignment="1">
      <alignment wrapText="1"/>
    </xf>
    <xf numFmtId="174" fontId="0" fillId="0" borderId="0" xfId="0" applyNumberFormat="1"/>
    <xf numFmtId="174" fontId="0" fillId="0" borderId="11" xfId="0" applyNumberFormat="1" applyBorder="1"/>
    <xf numFmtId="0" fontId="0" fillId="0" borderId="39" xfId="0" applyBorder="1"/>
    <xf numFmtId="0" fontId="68" fillId="28" borderId="39" xfId="82" applyFont="1" applyFill="1" applyBorder="1" applyAlignment="1">
      <alignment horizontal="center" wrapText="1"/>
    </xf>
    <xf numFmtId="0" fontId="43" fillId="24" borderId="11" xfId="0" quotePrefix="1" applyFont="1" applyFill="1" applyBorder="1" applyAlignment="1">
      <alignment horizontal="center"/>
    </xf>
    <xf numFmtId="0" fontId="43" fillId="24" borderId="17" xfId="0" quotePrefix="1" applyFont="1" applyFill="1" applyBorder="1" applyAlignment="1">
      <alignment horizontal="center"/>
    </xf>
    <xf numFmtId="0" fontId="40" fillId="37" borderId="0" xfId="0" applyFont="1" applyFill="1" applyAlignment="1">
      <alignment vertical="center"/>
    </xf>
    <xf numFmtId="9" fontId="27" fillId="0" borderId="35" xfId="92" applyFont="1" applyFill="1" applyBorder="1" applyAlignment="1" applyProtection="1">
      <alignment horizontal="right" vertical="center"/>
      <protection locked="0"/>
    </xf>
    <xf numFmtId="164" fontId="0" fillId="0" borderId="29" xfId="0" applyNumberFormat="1" applyBorder="1" applyAlignment="1" applyProtection="1">
      <alignment horizontal="right" vertical="center"/>
      <protection locked="0"/>
    </xf>
    <xf numFmtId="9" fontId="27" fillId="0" borderId="29" xfId="92" applyFont="1" applyFill="1" applyBorder="1" applyAlignment="1" applyProtection="1">
      <alignment horizontal="right" vertical="center"/>
      <protection locked="0"/>
    </xf>
    <xf numFmtId="9" fontId="27" fillId="0" borderId="27" xfId="92" applyFont="1" applyFill="1" applyBorder="1" applyAlignment="1" applyProtection="1">
      <alignment horizontal="right" vertical="center"/>
      <protection locked="0"/>
    </xf>
    <xf numFmtId="9" fontId="0" fillId="0" borderId="35" xfId="0" applyNumberFormat="1" applyBorder="1"/>
    <xf numFmtId="0" fontId="47" fillId="0" borderId="40" xfId="0" applyFont="1" applyBorder="1"/>
    <xf numFmtId="0" fontId="55" fillId="0" borderId="40" xfId="82" applyFont="1" applyBorder="1"/>
    <xf numFmtId="0" fontId="44" fillId="0" borderId="40" xfId="82" applyFont="1" applyBorder="1"/>
    <xf numFmtId="175" fontId="55" fillId="0" borderId="15" xfId="92" applyNumberFormat="1" applyFont="1" applyFill="1" applyBorder="1"/>
    <xf numFmtId="3" fontId="55" fillId="0" borderId="40" xfId="82" applyNumberFormat="1" applyFont="1" applyBorder="1"/>
    <xf numFmtId="175" fontId="55" fillId="0" borderId="40" xfId="92" applyNumberFormat="1" applyFont="1" applyFill="1" applyBorder="1"/>
    <xf numFmtId="165" fontId="55" fillId="0" borderId="40" xfId="82" applyNumberFormat="1" applyFont="1" applyBorder="1"/>
    <xf numFmtId="165" fontId="55" fillId="0" borderId="10" xfId="82" applyNumberFormat="1" applyFont="1" applyBorder="1"/>
    <xf numFmtId="0" fontId="47" fillId="0" borderId="40" xfId="0" applyFont="1" applyBorder="1" applyAlignment="1">
      <alignment horizontal="left" indent="1"/>
    </xf>
    <xf numFmtId="175" fontId="46" fillId="0" borderId="19" xfId="92" applyNumberFormat="1" applyFont="1" applyFill="1" applyBorder="1"/>
    <xf numFmtId="165" fontId="46" fillId="0" borderId="19" xfId="82" applyNumberFormat="1" applyFont="1" applyBorder="1"/>
    <xf numFmtId="0" fontId="46" fillId="24" borderId="19" xfId="82" applyFont="1" applyFill="1" applyBorder="1"/>
    <xf numFmtId="165" fontId="46" fillId="24" borderId="22" xfId="82" applyNumberFormat="1" applyFont="1" applyFill="1" applyBorder="1"/>
    <xf numFmtId="10" fontId="0" fillId="39" borderId="15" xfId="92" applyNumberFormat="1" applyFont="1" applyFill="1" applyBorder="1" applyProtection="1">
      <protection locked="0"/>
    </xf>
    <xf numFmtId="3" fontId="0" fillId="39" borderId="15" xfId="0" applyNumberFormat="1" applyFill="1" applyBorder="1" applyProtection="1">
      <protection locked="0"/>
    </xf>
    <xf numFmtId="0" fontId="28" fillId="0" borderId="33" xfId="72" applyBorder="1" applyAlignment="1" applyProtection="1">
      <alignment wrapText="1"/>
    </xf>
    <xf numFmtId="0" fontId="28" fillId="0" borderId="33" xfId="72" applyFill="1" applyBorder="1" applyAlignment="1" applyProtection="1"/>
    <xf numFmtId="164" fontId="0" fillId="24" borderId="11" xfId="0" applyNumberFormat="1" applyFill="1" applyBorder="1"/>
    <xf numFmtId="165" fontId="41" fillId="25" borderId="0" xfId="82" applyNumberFormat="1" applyFont="1" applyFill="1"/>
    <xf numFmtId="0" fontId="0" fillId="0" borderId="12" xfId="0" applyBorder="1" applyAlignment="1">
      <alignment horizontal="left"/>
    </xf>
    <xf numFmtId="0" fontId="38" fillId="0" borderId="0" xfId="82" applyFont="1"/>
    <xf numFmtId="3" fontId="0" fillId="0" borderId="0" xfId="0" applyNumberFormat="1" applyAlignment="1" applyProtection="1">
      <alignment horizontal="right"/>
      <protection locked="0"/>
    </xf>
    <xf numFmtId="165" fontId="44" fillId="0" borderId="11" xfId="0" applyNumberFormat="1" applyFont="1" applyBorder="1" applyAlignment="1">
      <alignment wrapText="1"/>
    </xf>
    <xf numFmtId="3" fontId="0" fillId="39" borderId="19" xfId="0" applyNumberFormat="1" applyFill="1" applyBorder="1" applyProtection="1">
      <protection locked="0"/>
    </xf>
    <xf numFmtId="0" fontId="43" fillId="0" borderId="0" xfId="0" applyFont="1" applyAlignment="1">
      <alignment horizontal="right"/>
    </xf>
    <xf numFmtId="0" fontId="70" fillId="0" borderId="0" xfId="0" applyFont="1"/>
    <xf numFmtId="0" fontId="43" fillId="28" borderId="11" xfId="0" applyFont="1" applyFill="1" applyBorder="1" applyAlignment="1">
      <alignment horizontal="center"/>
    </xf>
    <xf numFmtId="0" fontId="46" fillId="28" borderId="11" xfId="0" applyFont="1" applyFill="1" applyBorder="1" applyAlignment="1">
      <alignment horizontal="center"/>
    </xf>
    <xf numFmtId="3" fontId="46" fillId="0" borderId="0" xfId="0" applyNumberFormat="1" applyFont="1"/>
    <xf numFmtId="0" fontId="46" fillId="0" borderId="12" xfId="0" applyFont="1" applyBorder="1" applyAlignment="1">
      <alignment wrapText="1"/>
    </xf>
    <xf numFmtId="0" fontId="27" fillId="0" borderId="39" xfId="0" applyFont="1" applyBorder="1"/>
    <xf numFmtId="0" fontId="43" fillId="28" borderId="39" xfId="0" applyFont="1" applyFill="1" applyBorder="1" applyAlignment="1">
      <alignment horizontal="center"/>
    </xf>
    <xf numFmtId="0" fontId="46" fillId="28" borderId="39" xfId="0" applyFont="1" applyFill="1" applyBorder="1" applyAlignment="1">
      <alignment horizontal="center"/>
    </xf>
    <xf numFmtId="9" fontId="43" fillId="0" borderId="11" xfId="0" applyNumberFormat="1" applyFont="1" applyBorder="1" applyAlignment="1">
      <alignment horizontal="right"/>
    </xf>
    <xf numFmtId="0" fontId="0" fillId="39" borderId="0" xfId="0" applyFill="1" applyAlignment="1" applyProtection="1">
      <alignment horizontal="right"/>
      <protection locked="0"/>
    </xf>
    <xf numFmtId="0" fontId="0" fillId="0" borderId="39" xfId="0" applyBorder="1" applyAlignment="1">
      <alignment horizontal="left"/>
    </xf>
    <xf numFmtId="0" fontId="69" fillId="0" borderId="0" xfId="82" applyFont="1"/>
    <xf numFmtId="173" fontId="6" fillId="0" borderId="0" xfId="82" applyNumberFormat="1" applyFont="1"/>
    <xf numFmtId="0" fontId="44" fillId="0" borderId="39" xfId="0" applyFont="1" applyBorder="1"/>
    <xf numFmtId="0" fontId="43" fillId="25" borderId="39" xfId="0" applyFont="1" applyFill="1" applyBorder="1"/>
    <xf numFmtId="0" fontId="40" fillId="0" borderId="0" xfId="0" applyFont="1" applyAlignment="1">
      <alignment vertical="center"/>
    </xf>
    <xf numFmtId="0" fontId="73" fillId="24" borderId="44" xfId="0" applyFont="1" applyFill="1" applyBorder="1" applyAlignment="1">
      <alignment horizontal="center" vertical="center"/>
    </xf>
    <xf numFmtId="0" fontId="40" fillId="24" borderId="45" xfId="0" applyFont="1" applyFill="1" applyBorder="1" applyAlignment="1">
      <alignment vertical="center"/>
    </xf>
    <xf numFmtId="168" fontId="44" fillId="0" borderId="24" xfId="57" applyNumberFormat="1" applyFont="1" applyFill="1" applyBorder="1" applyProtection="1"/>
    <xf numFmtId="168" fontId="44" fillId="39" borderId="35" xfId="57" applyNumberFormat="1" applyFont="1" applyFill="1" applyBorder="1" applyAlignment="1" applyProtection="1">
      <alignment horizontal="right"/>
    </xf>
    <xf numFmtId="0" fontId="74" fillId="0" borderId="0" xfId="0" applyFont="1" applyAlignment="1">
      <alignment vertical="center"/>
    </xf>
    <xf numFmtId="168" fontId="44" fillId="39" borderId="35" xfId="57" applyNumberFormat="1" applyFont="1" applyFill="1" applyBorder="1" applyProtection="1"/>
    <xf numFmtId="10" fontId="44" fillId="39" borderId="35" xfId="92" applyNumberFormat="1" applyFont="1" applyFill="1" applyBorder="1" applyProtection="1"/>
    <xf numFmtId="168" fontId="44" fillId="0" borderId="28" xfId="57" applyNumberFormat="1" applyFont="1" applyFill="1" applyBorder="1" applyProtection="1"/>
    <xf numFmtId="10" fontId="44" fillId="39" borderId="27" xfId="92" applyNumberFormat="1" applyFont="1" applyFill="1" applyBorder="1" applyProtection="1"/>
    <xf numFmtId="168" fontId="0" fillId="0" borderId="0" xfId="0" applyNumberFormat="1"/>
    <xf numFmtId="43" fontId="0" fillId="0" borderId="0" xfId="0" applyNumberFormat="1"/>
    <xf numFmtId="0" fontId="43" fillId="24" borderId="46" xfId="0" applyFont="1" applyFill="1" applyBorder="1" applyAlignment="1">
      <alignment horizontal="center"/>
    </xf>
    <xf numFmtId="0" fontId="43" fillId="24" borderId="47" xfId="82" applyFont="1" applyFill="1" applyBorder="1" applyAlignment="1">
      <alignment horizontal="center"/>
    </xf>
    <xf numFmtId="0" fontId="43" fillId="24" borderId="47" xfId="110" applyFont="1" applyFill="1" applyBorder="1" applyAlignment="1">
      <alignment horizontal="center" wrapText="1"/>
    </xf>
    <xf numFmtId="3" fontId="43" fillId="24" borderId="47" xfId="110" applyNumberFormat="1" applyFont="1" applyFill="1" applyBorder="1" applyAlignment="1">
      <alignment horizontal="center" wrapText="1"/>
    </xf>
    <xf numFmtId="0" fontId="43" fillId="24" borderId="48" xfId="110" applyFont="1" applyFill="1" applyBorder="1" applyAlignment="1">
      <alignment horizontal="center" wrapText="1"/>
    </xf>
    <xf numFmtId="0" fontId="43" fillId="24" borderId="46" xfId="0" applyFont="1" applyFill="1" applyBorder="1" applyAlignment="1">
      <alignment horizontal="center" wrapText="1"/>
    </xf>
    <xf numFmtId="0" fontId="43" fillId="42" borderId="47" xfId="0" applyFont="1" applyFill="1" applyBorder="1" applyAlignment="1">
      <alignment horizontal="center" wrapText="1"/>
    </xf>
    <xf numFmtId="0" fontId="43" fillId="24" borderId="47" xfId="0" applyFont="1" applyFill="1" applyBorder="1" applyAlignment="1">
      <alignment horizontal="center" wrapText="1"/>
    </xf>
    <xf numFmtId="0" fontId="43" fillId="24" borderId="48" xfId="0" applyFont="1" applyFill="1" applyBorder="1" applyAlignment="1">
      <alignment horizontal="center" wrapText="1"/>
    </xf>
    <xf numFmtId="0" fontId="0" fillId="0" borderId="49" xfId="0" applyBorder="1" applyAlignment="1">
      <alignment horizontal="center"/>
    </xf>
    <xf numFmtId="168" fontId="44" fillId="0" borderId="19" xfId="57" applyNumberFormat="1" applyFont="1" applyFill="1" applyBorder="1" applyProtection="1"/>
    <xf numFmtId="168" fontId="44" fillId="0" borderId="19" xfId="82" applyNumberFormat="1" applyFont="1" applyBorder="1"/>
    <xf numFmtId="3" fontId="44" fillId="0" borderId="19" xfId="82" applyNumberFormat="1" applyFont="1" applyBorder="1" applyAlignment="1">
      <alignment horizontal="right"/>
    </xf>
    <xf numFmtId="168" fontId="44" fillId="0" borderId="25" xfId="82" applyNumberFormat="1" applyFont="1" applyBorder="1"/>
    <xf numFmtId="3" fontId="0" fillId="0" borderId="19" xfId="0" applyNumberFormat="1" applyBorder="1"/>
    <xf numFmtId="164" fontId="0" fillId="0" borderId="19" xfId="0" applyNumberFormat="1" applyBorder="1" applyAlignment="1" applyProtection="1">
      <alignment horizontal="right" vertical="center"/>
      <protection locked="0"/>
    </xf>
    <xf numFmtId="9" fontId="0" fillId="0" borderId="19" xfId="0" applyNumberFormat="1" applyBorder="1"/>
    <xf numFmtId="9" fontId="0" fillId="0" borderId="25" xfId="0" applyNumberFormat="1" applyBorder="1"/>
    <xf numFmtId="0" fontId="0" fillId="0" borderId="50" xfId="0" applyBorder="1"/>
    <xf numFmtId="0" fontId="0" fillId="0" borderId="51" xfId="0" applyBorder="1"/>
    <xf numFmtId="0" fontId="0" fillId="0" borderId="52" xfId="0" applyBorder="1"/>
    <xf numFmtId="168" fontId="44" fillId="0" borderId="43" xfId="57" applyNumberFormat="1" applyFont="1" applyFill="1" applyBorder="1" applyProtection="1"/>
    <xf numFmtId="168" fontId="44" fillId="0" borderId="43" xfId="82" applyNumberFormat="1" applyFont="1" applyBorder="1"/>
    <xf numFmtId="3" fontId="44" fillId="0" borderId="43" xfId="82" applyNumberFormat="1" applyFont="1" applyBorder="1" applyAlignment="1">
      <alignment horizontal="right"/>
    </xf>
    <xf numFmtId="3" fontId="0" fillId="0" borderId="43" xfId="0" applyNumberFormat="1" applyBorder="1"/>
    <xf numFmtId="9" fontId="0" fillId="0" borderId="43" xfId="0" applyNumberFormat="1" applyBorder="1"/>
    <xf numFmtId="0" fontId="43" fillId="0" borderId="51" xfId="0" applyFont="1" applyBorder="1" applyAlignment="1">
      <alignment horizontal="right"/>
    </xf>
    <xf numFmtId="0" fontId="0" fillId="0" borderId="43" xfId="0" applyBorder="1"/>
    <xf numFmtId="9" fontId="27" fillId="0" borderId="43" xfId="92" applyFont="1" applyFill="1" applyBorder="1" applyAlignment="1" applyProtection="1">
      <alignment horizontal="right" vertical="center"/>
      <protection locked="0"/>
    </xf>
    <xf numFmtId="0" fontId="0" fillId="0" borderId="53" xfId="0" applyBorder="1" applyAlignment="1">
      <alignment horizontal="center"/>
    </xf>
    <xf numFmtId="0" fontId="0" fillId="0" borderId="54" xfId="0" applyBorder="1"/>
    <xf numFmtId="168" fontId="44" fillId="0" borderId="54" xfId="82" applyNumberFormat="1" applyFont="1" applyBorder="1"/>
    <xf numFmtId="3" fontId="44" fillId="0" borderId="29" xfId="82" applyNumberFormat="1" applyFont="1" applyBorder="1" applyAlignment="1">
      <alignment horizontal="right"/>
    </xf>
    <xf numFmtId="3" fontId="0" fillId="0" borderId="29" xfId="0" applyNumberFormat="1" applyBorder="1"/>
    <xf numFmtId="164" fontId="46" fillId="0" borderId="55" xfId="82" applyNumberFormat="1" applyFont="1" applyBorder="1"/>
    <xf numFmtId="0" fontId="44" fillId="0" borderId="11" xfId="0" applyFont="1" applyBorder="1"/>
    <xf numFmtId="0" fontId="0" fillId="0" borderId="40" xfId="0" applyBorder="1"/>
    <xf numFmtId="0" fontId="0" fillId="0" borderId="41" xfId="0" applyBorder="1"/>
    <xf numFmtId="0" fontId="0" fillId="39" borderId="11" xfId="0" applyFill="1" applyBorder="1" applyProtection="1">
      <protection locked="0"/>
    </xf>
    <xf numFmtId="0" fontId="0" fillId="39" borderId="15" xfId="0" applyFill="1" applyBorder="1" applyProtection="1">
      <protection locked="0"/>
    </xf>
    <xf numFmtId="0" fontId="0" fillId="39" borderId="19" xfId="0" applyFill="1" applyBorder="1" applyProtection="1">
      <protection locked="0"/>
    </xf>
    <xf numFmtId="0" fontId="44" fillId="0" borderId="39" xfId="0" applyFont="1" applyBorder="1" applyProtection="1">
      <protection locked="0"/>
    </xf>
    <xf numFmtId="165" fontId="44" fillId="39" borderId="11" xfId="0" applyNumberFormat="1" applyFont="1" applyFill="1" applyBorder="1" applyAlignment="1" applyProtection="1">
      <alignment horizontal="right"/>
      <protection locked="0"/>
    </xf>
    <xf numFmtId="3" fontId="44" fillId="39" borderId="11" xfId="0" applyNumberFormat="1" applyFont="1" applyFill="1" applyBorder="1" applyProtection="1">
      <protection locked="0"/>
    </xf>
    <xf numFmtId="9" fontId="44" fillId="39" borderId="11" xfId="92" applyFont="1" applyFill="1" applyBorder="1" applyProtection="1">
      <protection locked="0"/>
    </xf>
    <xf numFmtId="3" fontId="44" fillId="39" borderId="11" xfId="56" applyNumberFormat="1" applyFont="1" applyFill="1" applyBorder="1" applyProtection="1">
      <protection locked="0"/>
    </xf>
    <xf numFmtId="3" fontId="44" fillId="39" borderId="39" xfId="56" applyNumberFormat="1" applyFont="1" applyFill="1" applyBorder="1" applyProtection="1">
      <protection locked="0"/>
    </xf>
    <xf numFmtId="3" fontId="44" fillId="39" borderId="11" xfId="82" applyNumberFormat="1" applyFont="1" applyFill="1" applyBorder="1" applyProtection="1">
      <protection locked="0"/>
    </xf>
    <xf numFmtId="3" fontId="44" fillId="39" borderId="39" xfId="82" applyNumberFormat="1" applyFont="1" applyFill="1" applyBorder="1" applyProtection="1">
      <protection locked="0"/>
    </xf>
    <xf numFmtId="3" fontId="55" fillId="39" borderId="11" xfId="82" applyNumberFormat="1" applyFont="1" applyFill="1" applyBorder="1" applyProtection="1">
      <protection locked="0"/>
    </xf>
    <xf numFmtId="165" fontId="55" fillId="39" borderId="11" xfId="82" applyNumberFormat="1" applyFont="1" applyFill="1" applyBorder="1" applyProtection="1">
      <protection locked="0"/>
    </xf>
    <xf numFmtId="165" fontId="55" fillId="39" borderId="15" xfId="82" applyNumberFormat="1" applyFont="1" applyFill="1" applyBorder="1" applyProtection="1">
      <protection locked="0"/>
    </xf>
    <xf numFmtId="0" fontId="0" fillId="0" borderId="12" xfId="0" applyBorder="1" applyAlignment="1">
      <alignment wrapText="1"/>
    </xf>
    <xf numFmtId="0" fontId="43" fillId="24" borderId="11" xfId="82" applyFont="1" applyFill="1" applyBorder="1"/>
    <xf numFmtId="0" fontId="0" fillId="0" borderId="30" xfId="82" applyFont="1" applyBorder="1"/>
    <xf numFmtId="165" fontId="43" fillId="0" borderId="30" xfId="56" applyNumberFormat="1" applyFont="1" applyBorder="1" applyProtection="1"/>
    <xf numFmtId="0" fontId="0" fillId="0" borderId="0" xfId="82" applyFont="1"/>
    <xf numFmtId="165" fontId="43" fillId="0" borderId="0" xfId="56" applyNumberFormat="1" applyFont="1" applyBorder="1" applyProtection="1"/>
    <xf numFmtId="0" fontId="43" fillId="24" borderId="12" xfId="82" applyFont="1" applyFill="1" applyBorder="1"/>
    <xf numFmtId="0" fontId="43" fillId="0" borderId="12" xfId="82" applyFont="1" applyBorder="1"/>
    <xf numFmtId="0" fontId="0" fillId="0" borderId="12" xfId="82" applyFont="1" applyBorder="1"/>
    <xf numFmtId="165" fontId="0" fillId="0" borderId="11" xfId="56" applyNumberFormat="1" applyFont="1" applyBorder="1" applyProtection="1"/>
    <xf numFmtId="165" fontId="43" fillId="0" borderId="11" xfId="56" applyNumberFormat="1" applyFont="1" applyBorder="1" applyProtection="1"/>
    <xf numFmtId="0" fontId="46" fillId="0" borderId="11" xfId="0" applyFont="1" applyBorder="1" applyAlignment="1">
      <alignment horizontal="left"/>
    </xf>
    <xf numFmtId="165" fontId="0" fillId="0" borderId="0" xfId="56" applyNumberFormat="1" applyFont="1" applyBorder="1" applyProtection="1"/>
    <xf numFmtId="0" fontId="43" fillId="0" borderId="11" xfId="82" applyFont="1" applyBorder="1"/>
    <xf numFmtId="0" fontId="43" fillId="0" borderId="0" xfId="82" applyFont="1"/>
    <xf numFmtId="165" fontId="0" fillId="0" borderId="0" xfId="0" quotePrefix="1" applyNumberFormat="1" applyAlignment="1">
      <alignment horizontal="center"/>
    </xf>
    <xf numFmtId="165" fontId="43" fillId="0" borderId="19" xfId="56" applyNumberFormat="1" applyFont="1" applyFill="1" applyBorder="1" applyProtection="1"/>
    <xf numFmtId="165" fontId="43" fillId="0" borderId="11" xfId="56" applyNumberFormat="1" applyFont="1" applyFill="1" applyBorder="1" applyProtection="1"/>
    <xf numFmtId="0" fontId="39" fillId="24" borderId="17" xfId="0" applyFont="1" applyFill="1" applyBorder="1" applyAlignment="1">
      <alignment horizontal="center" wrapText="1"/>
    </xf>
    <xf numFmtId="0" fontId="43" fillId="0" borderId="20" xfId="82" applyFont="1" applyBorder="1"/>
    <xf numFmtId="0" fontId="39" fillId="0" borderId="20" xfId="0" applyFont="1" applyBorder="1" applyAlignment="1">
      <alignment horizontal="center" wrapText="1"/>
    </xf>
    <xf numFmtId="0" fontId="0" fillId="0" borderId="20" xfId="0" applyBorder="1" applyAlignment="1">
      <alignment horizontal="center" wrapText="1"/>
    </xf>
    <xf numFmtId="0" fontId="43" fillId="24" borderId="17" xfId="82" applyFont="1" applyFill="1" applyBorder="1"/>
    <xf numFmtId="0" fontId="0" fillId="24" borderId="20" xfId="0" applyFill="1" applyBorder="1" applyAlignment="1">
      <alignment horizontal="center" wrapText="1"/>
    </xf>
    <xf numFmtId="0" fontId="43" fillId="0" borderId="17" xfId="82" applyFont="1" applyBorder="1"/>
    <xf numFmtId="3" fontId="0" fillId="0" borderId="11" xfId="0" applyNumberFormat="1" applyBorder="1" applyAlignment="1">
      <alignment horizontal="right" wrapText="1"/>
    </xf>
    <xf numFmtId="0" fontId="44" fillId="0" borderId="17" xfId="0" applyFont="1" applyBorder="1" applyAlignment="1">
      <alignment horizontal="left"/>
    </xf>
    <xf numFmtId="43" fontId="0" fillId="0" borderId="0" xfId="56" applyFont="1" applyProtection="1"/>
    <xf numFmtId="0" fontId="0" fillId="0" borderId="11" xfId="0" applyBorder="1" applyAlignment="1">
      <alignment horizontal="center" wrapText="1"/>
    </xf>
    <xf numFmtId="49" fontId="75" fillId="24" borderId="0" xfId="82" applyNumberFormat="1" applyFont="1" applyFill="1"/>
    <xf numFmtId="43" fontId="6" fillId="24" borderId="0" xfId="82" applyNumberFormat="1" applyFont="1" applyFill="1"/>
    <xf numFmtId="43" fontId="76" fillId="24" borderId="0" xfId="56" applyFont="1" applyFill="1"/>
    <xf numFmtId="9" fontId="44" fillId="0" borderId="0" xfId="92" applyFont="1" applyFill="1"/>
    <xf numFmtId="165" fontId="44" fillId="0" borderId="0" xfId="82" applyNumberFormat="1" applyFont="1"/>
    <xf numFmtId="164" fontId="44" fillId="0" borderId="0" xfId="82" applyNumberFormat="1" applyFont="1"/>
    <xf numFmtId="0" fontId="44" fillId="24" borderId="0" xfId="82" applyFont="1" applyFill="1"/>
    <xf numFmtId="0" fontId="28" fillId="0" borderId="0" xfId="72" applyAlignment="1" applyProtection="1"/>
    <xf numFmtId="0" fontId="53" fillId="0" borderId="0" xfId="72" applyFont="1" applyAlignment="1" applyProtection="1"/>
    <xf numFmtId="9" fontId="44" fillId="0" borderId="0" xfId="92" applyFont="1" applyFill="1" applyBorder="1"/>
    <xf numFmtId="165" fontId="44" fillId="39" borderId="11" xfId="82" applyNumberFormat="1" applyFont="1" applyFill="1" applyBorder="1" applyProtection="1">
      <protection locked="0"/>
    </xf>
    <xf numFmtId="0" fontId="47" fillId="39" borderId="11" xfId="0" applyFont="1" applyFill="1" applyBorder="1" applyAlignment="1">
      <alignment horizontal="center" vertical="center" wrapText="1"/>
    </xf>
    <xf numFmtId="3" fontId="0" fillId="0" borderId="32" xfId="0" applyNumberFormat="1" applyBorder="1" applyAlignment="1">
      <alignment horizontal="right"/>
    </xf>
    <xf numFmtId="3" fontId="0" fillId="0" borderId="38" xfId="0" applyNumberFormat="1" applyBorder="1" applyAlignment="1">
      <alignment horizontal="right"/>
    </xf>
    <xf numFmtId="3" fontId="0" fillId="0" borderId="39" xfId="0" applyNumberFormat="1" applyBorder="1" applyAlignment="1">
      <alignment horizontal="right"/>
    </xf>
    <xf numFmtId="3" fontId="0" fillId="0" borderId="42" xfId="0" applyNumberFormat="1" applyBorder="1" applyAlignment="1">
      <alignment horizontal="right"/>
    </xf>
    <xf numFmtId="3" fontId="43" fillId="0" borderId="11" xfId="0" applyNumberFormat="1" applyFont="1" applyBorder="1" applyAlignment="1">
      <alignment horizontal="right"/>
    </xf>
    <xf numFmtId="0" fontId="29" fillId="29" borderId="12" xfId="0" applyFont="1" applyFill="1" applyBorder="1" applyAlignment="1">
      <alignment horizontal="center"/>
    </xf>
    <xf numFmtId="0" fontId="29" fillId="29" borderId="20" xfId="0" applyFont="1" applyFill="1" applyBorder="1" applyAlignment="1">
      <alignment horizontal="center"/>
    </xf>
    <xf numFmtId="0" fontId="29" fillId="29" borderId="17" xfId="0" applyFont="1" applyFill="1" applyBorder="1" applyAlignment="1">
      <alignment horizontal="center"/>
    </xf>
    <xf numFmtId="0" fontId="55" fillId="0" borderId="20" xfId="72" applyFont="1" applyFill="1" applyBorder="1" applyAlignment="1" applyProtection="1">
      <alignment horizontal="left" wrapText="1"/>
    </xf>
    <xf numFmtId="0" fontId="44" fillId="0" borderId="20" xfId="0" applyFont="1" applyBorder="1" applyAlignment="1">
      <alignment wrapText="1"/>
    </xf>
    <xf numFmtId="0" fontId="44" fillId="0" borderId="17" xfId="0" applyFont="1" applyBorder="1" applyAlignment="1">
      <alignment wrapText="1"/>
    </xf>
    <xf numFmtId="0" fontId="0" fillId="0" borderId="0" xfId="0" applyAlignment="1">
      <alignment horizontal="left" vertical="top" wrapText="1"/>
    </xf>
    <xf numFmtId="0" fontId="55" fillId="0" borderId="40" xfId="72" applyFont="1" applyBorder="1" applyAlignment="1" applyProtection="1">
      <alignment horizontal="left" wrapText="1"/>
    </xf>
    <xf numFmtId="0" fontId="55" fillId="0" borderId="41" xfId="72" applyFont="1" applyBorder="1" applyAlignment="1" applyProtection="1">
      <alignment horizontal="left" wrapText="1"/>
    </xf>
    <xf numFmtId="0" fontId="29" fillId="0" borderId="0" xfId="0" quotePrefix="1" applyFont="1" applyAlignment="1">
      <alignment wrapText="1"/>
    </xf>
    <xf numFmtId="0" fontId="0" fillId="0" borderId="0" xfId="0" applyAlignment="1">
      <alignment wrapText="1"/>
    </xf>
  </cellXfs>
  <cellStyles count="111">
    <cellStyle name="20% - Accent1 2" xfId="1" xr:uid="{00000000-0005-0000-0000-000000000000}"/>
    <cellStyle name="20% - Accent1 3" xfId="2" xr:uid="{00000000-0005-0000-0000-000001000000}"/>
    <cellStyle name="20% - Accent2 2" xfId="3" xr:uid="{00000000-0005-0000-0000-000002000000}"/>
    <cellStyle name="20% - Accent2 3" xfId="4" xr:uid="{00000000-0005-0000-0000-000003000000}"/>
    <cellStyle name="20% - Accent3 2" xfId="5" xr:uid="{00000000-0005-0000-0000-000004000000}"/>
    <cellStyle name="20% - Accent3 3" xfId="6" xr:uid="{00000000-0005-0000-0000-000005000000}"/>
    <cellStyle name="20% - Accent4 2" xfId="7" xr:uid="{00000000-0005-0000-0000-000006000000}"/>
    <cellStyle name="20% - Accent4 3" xfId="8" xr:uid="{00000000-0005-0000-0000-000007000000}"/>
    <cellStyle name="20% - Accent5 2" xfId="9" xr:uid="{00000000-0005-0000-0000-000008000000}"/>
    <cellStyle name="20% - Accent5 3" xfId="10" xr:uid="{00000000-0005-0000-0000-000009000000}"/>
    <cellStyle name="20% - Accent6 2" xfId="11" xr:uid="{00000000-0005-0000-0000-00000A000000}"/>
    <cellStyle name="20% - Accent6 3" xfId="12" xr:uid="{00000000-0005-0000-0000-00000B000000}"/>
    <cellStyle name="40% - Accent1 2" xfId="13" xr:uid="{00000000-0005-0000-0000-00000C000000}"/>
    <cellStyle name="40% - Accent1 3" xfId="14" xr:uid="{00000000-0005-0000-0000-00000D000000}"/>
    <cellStyle name="40% - Accent2 2" xfId="15" xr:uid="{00000000-0005-0000-0000-00000E000000}"/>
    <cellStyle name="40% - Accent2 3" xfId="16" xr:uid="{00000000-0005-0000-0000-00000F000000}"/>
    <cellStyle name="40% - Accent3 2" xfId="17" xr:uid="{00000000-0005-0000-0000-000010000000}"/>
    <cellStyle name="40% - Accent3 3" xfId="18" xr:uid="{00000000-0005-0000-0000-000011000000}"/>
    <cellStyle name="40% - Accent4 2" xfId="19" xr:uid="{00000000-0005-0000-0000-000012000000}"/>
    <cellStyle name="40% - Accent4 3" xfId="20" xr:uid="{00000000-0005-0000-0000-000013000000}"/>
    <cellStyle name="40% - Accent5 2" xfId="21" xr:uid="{00000000-0005-0000-0000-000014000000}"/>
    <cellStyle name="40% - Accent5 3" xfId="22" xr:uid="{00000000-0005-0000-0000-000015000000}"/>
    <cellStyle name="40% - Accent6 2" xfId="23" xr:uid="{00000000-0005-0000-0000-000016000000}"/>
    <cellStyle name="40% - Accent6 3" xfId="24" xr:uid="{00000000-0005-0000-0000-000017000000}"/>
    <cellStyle name="60% - Accent1 2" xfId="25" xr:uid="{00000000-0005-0000-0000-000018000000}"/>
    <cellStyle name="60% - Accent1 3" xfId="26" xr:uid="{00000000-0005-0000-0000-000019000000}"/>
    <cellStyle name="60% - Accent2 2" xfId="27" xr:uid="{00000000-0005-0000-0000-00001A000000}"/>
    <cellStyle name="60% - Accent2 3" xfId="28" xr:uid="{00000000-0005-0000-0000-00001B000000}"/>
    <cellStyle name="60% - Accent3 2" xfId="29" xr:uid="{00000000-0005-0000-0000-00001C000000}"/>
    <cellStyle name="60% - Accent3 3" xfId="30" xr:uid="{00000000-0005-0000-0000-00001D000000}"/>
    <cellStyle name="60% - Accent4 2" xfId="31" xr:uid="{00000000-0005-0000-0000-00001E000000}"/>
    <cellStyle name="60% - Accent4 3" xfId="32" xr:uid="{00000000-0005-0000-0000-00001F000000}"/>
    <cellStyle name="60% - Accent5 2" xfId="33" xr:uid="{00000000-0005-0000-0000-000020000000}"/>
    <cellStyle name="60% - Accent5 3" xfId="34" xr:uid="{00000000-0005-0000-0000-000021000000}"/>
    <cellStyle name="60% - Accent6 2" xfId="35" xr:uid="{00000000-0005-0000-0000-000022000000}"/>
    <cellStyle name="60% - Accent6 3" xfId="36" xr:uid="{00000000-0005-0000-0000-000023000000}"/>
    <cellStyle name="Accent1 2" xfId="37" xr:uid="{00000000-0005-0000-0000-000024000000}"/>
    <cellStyle name="Accent1 3" xfId="38" xr:uid="{00000000-0005-0000-0000-000025000000}"/>
    <cellStyle name="Accent2 2" xfId="39" xr:uid="{00000000-0005-0000-0000-000026000000}"/>
    <cellStyle name="Accent2 3" xfId="40" xr:uid="{00000000-0005-0000-0000-000027000000}"/>
    <cellStyle name="Accent3 2" xfId="41" xr:uid="{00000000-0005-0000-0000-000028000000}"/>
    <cellStyle name="Accent3 3" xfId="42" xr:uid="{00000000-0005-0000-0000-000029000000}"/>
    <cellStyle name="Accent4 2" xfId="43" xr:uid="{00000000-0005-0000-0000-00002A000000}"/>
    <cellStyle name="Accent4 3" xfId="44" xr:uid="{00000000-0005-0000-0000-00002B000000}"/>
    <cellStyle name="Accent5 2" xfId="45" xr:uid="{00000000-0005-0000-0000-00002C000000}"/>
    <cellStyle name="Accent5 3" xfId="46" xr:uid="{00000000-0005-0000-0000-00002D000000}"/>
    <cellStyle name="Accent6 2" xfId="47" xr:uid="{00000000-0005-0000-0000-00002E000000}"/>
    <cellStyle name="Accent6 3" xfId="48" xr:uid="{00000000-0005-0000-0000-00002F000000}"/>
    <cellStyle name="ariel" xfId="49" xr:uid="{00000000-0005-0000-0000-000030000000}"/>
    <cellStyle name="Bad 2" xfId="50" xr:uid="{00000000-0005-0000-0000-000031000000}"/>
    <cellStyle name="Bad 3" xfId="51" xr:uid="{00000000-0005-0000-0000-000032000000}"/>
    <cellStyle name="Calculation 2" xfId="52" xr:uid="{00000000-0005-0000-0000-000033000000}"/>
    <cellStyle name="Calculation 3" xfId="53" xr:uid="{00000000-0005-0000-0000-000034000000}"/>
    <cellStyle name="Check Cell 2" xfId="54" xr:uid="{00000000-0005-0000-0000-000035000000}"/>
    <cellStyle name="Check Cell 3" xfId="55" xr:uid="{00000000-0005-0000-0000-000036000000}"/>
    <cellStyle name="Comma" xfId="56" builtinId="3"/>
    <cellStyle name="Comma 2" xfId="57" xr:uid="{00000000-0005-0000-0000-000038000000}"/>
    <cellStyle name="Comma 3" xfId="58" xr:uid="{00000000-0005-0000-0000-000039000000}"/>
    <cellStyle name="Comma 4" xfId="59" xr:uid="{00000000-0005-0000-0000-00003A000000}"/>
    <cellStyle name="Explanatory Text 2" xfId="60" xr:uid="{00000000-0005-0000-0000-00003B000000}"/>
    <cellStyle name="Explanatory Text 3" xfId="61" xr:uid="{00000000-0005-0000-0000-00003C000000}"/>
    <cellStyle name="Good 2" xfId="62" xr:uid="{00000000-0005-0000-0000-00003D000000}"/>
    <cellStyle name="Good 3" xfId="63" xr:uid="{00000000-0005-0000-0000-00003E000000}"/>
    <cellStyle name="Heading 1 2" xfId="64" xr:uid="{00000000-0005-0000-0000-00003F000000}"/>
    <cellStyle name="Heading 1 3" xfId="65" xr:uid="{00000000-0005-0000-0000-000040000000}"/>
    <cellStyle name="Heading 2 2" xfId="66" xr:uid="{00000000-0005-0000-0000-000041000000}"/>
    <cellStyle name="Heading 2 3" xfId="67" xr:uid="{00000000-0005-0000-0000-000042000000}"/>
    <cellStyle name="Heading 3 2" xfId="68" xr:uid="{00000000-0005-0000-0000-000043000000}"/>
    <cellStyle name="Heading 3 2 2" xfId="108" xr:uid="{00000000-0005-0000-0000-000044000000}"/>
    <cellStyle name="Heading 3 3" xfId="69" xr:uid="{00000000-0005-0000-0000-000045000000}"/>
    <cellStyle name="Heading 3 3 2" xfId="107" xr:uid="{00000000-0005-0000-0000-000046000000}"/>
    <cellStyle name="Heading 4 2" xfId="70" xr:uid="{00000000-0005-0000-0000-000047000000}"/>
    <cellStyle name="Heading 4 3" xfId="71" xr:uid="{00000000-0005-0000-0000-000048000000}"/>
    <cellStyle name="Hyperlink" xfId="72" builtinId="8"/>
    <cellStyle name="Hyperlink 2" xfId="73" xr:uid="{00000000-0005-0000-0000-00004A000000}"/>
    <cellStyle name="Hyperlink 2 2" xfId="74" xr:uid="{00000000-0005-0000-0000-00004B000000}"/>
    <cellStyle name="Hyperlink 3" xfId="75" xr:uid="{00000000-0005-0000-0000-00004C000000}"/>
    <cellStyle name="Hyperlink 4" xfId="103" xr:uid="{00000000-0005-0000-0000-00004D000000}"/>
    <cellStyle name="Hyperlink 5" xfId="102" xr:uid="{00000000-0005-0000-0000-00004E000000}"/>
    <cellStyle name="Input 2" xfId="76" xr:uid="{00000000-0005-0000-0000-00004F000000}"/>
    <cellStyle name="Input 3" xfId="77" xr:uid="{00000000-0005-0000-0000-000050000000}"/>
    <cellStyle name="Linked Cell 2" xfId="78" xr:uid="{00000000-0005-0000-0000-000051000000}"/>
    <cellStyle name="Linked Cell 3" xfId="79" xr:uid="{00000000-0005-0000-0000-000052000000}"/>
    <cellStyle name="Neutral 2" xfId="80" xr:uid="{00000000-0005-0000-0000-000053000000}"/>
    <cellStyle name="Neutral 3" xfId="81" xr:uid="{00000000-0005-0000-0000-000054000000}"/>
    <cellStyle name="Normal" xfId="0" builtinId="0"/>
    <cellStyle name="Normal 2" xfId="82" xr:uid="{00000000-0005-0000-0000-000056000000}"/>
    <cellStyle name="Normal 2 2" xfId="83" xr:uid="{00000000-0005-0000-0000-000057000000}"/>
    <cellStyle name="Normal 3" xfId="84" xr:uid="{00000000-0005-0000-0000-000058000000}"/>
    <cellStyle name="Normal 3 2" xfId="85" xr:uid="{00000000-0005-0000-0000-000059000000}"/>
    <cellStyle name="Normal 3 3" xfId="109" xr:uid="{4DE0461D-A09A-46DB-9420-EA36D32D2B1E}"/>
    <cellStyle name="Normal 38" xfId="110" xr:uid="{5C880423-993E-4053-9D18-8525566CBCE5}"/>
    <cellStyle name="Normal 4" xfId="86" xr:uid="{00000000-0005-0000-0000-00005A000000}"/>
    <cellStyle name="Normal 4 2" xfId="101" xr:uid="{00000000-0005-0000-0000-00005B000000}"/>
    <cellStyle name="Normal 5" xfId="104" xr:uid="{00000000-0005-0000-0000-00005C000000}"/>
    <cellStyle name="Normal 6" xfId="105" xr:uid="{00000000-0005-0000-0000-00005D000000}"/>
    <cellStyle name="Normal 7" xfId="106" xr:uid="{00000000-0005-0000-0000-00005E000000}"/>
    <cellStyle name="Normal_pcopop06quina" xfId="87" xr:uid="{00000000-0005-0000-0000-00005F000000}"/>
    <cellStyle name="Note 2" xfId="88" xr:uid="{00000000-0005-0000-0000-000060000000}"/>
    <cellStyle name="Note 3" xfId="89" xr:uid="{00000000-0005-0000-0000-000061000000}"/>
    <cellStyle name="Output 2" xfId="90" xr:uid="{00000000-0005-0000-0000-000062000000}"/>
    <cellStyle name="Output 3" xfId="91" xr:uid="{00000000-0005-0000-0000-000063000000}"/>
    <cellStyle name="Percent" xfId="92" builtinId="5"/>
    <cellStyle name="Percent 2" xfId="93" xr:uid="{00000000-0005-0000-0000-000065000000}"/>
    <cellStyle name="Percent 3" xfId="94" xr:uid="{00000000-0005-0000-0000-000066000000}"/>
    <cellStyle name="Title 2" xfId="95" xr:uid="{00000000-0005-0000-0000-000067000000}"/>
    <cellStyle name="Title 3" xfId="96" xr:uid="{00000000-0005-0000-0000-000068000000}"/>
    <cellStyle name="Total 2" xfId="97" xr:uid="{00000000-0005-0000-0000-000069000000}"/>
    <cellStyle name="Total 3" xfId="98" xr:uid="{00000000-0005-0000-0000-00006A000000}"/>
    <cellStyle name="Warning Text 2" xfId="99" xr:uid="{00000000-0005-0000-0000-00006B000000}"/>
    <cellStyle name="Warning Text 3" xfId="100" xr:uid="{00000000-0005-0000-0000-00006C000000}"/>
  </cellStyles>
  <dxfs count="5"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>
          <fgColor theme="0"/>
        </patternFill>
      </fill>
    </dxf>
    <dxf>
      <font>
        <color theme="0"/>
      </font>
      <fill>
        <patternFill>
          <bgColor theme="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CCFFFF"/>
      <color rgb="FFFF00FF"/>
      <color rgb="FFFFFF99"/>
      <color rgb="FFE4E5B5"/>
      <color rgb="FF18646E"/>
      <color rgb="FFE4ED69"/>
      <color rgb="FF15434A"/>
      <color rgb="FF51560A"/>
      <color rgb="FF41441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niceuk.sharepoint.com/sites/Resource_Impact_Assessment/Shared%20Documents/Guidelines/Guidelines%20in%20development/UTI%20(recurrent)%20antimicrobial%20prescribing%20update/Workings/Consultation/Book.xlsx" TargetMode="External"/><Relationship Id="rId1" Type="http://schemas.openxmlformats.org/officeDocument/2006/relationships/externalLinkPath" Target="https://niceuk.sharepoint.com/sites/Resource_Impact_Assessment/Shared%20Documents/Guidelines/Guidelines%20in%20development/UTI%20(recurrent)%20antimicrobial%20prescribing%20update/Workings/Consultation/Book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RIA\Operational%20resources%20and%20templates\RIA%20product%20templates\Excel%20template%20July%202022\H&amp;SC\_TEAM%20PLANNING%20&amp;%20PROCEDURES\RIA\Operational%20resources%20and%20templates\RIA%20product%20templates\Excel%20template%20October%202020%20-%20do%20not%20use\Resource%20impact%20template%20ACS%20v3.1.xlsx?C5D85BB1" TargetMode="External"/><Relationship Id="rId1" Type="http://schemas.openxmlformats.org/officeDocument/2006/relationships/externalLinkPath" Target="file:///\\C5D85BB1\Resource%20impact%20template%20ACS%20v3.1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niceuk.sharepoint.com/NICE/NICE%20Templates/Adoption%20and%20impact%20tools/Resource%20impact%20tools/Resource%20impact%20-%20template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over"/>
      <sheetName val="Contents"/>
      <sheetName val="Population selection"/>
      <sheetName val="Inputs and eligible population"/>
      <sheetName val="Unit costs"/>
      <sheetName val="Summary"/>
      <sheetName val="Financial impact (cash)"/>
      <sheetName val="Capacity (local prices)"/>
      <sheetName val="Capacity (national prices)"/>
      <sheetName val="payscales"/>
    </sheetNames>
    <sheetDataSet>
      <sheetData sheetId="0" refreshError="1"/>
      <sheetData sheetId="1" refreshError="1"/>
      <sheetData sheetId="2">
        <row r="5">
          <cell r="L5" t="str">
            <v>Per 100,000 population</v>
          </cell>
        </row>
        <row r="6">
          <cell r="L6" t="str">
            <v>England ICB</v>
          </cell>
        </row>
        <row r="7">
          <cell r="L7" t="str">
            <v>National</v>
          </cell>
        </row>
        <row r="8">
          <cell r="L8" t="str">
            <v>NHSE regions</v>
          </cell>
        </row>
        <row r="9">
          <cell r="L9" t="str">
            <v>Wales – Health Boards</v>
          </cell>
        </row>
        <row r="10">
          <cell r="L10" t="str">
            <v>NI – Health and Social Care Trusts</v>
          </cell>
        </row>
        <row r="11">
          <cell r="L11" t="str">
            <v>LA Wales</v>
          </cell>
        </row>
        <row r="12">
          <cell r="L12" t="str">
            <v>LA NI</v>
          </cell>
        </row>
        <row r="13">
          <cell r="L13" t="str">
            <v>LA England</v>
          </cell>
        </row>
        <row r="14">
          <cell r="L14" t="str">
            <v>England – CCGs</v>
          </cell>
        </row>
        <row r="521">
          <cell r="B521" t="str">
            <v>Antrim and Newtownabbey</v>
          </cell>
        </row>
        <row r="522">
          <cell r="B522" t="str">
            <v>Ards and North Down</v>
          </cell>
        </row>
        <row r="523">
          <cell r="B523" t="str">
            <v>Armagh City, Banbridge and Craigavon</v>
          </cell>
        </row>
        <row r="524">
          <cell r="B524" t="str">
            <v>Belfast</v>
          </cell>
        </row>
        <row r="525">
          <cell r="B525" t="str">
            <v>Causeway Coast and Glens</v>
          </cell>
        </row>
        <row r="526">
          <cell r="B526" t="str">
            <v>Derry City and Strabane</v>
          </cell>
        </row>
        <row r="527">
          <cell r="B527" t="str">
            <v>Fermanagh and Omagh</v>
          </cell>
        </row>
        <row r="528">
          <cell r="B528" t="str">
            <v>Lisburn and Castlereagh</v>
          </cell>
        </row>
        <row r="529">
          <cell r="B529" t="str">
            <v>Mid and East Antrim</v>
          </cell>
        </row>
        <row r="530">
          <cell r="B530" t="str">
            <v>Mid Ulster</v>
          </cell>
        </row>
        <row r="531">
          <cell r="B531" t="str">
            <v>Newry, Mourne and Down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 page"/>
      <sheetName val="Guide"/>
      <sheetName val="Population &amp; resource summary"/>
      <sheetName val="Instructions CA"/>
      <sheetName val="Population selection"/>
      <sheetName val="MFF 2014-15"/>
      <sheetName val="Assumptions input old"/>
      <sheetName val="Assumptions input"/>
      <sheetName val="Unit costs"/>
      <sheetName val="Resource impact template old"/>
      <sheetName val="Resource impact template"/>
      <sheetName val="Resource impact overtime old"/>
      <sheetName val="Resource impact over time"/>
      <sheetName val="Sensitivity analysis"/>
      <sheetName val="References"/>
    </sheetNames>
    <sheetDataSet>
      <sheetData sheetId="0"/>
      <sheetData sheetId="1"/>
      <sheetData sheetId="2"/>
      <sheetData sheetId="3"/>
      <sheetData sheetId="4">
        <row r="12">
          <cell r="L12" t="str">
            <v>Per 100,000 population</v>
          </cell>
        </row>
        <row r="13">
          <cell r="L13" t="str">
            <v>National</v>
          </cell>
        </row>
        <row r="14">
          <cell r="L14" t="str">
            <v>England – CCGs</v>
          </cell>
        </row>
        <row r="15">
          <cell r="L15" t="str">
            <v>Wales – Health Boards</v>
          </cell>
        </row>
        <row r="16">
          <cell r="L16" t="str">
            <v>NI – Health and Social Care Trusts</v>
          </cell>
        </row>
        <row r="17">
          <cell r="L17" t="str">
            <v>England STPs</v>
          </cell>
        </row>
        <row r="18">
          <cell r="L18" t="str">
            <v>NHSE area teams</v>
          </cell>
        </row>
        <row r="19">
          <cell r="L19" t="str">
            <v>Local authorities</v>
          </cell>
        </row>
      </sheetData>
      <sheetData sheetId="5"/>
      <sheetData sheetId="6"/>
      <sheetData sheetId="7"/>
      <sheetData sheetId="8"/>
      <sheetData sheetId="9"/>
      <sheetData sheetId="10">
        <row r="6">
          <cell r="A6" t="str">
            <v>Recommendation 1.2.17 &amp; 1.2.20 - People with unstable angina or NSTEMI - Primary Care Impact</v>
          </cell>
        </row>
      </sheetData>
      <sheetData sheetId="11"/>
      <sheetData sheetId="12"/>
      <sheetData sheetId="13"/>
      <sheetData sheetId="1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 page"/>
      <sheetName val="Guide"/>
      <sheetName val="Population &amp; resource summary"/>
      <sheetName val="Instructions CA"/>
      <sheetName val="Population selection"/>
      <sheetName val="MFF 2014-15"/>
      <sheetName val="Assumptions input"/>
      <sheetName val="Resource impact template"/>
      <sheetName val="Resource impact over time"/>
      <sheetName val="Supporting info. – unit costs"/>
      <sheetName val="Sensitivity analysis"/>
      <sheetName val="Supporting info. – references"/>
    </sheetNames>
    <sheetDataSet>
      <sheetData sheetId="0" refreshError="1"/>
      <sheetData sheetId="1"/>
      <sheetData sheetId="2" refreshError="1"/>
      <sheetData sheetId="3" refreshError="1"/>
      <sheetData sheetId="4">
        <row r="12">
          <cell r="L12" t="str">
            <v>Per 100,000 population</v>
          </cell>
        </row>
        <row r="13">
          <cell r="L13" t="str">
            <v>National</v>
          </cell>
        </row>
        <row r="14">
          <cell r="L14" t="str">
            <v>England – CCGs</v>
          </cell>
        </row>
        <row r="15">
          <cell r="L15" t="str">
            <v>Wales – Health Boards</v>
          </cell>
        </row>
        <row r="16">
          <cell r="L16" t="str">
            <v>NI – Health and Social Care Trusts</v>
          </cell>
        </row>
        <row r="17">
          <cell r="L17" t="str">
            <v>NHSE area teams</v>
          </cell>
        </row>
        <row r="18">
          <cell r="L18" t="str">
            <v>Local authorities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nice.org.uk/terms-and-conditions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ons.gov.uk/peoplepopulationandcommunity/populationandmigration/populationprojections/bulletins/nationalpopulationprojections/2021basedinterim" TargetMode="External"/><Relationship Id="rId7" Type="http://schemas.openxmlformats.org/officeDocument/2006/relationships/comments" Target="../comments1.xml"/><Relationship Id="rId2" Type="http://schemas.openxmlformats.org/officeDocument/2006/relationships/hyperlink" Target="https://www.nisra.gov.uk/statistics/population/mid-year-population-estimates" TargetMode="External"/><Relationship Id="rId1" Type="http://schemas.openxmlformats.org/officeDocument/2006/relationships/hyperlink" Target="https://www.ons.gov.uk/peoplepopulationandcommunity/populationandmigration/populationestimates" TargetMode="External"/><Relationship Id="rId6" Type="http://schemas.openxmlformats.org/officeDocument/2006/relationships/vmlDrawing" Target="../drawings/vmlDrawing2.vm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digital.nhs.uk/data-and-information/publications/statistical/quality-and-outcomes-framework-achievement-prevalence-and-exceptions-data/2022-23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england.nhs.uk/pay-syst/national-tariff/national-tariff-payment-system/" TargetMode="External"/><Relationship Id="rId2" Type="http://schemas.openxmlformats.org/officeDocument/2006/relationships/hyperlink" Target="https://www.england.nhs.uk/costing-in-the-nhs/national-cost-collection/" TargetMode="External"/><Relationship Id="rId1" Type="http://schemas.openxmlformats.org/officeDocument/2006/relationships/hyperlink" Target="https://www.england.nhs.uk/costing-in-the-nhs/national-cost-collection/" TargetMode="External"/><Relationship Id="rId6" Type="http://schemas.openxmlformats.org/officeDocument/2006/relationships/comments" Target="../comments2.xml"/><Relationship Id="rId5" Type="http://schemas.openxmlformats.org/officeDocument/2006/relationships/vmlDrawing" Target="../drawings/vmlDrawing3.vm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1" tint="0.14999847407452621"/>
    <pageSetUpPr fitToPage="1"/>
  </sheetPr>
  <dimension ref="B2:O23"/>
  <sheetViews>
    <sheetView showGridLines="0" tabSelected="1" zoomScale="80" zoomScaleNormal="80" zoomScaleSheetLayoutView="80" workbookViewId="0">
      <selection activeCell="J29" sqref="J29"/>
    </sheetView>
  </sheetViews>
  <sheetFormatPr defaultRowHeight="14.5"/>
  <cols>
    <col min="1" max="1" width="1.453125" customWidth="1"/>
    <col min="2" max="2" width="1.7265625" customWidth="1"/>
    <col min="12" max="12" width="10.453125" customWidth="1"/>
    <col min="14" max="14" width="12.7265625" customWidth="1"/>
    <col min="15" max="15" width="2.1796875" customWidth="1"/>
    <col min="16" max="16" width="1.453125" customWidth="1"/>
    <col min="21" max="21" width="31" customWidth="1"/>
  </cols>
  <sheetData>
    <row r="2" spans="2:15" ht="19.899999999999999" customHeight="1">
      <c r="B2" s="160"/>
      <c r="C2" s="236"/>
      <c r="D2" s="236"/>
      <c r="E2" s="236"/>
      <c r="F2" s="236"/>
      <c r="G2" s="236"/>
      <c r="H2" s="236"/>
      <c r="I2" s="236"/>
      <c r="J2" s="236"/>
      <c r="K2" s="236"/>
      <c r="L2" s="236"/>
      <c r="M2" s="236"/>
      <c r="N2" s="236"/>
      <c r="O2" s="146"/>
    </row>
    <row r="3" spans="2:15" ht="34.9" customHeight="1">
      <c r="B3" s="149"/>
      <c r="C3" s="161"/>
      <c r="D3" s="161"/>
      <c r="E3" s="161"/>
      <c r="F3" s="161"/>
      <c r="G3" s="161"/>
      <c r="H3" s="161"/>
      <c r="I3" s="161"/>
      <c r="J3" s="161"/>
      <c r="K3" s="161"/>
      <c r="L3" s="161"/>
      <c r="M3" s="161"/>
      <c r="N3" s="161"/>
      <c r="O3" s="148"/>
    </row>
    <row r="4" spans="2:15" ht="31">
      <c r="B4" s="149"/>
      <c r="C4" s="162" t="s">
        <v>0</v>
      </c>
      <c r="D4" s="161"/>
      <c r="E4" s="161"/>
      <c r="F4" s="161"/>
      <c r="G4" s="161"/>
      <c r="H4" s="161"/>
      <c r="I4" s="161"/>
      <c r="J4" s="161"/>
      <c r="K4" s="161"/>
      <c r="L4" s="161"/>
      <c r="M4" s="161"/>
      <c r="N4" s="161"/>
      <c r="O4" s="148"/>
    </row>
    <row r="5" spans="2:15">
      <c r="B5" s="149"/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161"/>
      <c r="N5" s="161"/>
      <c r="O5" s="148"/>
    </row>
    <row r="6" spans="2:15">
      <c r="B6" s="149"/>
      <c r="O6" s="148"/>
    </row>
    <row r="7" spans="2:15" ht="31.15" customHeight="1">
      <c r="B7" s="149"/>
      <c r="C7" s="164" t="s">
        <v>1</v>
      </c>
      <c r="O7" s="148"/>
    </row>
    <row r="8" spans="2:15" ht="31.15" customHeight="1">
      <c r="B8" s="149"/>
      <c r="C8" s="243" t="s">
        <v>958</v>
      </c>
      <c r="O8" s="148"/>
    </row>
    <row r="9" spans="2:15" ht="31.15" customHeight="1">
      <c r="B9" s="149"/>
      <c r="C9" s="243" t="s">
        <v>999</v>
      </c>
      <c r="O9" s="148"/>
    </row>
    <row r="10" spans="2:15" ht="31.15" customHeight="1">
      <c r="B10" s="149"/>
      <c r="C10" s="243"/>
      <c r="O10" s="148"/>
    </row>
    <row r="11" spans="2:15" ht="31">
      <c r="B11" s="149"/>
      <c r="C11" s="460" t="s">
        <v>821</v>
      </c>
      <c r="D11" s="461"/>
      <c r="E11" s="462"/>
      <c r="F11" s="462"/>
      <c r="G11" s="462"/>
      <c r="H11" s="462"/>
      <c r="I11" s="462"/>
      <c r="J11" s="462"/>
      <c r="K11" s="462"/>
      <c r="L11" s="462"/>
      <c r="M11" s="462"/>
      <c r="N11" s="462"/>
      <c r="O11" s="148"/>
    </row>
    <row r="12" spans="2:15" ht="31">
      <c r="B12" s="149"/>
      <c r="D12" s="165"/>
      <c r="O12" s="148"/>
    </row>
    <row r="13" spans="2:15" ht="31">
      <c r="B13" s="149"/>
      <c r="C13" s="163" t="s">
        <v>998</v>
      </c>
      <c r="D13" s="165"/>
      <c r="O13" s="148"/>
    </row>
    <row r="14" spans="2:15" ht="31">
      <c r="B14" s="149"/>
      <c r="D14" s="165"/>
      <c r="O14" s="148"/>
    </row>
    <row r="15" spans="2:15" ht="31">
      <c r="B15" s="149"/>
      <c r="C15" s="163" t="s">
        <v>1000</v>
      </c>
      <c r="D15" s="165"/>
      <c r="O15" s="148"/>
    </row>
    <row r="16" spans="2:15" ht="31">
      <c r="B16" s="149"/>
      <c r="D16" s="165"/>
      <c r="O16" s="148"/>
    </row>
    <row r="17" spans="2:15">
      <c r="B17" s="149"/>
      <c r="C17" s="141" t="s">
        <v>2</v>
      </c>
      <c r="D17" s="176"/>
      <c r="E17" s="156"/>
      <c r="F17" s="201" t="s">
        <v>822</v>
      </c>
      <c r="G17" s="176"/>
      <c r="H17" s="176"/>
      <c r="I17" s="176"/>
      <c r="J17" s="176"/>
      <c r="K17" s="176"/>
      <c r="L17" s="176"/>
      <c r="M17" s="156"/>
      <c r="O17" s="148"/>
    </row>
    <row r="18" spans="2:15">
      <c r="B18" s="149"/>
      <c r="C18" s="141" t="s">
        <v>3</v>
      </c>
      <c r="D18" s="176"/>
      <c r="E18" s="156"/>
      <c r="F18" s="201" t="s">
        <v>823</v>
      </c>
      <c r="G18" s="176"/>
      <c r="H18" s="176"/>
      <c r="I18" s="176"/>
      <c r="J18" s="176"/>
      <c r="K18" s="176"/>
      <c r="L18" s="176"/>
      <c r="M18" s="156"/>
      <c r="O18" s="148"/>
    </row>
    <row r="19" spans="2:15">
      <c r="B19" s="149"/>
      <c r="C19" s="141" t="s">
        <v>5</v>
      </c>
      <c r="D19" s="176"/>
      <c r="E19" s="156"/>
      <c r="F19" s="201" t="s">
        <v>825</v>
      </c>
      <c r="G19" s="176"/>
      <c r="H19" s="176"/>
      <c r="I19" s="176"/>
      <c r="J19" s="176"/>
      <c r="K19" s="176"/>
      <c r="L19" s="670"/>
      <c r="M19" s="671"/>
      <c r="O19" s="148"/>
    </row>
    <row r="20" spans="2:15">
      <c r="B20" s="149"/>
      <c r="C20" s="141" t="s">
        <v>985</v>
      </c>
      <c r="D20" s="176"/>
      <c r="E20" s="156"/>
      <c r="F20" s="201" t="s">
        <v>986</v>
      </c>
      <c r="G20" s="176"/>
      <c r="H20" s="670"/>
      <c r="I20" s="670"/>
      <c r="J20" s="670"/>
      <c r="K20" s="670"/>
      <c r="L20" s="670"/>
      <c r="M20" s="671"/>
      <c r="O20" s="148"/>
    </row>
    <row r="21" spans="2:15">
      <c r="B21" s="149"/>
      <c r="C21" s="201" t="s">
        <v>987</v>
      </c>
      <c r="D21" s="176"/>
      <c r="E21" s="156"/>
      <c r="F21" s="201" t="s">
        <v>824</v>
      </c>
      <c r="G21" s="176"/>
      <c r="H21" s="176"/>
      <c r="I21" s="176"/>
      <c r="J21" s="176"/>
      <c r="K21" s="176"/>
      <c r="L21" s="176"/>
      <c r="M21" s="156"/>
      <c r="O21" s="148"/>
    </row>
    <row r="22" spans="2:15">
      <c r="B22" s="149"/>
      <c r="C22" s="141" t="s">
        <v>4</v>
      </c>
      <c r="D22" s="176"/>
      <c r="E22" s="156"/>
      <c r="F22" s="201" t="s">
        <v>988</v>
      </c>
      <c r="G22" s="176"/>
      <c r="H22" s="176"/>
      <c r="I22" s="176"/>
      <c r="J22" s="176"/>
      <c r="K22" s="176"/>
      <c r="L22" s="176"/>
      <c r="M22" s="156"/>
      <c r="O22" s="148"/>
    </row>
    <row r="23" spans="2:15">
      <c r="B23" s="150"/>
      <c r="C23" s="151"/>
      <c r="D23" s="151"/>
      <c r="E23" s="151"/>
      <c r="F23" s="151"/>
      <c r="G23" s="151"/>
      <c r="H23" s="151"/>
      <c r="I23" s="151"/>
      <c r="J23" s="151"/>
      <c r="K23" s="151"/>
      <c r="L23" s="151"/>
      <c r="M23" s="151"/>
      <c r="N23" s="151"/>
      <c r="O23" s="152"/>
    </row>
  </sheetData>
  <sheetProtection algorithmName="SHA-512" hashValue="Ch4uIZT/ODmnjGByifdh43TMpVpYEpOJQvB5z6WbBXvT/ijqusSOT7myqEcv7smC8RY45aYehvIAvmSDGuEftw==" saltValue="n0riMDCFNZFoEHz5wfNN6w==" spinCount="100000" sheet="1" objects="1" scenarios="1"/>
  <pageMargins left="0.23622047244094491" right="0.23622047244094491" top="0.74803149606299213" bottom="0.74803149606299213" header="0.31496062992125984" footer="0.31496062992125984"/>
  <pageSetup paperSize="9" scale="81" fitToHeight="0" orientation="portrait" verticalDpi="300" r:id="rId1"/>
  <headerFooter>
    <oddHeader>&amp;R&amp;G</oddHeader>
    <oddFooter>&amp;CDraft.  Subject to change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1388F9-0609-41FB-A47D-9DBEBDF12F79}">
  <sheetPr>
    <tabColor theme="1" tint="0.14999847407452621"/>
    <pageSetUpPr fitToPage="1"/>
  </sheetPr>
  <dimension ref="B2:Q28"/>
  <sheetViews>
    <sheetView showGridLines="0" zoomScale="80" zoomScaleNormal="80" zoomScaleSheetLayoutView="80" workbookViewId="0"/>
  </sheetViews>
  <sheetFormatPr defaultRowHeight="14.5"/>
  <cols>
    <col min="1" max="2" width="3.7265625" customWidth="1"/>
    <col min="3" max="3" width="20.54296875" customWidth="1"/>
    <col min="4" max="4" width="3.7265625" customWidth="1"/>
    <col min="5" max="5" width="20.54296875" customWidth="1"/>
    <col min="6" max="6" width="3.7265625" customWidth="1"/>
    <col min="7" max="7" width="20.54296875" customWidth="1"/>
    <col min="8" max="10" width="3.7265625" customWidth="1"/>
    <col min="11" max="11" width="20.54296875" customWidth="1"/>
    <col min="12" max="12" width="10.453125" customWidth="1"/>
    <col min="13" max="13" width="20.54296875" customWidth="1"/>
    <col min="14" max="14" width="12.7265625" customWidth="1"/>
    <col min="15" max="15" width="20.54296875" customWidth="1"/>
    <col min="16" max="16" width="3.7265625" customWidth="1"/>
  </cols>
  <sheetData>
    <row r="2" spans="2:17" ht="26">
      <c r="B2" s="274" t="s">
        <v>6</v>
      </c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3"/>
    </row>
    <row r="5" spans="2:17">
      <c r="B5" s="191" t="s">
        <v>710</v>
      </c>
      <c r="C5" s="278"/>
      <c r="D5" s="278"/>
      <c r="E5" s="278"/>
      <c r="F5" s="278"/>
      <c r="G5" s="278"/>
      <c r="H5" s="278"/>
      <c r="I5" s="278"/>
      <c r="J5" s="278"/>
      <c r="K5" s="278"/>
      <c r="L5" s="278"/>
      <c r="M5" s="278"/>
      <c r="N5" s="278"/>
      <c r="O5" s="278"/>
      <c r="P5" s="192"/>
    </row>
    <row r="6" spans="2:17">
      <c r="B6" s="196" t="s">
        <v>711</v>
      </c>
      <c r="C6" s="189"/>
      <c r="D6" s="189"/>
      <c r="E6" s="189"/>
      <c r="F6" s="189"/>
      <c r="G6" s="189"/>
      <c r="H6" s="189"/>
      <c r="I6" s="189"/>
      <c r="J6" s="189"/>
      <c r="K6" s="189"/>
      <c r="L6" s="189"/>
      <c r="M6" s="189"/>
      <c r="N6" s="189"/>
      <c r="O6" s="189"/>
      <c r="P6" s="197"/>
    </row>
    <row r="7" spans="2:17">
      <c r="B7" s="194" t="s">
        <v>709</v>
      </c>
      <c r="C7" s="193"/>
      <c r="D7" s="193"/>
      <c r="E7" s="193"/>
      <c r="F7" s="193"/>
      <c r="G7" s="193"/>
      <c r="H7" s="193"/>
      <c r="I7" s="193"/>
      <c r="J7" s="193"/>
      <c r="K7" s="193"/>
      <c r="L7" s="193"/>
      <c r="M7" s="193"/>
      <c r="N7" s="193"/>
      <c r="O7" s="193"/>
      <c r="P7" s="195"/>
    </row>
    <row r="9" spans="2:17">
      <c r="N9" s="291"/>
      <c r="O9" s="291"/>
      <c r="P9" s="291"/>
    </row>
    <row r="10" spans="2:17">
      <c r="B10" s="191"/>
      <c r="C10" s="278"/>
      <c r="D10" s="278"/>
      <c r="E10" s="278"/>
      <c r="F10" s="278"/>
      <c r="G10" s="278"/>
      <c r="H10" s="192"/>
      <c r="J10" s="191"/>
      <c r="K10" s="278"/>
      <c r="L10" s="278"/>
      <c r="M10" s="278"/>
      <c r="N10" s="189"/>
      <c r="O10" s="189"/>
      <c r="P10" s="189"/>
      <c r="Q10" s="149"/>
    </row>
    <row r="11" spans="2:17" ht="46.5">
      <c r="B11" s="196"/>
      <c r="C11" s="259" t="s">
        <v>7</v>
      </c>
      <c r="D11" s="294"/>
      <c r="E11" s="259" t="s">
        <v>8</v>
      </c>
      <c r="F11" s="294"/>
      <c r="G11" s="290" t="s">
        <v>9</v>
      </c>
      <c r="H11" s="295"/>
      <c r="I11" s="260"/>
      <c r="J11" s="298"/>
      <c r="K11" s="261" t="s">
        <v>10</v>
      </c>
      <c r="L11" s="298"/>
      <c r="M11" s="261" t="s">
        <v>11</v>
      </c>
      <c r="N11" s="294"/>
      <c r="O11" s="261" t="s">
        <v>12</v>
      </c>
      <c r="P11" s="294"/>
      <c r="Q11" s="149"/>
    </row>
    <row r="12" spans="2:17">
      <c r="B12" s="196"/>
      <c r="C12" s="189"/>
      <c r="D12" s="189"/>
      <c r="E12" s="189"/>
      <c r="F12" s="189"/>
      <c r="G12" s="189"/>
      <c r="H12" s="197"/>
      <c r="J12" s="196"/>
      <c r="K12" s="189"/>
      <c r="L12" s="189"/>
      <c r="M12" s="189"/>
      <c r="N12" s="189"/>
      <c r="O12" s="189"/>
      <c r="P12" s="189"/>
      <c r="Q12" s="149"/>
    </row>
    <row r="13" spans="2:17" ht="40.15" customHeight="1">
      <c r="B13" s="196"/>
      <c r="C13" s="292"/>
      <c r="D13" s="176"/>
      <c r="E13" s="328" t="s">
        <v>13</v>
      </c>
      <c r="F13" s="176"/>
      <c r="G13" s="293"/>
      <c r="H13" s="197"/>
      <c r="J13" s="196"/>
      <c r="K13" s="292"/>
      <c r="L13" s="176"/>
      <c r="M13" s="329" t="s">
        <v>14</v>
      </c>
      <c r="N13" s="176"/>
      <c r="O13" s="293"/>
      <c r="P13" s="189"/>
      <c r="Q13" s="149"/>
    </row>
    <row r="14" spans="2:17">
      <c r="B14" s="196"/>
      <c r="C14" s="189"/>
      <c r="D14" s="189"/>
      <c r="E14" s="189"/>
      <c r="F14" s="189"/>
      <c r="G14" s="189"/>
      <c r="H14" s="197"/>
      <c r="J14" s="196"/>
      <c r="K14" s="189"/>
      <c r="L14" s="189"/>
      <c r="M14" s="189"/>
      <c r="N14" s="189"/>
      <c r="O14" s="189"/>
      <c r="P14" s="189"/>
      <c r="Q14" s="149"/>
    </row>
    <row r="15" spans="2:17" ht="213.75" customHeight="1">
      <c r="B15" s="196"/>
      <c r="C15" s="256" t="s">
        <v>15</v>
      </c>
      <c r="D15" s="296"/>
      <c r="E15" s="257" t="s">
        <v>16</v>
      </c>
      <c r="F15" s="296"/>
      <c r="G15" s="255" t="s">
        <v>17</v>
      </c>
      <c r="H15" s="297"/>
      <c r="I15" s="206"/>
      <c r="J15" s="299"/>
      <c r="K15" s="258" t="s">
        <v>18</v>
      </c>
      <c r="L15" s="299"/>
      <c r="M15" s="281" t="s">
        <v>19</v>
      </c>
      <c r="N15" s="296"/>
      <c r="O15" s="281" t="s">
        <v>20</v>
      </c>
      <c r="P15" s="296"/>
      <c r="Q15" s="149"/>
    </row>
    <row r="16" spans="2:17">
      <c r="B16" s="194"/>
      <c r="C16" s="193"/>
      <c r="D16" s="193"/>
      <c r="E16" s="193"/>
      <c r="F16" s="193"/>
      <c r="G16" s="193"/>
      <c r="H16" s="195"/>
      <c r="J16" s="194"/>
      <c r="K16" s="193"/>
      <c r="L16" s="300"/>
      <c r="M16" s="300"/>
      <c r="N16" s="300"/>
      <c r="O16" s="300"/>
      <c r="P16" s="300"/>
      <c r="Q16" s="149"/>
    </row>
    <row r="19" spans="2:16">
      <c r="B19" s="191"/>
      <c r="C19" s="278"/>
      <c r="D19" s="278"/>
      <c r="E19" s="278"/>
      <c r="F19" s="278"/>
      <c r="G19" s="278"/>
      <c r="H19" s="278"/>
      <c r="I19" s="278"/>
      <c r="J19" s="278"/>
      <c r="K19" s="278"/>
      <c r="L19" s="278"/>
      <c r="M19" s="278"/>
      <c r="N19" s="278"/>
      <c r="O19" s="278"/>
      <c r="P19" s="192"/>
    </row>
    <row r="20" spans="2:16">
      <c r="B20" s="196" t="s">
        <v>21</v>
      </c>
      <c r="C20" s="189"/>
      <c r="D20" s="189"/>
      <c r="E20" s="189"/>
      <c r="F20" s="189"/>
      <c r="G20" s="189"/>
      <c r="H20" s="189"/>
      <c r="I20" s="189"/>
      <c r="J20" s="189"/>
      <c r="K20" s="189"/>
      <c r="L20" s="189"/>
      <c r="M20" s="189"/>
      <c r="N20" s="189"/>
      <c r="O20" s="189"/>
      <c r="P20" s="197"/>
    </row>
    <row r="21" spans="2:16">
      <c r="B21" s="301" t="s">
        <v>22</v>
      </c>
      <c r="C21" s="189"/>
      <c r="D21" s="189"/>
      <c r="E21" s="189"/>
      <c r="F21" s="189"/>
      <c r="G21" s="189"/>
      <c r="H21" s="189"/>
      <c r="I21" s="189"/>
      <c r="J21" s="189"/>
      <c r="K21" s="189"/>
      <c r="L21" s="189"/>
      <c r="M21" s="189"/>
      <c r="N21" s="189"/>
      <c r="O21" s="189"/>
      <c r="P21" s="197"/>
    </row>
    <row r="22" spans="2:16">
      <c r="B22" s="302" t="s">
        <v>23</v>
      </c>
      <c r="C22" s="189"/>
      <c r="D22" s="189"/>
      <c r="E22" s="189"/>
      <c r="F22" s="189"/>
      <c r="G22" s="189"/>
      <c r="H22" s="189"/>
      <c r="I22" s="189"/>
      <c r="J22" s="189"/>
      <c r="K22" s="189"/>
      <c r="L22" s="189"/>
      <c r="M22" s="189"/>
      <c r="N22" s="189"/>
      <c r="O22" s="189"/>
      <c r="P22" s="197"/>
    </row>
    <row r="23" spans="2:16">
      <c r="B23" s="303" t="s">
        <v>24</v>
      </c>
      <c r="C23" s="189"/>
      <c r="D23" s="189"/>
      <c r="E23" s="189"/>
      <c r="F23" s="189"/>
      <c r="G23" s="189"/>
      <c r="H23" s="189"/>
      <c r="I23" s="189"/>
      <c r="J23" s="189"/>
      <c r="K23" s="189"/>
      <c r="L23" s="189"/>
      <c r="M23" s="189"/>
      <c r="N23" s="189"/>
      <c r="O23" s="189"/>
      <c r="P23" s="197"/>
    </row>
    <row r="24" spans="2:16">
      <c r="B24" s="302" t="s">
        <v>25</v>
      </c>
      <c r="C24" s="189"/>
      <c r="D24" s="189"/>
      <c r="E24" s="189"/>
      <c r="F24" s="189"/>
      <c r="G24" s="189"/>
      <c r="H24" s="189"/>
      <c r="I24" s="189"/>
      <c r="J24" s="189"/>
      <c r="K24" s="189"/>
      <c r="L24" s="189"/>
      <c r="M24" s="189"/>
      <c r="N24" s="189"/>
      <c r="O24" s="189"/>
      <c r="P24" s="197"/>
    </row>
    <row r="25" spans="2:16">
      <c r="B25" s="302" t="s">
        <v>26</v>
      </c>
      <c r="C25" s="189"/>
      <c r="D25" s="189"/>
      <c r="E25" s="189"/>
      <c r="F25" s="189"/>
      <c r="G25" s="189"/>
      <c r="H25" s="189"/>
      <c r="I25" s="189"/>
      <c r="J25" s="189"/>
      <c r="K25" s="189"/>
      <c r="L25" s="189"/>
      <c r="M25" s="189"/>
      <c r="N25" s="189"/>
      <c r="O25" s="189"/>
      <c r="P25" s="197"/>
    </row>
    <row r="26" spans="2:16">
      <c r="B26" s="196"/>
      <c r="C26" s="189"/>
      <c r="D26" s="189"/>
      <c r="E26" s="189"/>
      <c r="F26" s="189"/>
      <c r="G26" s="189"/>
      <c r="H26" s="189"/>
      <c r="I26" s="189"/>
      <c r="J26" s="189"/>
      <c r="K26" s="189"/>
      <c r="L26" s="189"/>
      <c r="M26" s="189"/>
      <c r="N26" s="189"/>
      <c r="O26" s="189"/>
      <c r="P26" s="197"/>
    </row>
    <row r="27" spans="2:16">
      <c r="B27" s="304" t="s">
        <v>27</v>
      </c>
      <c r="C27" s="189"/>
      <c r="D27" s="189"/>
      <c r="E27" s="189"/>
      <c r="F27" s="189"/>
      <c r="G27" s="189"/>
      <c r="H27" s="189"/>
      <c r="I27" s="189"/>
      <c r="J27" s="189"/>
      <c r="K27" s="189"/>
      <c r="L27" s="189"/>
      <c r="M27" s="189"/>
      <c r="N27" s="189"/>
      <c r="O27" s="189"/>
      <c r="P27" s="197"/>
    </row>
    <row r="28" spans="2:16">
      <c r="B28" s="194"/>
      <c r="C28" s="193"/>
      <c r="D28" s="193"/>
      <c r="E28" s="193"/>
      <c r="F28" s="193"/>
      <c r="G28" s="193"/>
      <c r="H28" s="193"/>
      <c r="I28" s="193"/>
      <c r="J28" s="193"/>
      <c r="K28" s="193"/>
      <c r="L28" s="193"/>
      <c r="M28" s="193"/>
      <c r="N28" s="193"/>
      <c r="O28" s="193"/>
      <c r="P28" s="195"/>
    </row>
  </sheetData>
  <sheetProtection algorithmName="SHA-512" hashValue="4KG5kwgC5wC2+yt1vN6xMPYCXaXvQusd8kth07+iiy8w4YNEtetiFtnatfBG/49PiGUpuLaoGk/oFU/grTxn2g==" saltValue="2KnRlxLTT52fBqkMaA4rGA==" spinCount="100000" sheet="1" objects="1" scenarios="1"/>
  <hyperlinks>
    <hyperlink ref="B27" r:id="rId1" xr:uid="{A9028629-3EA9-424F-9115-3A028530777C}"/>
  </hyperlinks>
  <pageMargins left="0.7" right="0.7" top="0.75" bottom="0.75" header="0.3" footer="0.3"/>
  <pageSetup paperSize="9" scale="49" fitToHeight="0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6">
    <tabColor rgb="FFFF00FF"/>
    <pageSetUpPr fitToPage="1"/>
  </sheetPr>
  <dimension ref="A1:GL904"/>
  <sheetViews>
    <sheetView showGridLines="0" zoomScale="80" zoomScaleNormal="80" workbookViewId="0">
      <selection activeCell="B1" sqref="B1"/>
    </sheetView>
  </sheetViews>
  <sheetFormatPr defaultColWidth="9.26953125" defaultRowHeight="14"/>
  <cols>
    <col min="1" max="1" width="24.453125" style="10" customWidth="1"/>
    <col min="2" max="2" width="49.453125" style="10" customWidth="1"/>
    <col min="3" max="3" width="63.54296875" style="14" customWidth="1"/>
    <col min="4" max="4" width="20.453125" style="10" customWidth="1"/>
    <col min="5" max="11" width="21" style="10" customWidth="1"/>
    <col min="12" max="12" width="10.453125" style="10" customWidth="1"/>
    <col min="13" max="13" width="22.7265625" style="10" customWidth="1"/>
    <col min="14" max="14" width="12.7265625" style="10" customWidth="1"/>
    <col min="15" max="15" width="25.7265625" style="10" customWidth="1"/>
    <col min="16" max="16" width="10.7265625" style="10" customWidth="1"/>
    <col min="17" max="17" width="15.26953125" style="11" customWidth="1"/>
    <col min="18" max="18" width="20.26953125" style="11" customWidth="1"/>
    <col min="19" max="23" width="10.7265625" style="11" customWidth="1"/>
    <col min="24" max="42" width="10.7265625" style="11" hidden="1" customWidth="1"/>
    <col min="43" max="50" width="10.7265625" style="12" hidden="1" customWidth="1"/>
    <col min="51" max="100" width="10.7265625" style="1" hidden="1" customWidth="1"/>
    <col min="101" max="106" width="10.7265625" style="1" customWidth="1"/>
    <col min="107" max="190" width="10.7265625" style="10" hidden="1" customWidth="1"/>
    <col min="191" max="193" width="10.7265625" style="10" customWidth="1"/>
    <col min="194" max="194" width="10.453125" style="10" customWidth="1"/>
    <col min="195" max="16384" width="9.26953125" style="10"/>
  </cols>
  <sheetData>
    <row r="1" spans="2:106">
      <c r="B1" s="8" t="s">
        <v>96</v>
      </c>
      <c r="C1" s="101"/>
      <c r="D1" s="21"/>
      <c r="E1" s="9" t="s">
        <v>97</v>
      </c>
      <c r="F1" s="6"/>
      <c r="G1" s="6"/>
    </row>
    <row r="3" spans="2:106">
      <c r="B3" s="91" t="s">
        <v>98</v>
      </c>
      <c r="C3" s="333"/>
      <c r="D3" s="334"/>
      <c r="E3" s="334"/>
      <c r="F3" s="334"/>
      <c r="G3" s="92"/>
    </row>
    <row r="4" spans="2:106">
      <c r="B4" s="93"/>
      <c r="C4" s="94"/>
      <c r="D4" s="6"/>
      <c r="E4" s="6"/>
      <c r="F4" s="6"/>
      <c r="G4" s="95"/>
      <c r="L4" s="8" t="s">
        <v>99</v>
      </c>
      <c r="M4" s="8" t="s">
        <v>99</v>
      </c>
      <c r="N4" s="8" t="s">
        <v>100</v>
      </c>
      <c r="O4" s="8" t="s">
        <v>100</v>
      </c>
      <c r="P4" s="8" t="s">
        <v>101</v>
      </c>
      <c r="R4" s="157" t="s">
        <v>102</v>
      </c>
      <c r="S4" s="157" t="s">
        <v>75</v>
      </c>
      <c r="T4" s="157" t="s">
        <v>103</v>
      </c>
      <c r="V4" s="157" t="s">
        <v>104</v>
      </c>
    </row>
    <row r="5" spans="2:106" ht="42">
      <c r="B5" s="96" t="s">
        <v>105</v>
      </c>
      <c r="C5" s="94"/>
      <c r="D5" s="6"/>
      <c r="E5" s="6"/>
      <c r="F5" s="6"/>
      <c r="G5" s="95"/>
      <c r="L5" s="15" t="s">
        <v>106</v>
      </c>
      <c r="M5" s="15" t="s">
        <v>107</v>
      </c>
      <c r="N5" s="15" t="s">
        <v>108</v>
      </c>
      <c r="O5" s="15" t="s">
        <v>109</v>
      </c>
      <c r="P5" s="18"/>
      <c r="Q5" s="16"/>
      <c r="R5" s="15" t="s">
        <v>109</v>
      </c>
      <c r="S5" s="133" t="s">
        <v>78</v>
      </c>
      <c r="V5" s="134">
        <v>4</v>
      </c>
    </row>
    <row r="6" spans="2:106">
      <c r="B6" s="96" t="s">
        <v>110</v>
      </c>
      <c r="C6" s="94"/>
      <c r="D6" s="6"/>
      <c r="E6" s="6"/>
      <c r="F6" s="6"/>
      <c r="G6" s="95"/>
      <c r="J6" s="129"/>
      <c r="L6" s="20" t="s">
        <v>714</v>
      </c>
      <c r="M6" s="20" t="s">
        <v>111</v>
      </c>
      <c r="N6" s="20" t="str">
        <f>'Inputs and eligible population'!$E$11</f>
        <v>National</v>
      </c>
      <c r="O6" s="20" t="str">
        <f>IFERROR(VLOOKUP('Inputs and eligible population'!$E$11, $L$5:$M$14, 2, FALSE), "-")</f>
        <v>NATIONAL</v>
      </c>
      <c r="P6" s="15" t="b">
        <f>ISTEXT('Inputs and eligible population'!$E$12)</f>
        <v>1</v>
      </c>
      <c r="R6" s="174" t="s">
        <v>39</v>
      </c>
      <c r="S6" s="133" t="s">
        <v>79</v>
      </c>
      <c r="V6" s="134">
        <v>5</v>
      </c>
    </row>
    <row r="7" spans="2:106">
      <c r="B7" s="93"/>
      <c r="C7" s="94"/>
      <c r="D7" s="6"/>
      <c r="E7" s="6"/>
      <c r="F7" s="6"/>
      <c r="G7" s="95"/>
      <c r="L7" s="20" t="s">
        <v>35</v>
      </c>
      <c r="M7" s="20" t="s">
        <v>112</v>
      </c>
      <c r="N7" s="20" t="str">
        <f>'Inputs and eligible population'!$E$11</f>
        <v>National</v>
      </c>
      <c r="O7" s="20" t="str">
        <f>IFERROR(VLOOKUP('Inputs and eligible population'!$E$11, $L$5:$M$14, 2, FALSE), "-")</f>
        <v>NATIONAL</v>
      </c>
      <c r="P7" s="15" t="b">
        <f>ISTEXT('Inputs and eligible population'!$E$12)</f>
        <v>1</v>
      </c>
      <c r="R7" s="174" t="s">
        <v>113</v>
      </c>
      <c r="S7" s="277"/>
      <c r="V7" s="134">
        <v>6</v>
      </c>
    </row>
    <row r="8" spans="2:106" ht="19.5" customHeight="1">
      <c r="B8" s="97" t="s">
        <v>114</v>
      </c>
      <c r="C8" s="98"/>
      <c r="D8" s="99"/>
      <c r="E8" s="99"/>
      <c r="F8" s="99"/>
      <c r="G8" s="100"/>
      <c r="L8" s="20" t="s">
        <v>115</v>
      </c>
      <c r="M8" s="20" t="s">
        <v>116</v>
      </c>
      <c r="N8" s="20" t="str">
        <f>'Inputs and eligible population'!$E$11</f>
        <v>National</v>
      </c>
      <c r="O8" s="20" t="str">
        <f>IFERROR(VLOOKUP('Inputs and eligible population'!$E$11, $L$5:$M$14, 2, FALSE), "-")</f>
        <v>NATIONAL</v>
      </c>
      <c r="P8" s="15" t="b">
        <f>ISTEXT('Inputs and eligible population'!$E$12)</f>
        <v>1</v>
      </c>
      <c r="V8" s="134">
        <v>7</v>
      </c>
    </row>
    <row r="9" spans="2:106" ht="19.5" customHeight="1">
      <c r="B9" s="13"/>
      <c r="L9" s="20" t="s">
        <v>117</v>
      </c>
      <c r="M9" s="20" t="s">
        <v>118</v>
      </c>
      <c r="N9" s="20" t="str">
        <f>'Inputs and eligible population'!$E$11</f>
        <v>National</v>
      </c>
      <c r="O9" s="20" t="str">
        <f>IFERROR(VLOOKUP('Inputs and eligible population'!$E$11, $L$5:$M$14, 2, FALSE), "-")</f>
        <v>NATIONAL</v>
      </c>
      <c r="P9" s="15" t="b">
        <f>ISTEXT('Inputs and eligible population'!$E$12)</f>
        <v>1</v>
      </c>
      <c r="V9" s="134" t="s">
        <v>119</v>
      </c>
    </row>
    <row r="10" spans="2:106" ht="14.5">
      <c r="B10" s="13"/>
      <c r="K10" s="23"/>
      <c r="L10" s="20" t="s">
        <v>120</v>
      </c>
      <c r="M10" s="20" t="s">
        <v>121</v>
      </c>
      <c r="N10" s="20" t="str">
        <f>'Inputs and eligible population'!$E$11</f>
        <v>National</v>
      </c>
      <c r="O10" s="20" t="str">
        <f>IFERROR(VLOOKUP('Inputs and eligible population'!$E$11, $L$5:$M$14, 2, FALSE), "-")</f>
        <v>NATIONAL</v>
      </c>
      <c r="P10" s="15" t="b">
        <f>ISTEXT('Inputs and eligible population'!$E$12)</f>
        <v>1</v>
      </c>
      <c r="V10" s="134" t="s">
        <v>122</v>
      </c>
    </row>
    <row r="11" spans="2:106">
      <c r="B11" s="8" t="s">
        <v>123</v>
      </c>
      <c r="C11" s="23"/>
      <c r="D11" s="23"/>
      <c r="E11" s="23"/>
      <c r="K11" s="23"/>
      <c r="L11" s="110" t="s">
        <v>124</v>
      </c>
      <c r="M11" s="20" t="s">
        <v>125</v>
      </c>
      <c r="N11" s="20" t="str">
        <f>'Inputs and eligible population'!$E$11</f>
        <v>National</v>
      </c>
      <c r="O11" s="20" t="str">
        <f>IFERROR(VLOOKUP('Inputs and eligible population'!$E$11, $L$5:$M$14, 2, FALSE), "-")</f>
        <v>NATIONAL</v>
      </c>
      <c r="P11" s="15" t="b">
        <f>ISTEXT('Inputs and eligible population'!$E$12)</f>
        <v>1</v>
      </c>
      <c r="V11" s="134" t="s">
        <v>126</v>
      </c>
    </row>
    <row r="12" spans="2:106" ht="43.5" customHeight="1">
      <c r="B12" s="14"/>
      <c r="D12" s="178" t="s">
        <v>127</v>
      </c>
      <c r="E12" s="178" t="s">
        <v>127</v>
      </c>
      <c r="L12" s="20" t="s">
        <v>128</v>
      </c>
      <c r="M12" s="20" t="s">
        <v>129</v>
      </c>
      <c r="N12" s="20" t="str">
        <f>'Inputs and eligible population'!$E$11</f>
        <v>National</v>
      </c>
      <c r="O12" s="20" t="str">
        <f>IFERROR(VLOOKUP('Inputs and eligible population'!$E$11, $L$5:$M$14, 2, FALSE), "-")</f>
        <v>NATIONAL</v>
      </c>
      <c r="P12" s="15" t="b">
        <f>ISTEXT('Inputs and eligible population'!$E$12)</f>
        <v>1</v>
      </c>
      <c r="V12" s="134" t="s">
        <v>130</v>
      </c>
    </row>
    <row r="13" spans="2:106" s="18" customFormat="1" ht="46.15" customHeight="1">
      <c r="B13" s="179" t="s">
        <v>36</v>
      </c>
      <c r="C13" s="179" t="s">
        <v>131</v>
      </c>
      <c r="D13" s="24" t="s">
        <v>929</v>
      </c>
      <c r="E13" s="24" t="s">
        <v>929</v>
      </c>
      <c r="F13" s="179" t="s">
        <v>132</v>
      </c>
      <c r="G13" s="10"/>
      <c r="H13" s="10"/>
      <c r="I13" s="10"/>
      <c r="K13" s="10"/>
      <c r="L13" s="20" t="s">
        <v>133</v>
      </c>
      <c r="M13" s="20" t="s">
        <v>134</v>
      </c>
      <c r="N13" s="20" t="str">
        <f>'Inputs and eligible population'!$E$11</f>
        <v>National</v>
      </c>
      <c r="O13" s="20" t="str">
        <f>IFERROR(VLOOKUP('Inputs and eligible population'!$E$11, $L$5:$M$14, 2, FALSE), "-")</f>
        <v>NATIONAL</v>
      </c>
      <c r="P13" s="15" t="b">
        <f>ISTEXT('Inputs and eligible population'!$E$12)</f>
        <v>1</v>
      </c>
      <c r="Q13" s="11"/>
      <c r="R13" s="11"/>
      <c r="S13" s="11"/>
      <c r="T13" s="11"/>
      <c r="U13" s="11"/>
      <c r="V13" s="283">
        <v>9</v>
      </c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7"/>
      <c r="AR13" s="17"/>
      <c r="AS13" s="17"/>
      <c r="AT13" s="17"/>
      <c r="AU13" s="17"/>
      <c r="AV13" s="17"/>
      <c r="AW13" s="17"/>
      <c r="AX13" s="17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</row>
    <row r="14" spans="2:106">
      <c r="B14" s="180" t="str">
        <f>IF((OR('Inputs and eligible population'!E11="&lt;select&gt;",'Inputs and eligible population'!E11="")), "-", 'Inputs and eligible population'!E12)</f>
        <v>England</v>
      </c>
      <c r="C14" s="19">
        <f>IF(OR(B14="", B14="-"), "",VLOOKUP((CONCATENATE($N7," - ",$B14)),$C$23:$GL$532,4,FALSE))</f>
        <v>57106398</v>
      </c>
      <c r="D14" s="90">
        <f>IF(OR(C14="", C14="-"), "",VLOOKUP((CONCATENATE($N7," - ",$B14)),$C$23:$GL$532,2,FALSE))</f>
        <v>21895402</v>
      </c>
      <c r="E14" s="90">
        <f>IF(OR(D14="", D14="-"), "",VLOOKUP((CONCATENATE($N7," - ",$B14)),$C$23:$GL$532,3,FALSE))</f>
        <v>23324090</v>
      </c>
      <c r="F14" s="19">
        <f>IFERROR(D14+E14, "")</f>
        <v>45219492</v>
      </c>
      <c r="L14" s="20" t="s">
        <v>135</v>
      </c>
      <c r="M14" s="20" t="s">
        <v>136</v>
      </c>
      <c r="N14" s="20" t="str">
        <f>'Inputs and eligible population'!$E$11</f>
        <v>National</v>
      </c>
      <c r="O14" s="20" t="str">
        <f>IFERROR(VLOOKUP('Inputs and eligible population'!$E$11, $L$5:$M$14, 2, FALSE), "-")</f>
        <v>NATIONAL</v>
      </c>
      <c r="P14" s="15" t="b">
        <f>ISTEXT('Inputs and eligible population'!$E$12)</f>
        <v>1</v>
      </c>
      <c r="V14" s="134" t="s">
        <v>137</v>
      </c>
    </row>
    <row r="15" spans="2:106">
      <c r="B15" s="180" t="str">
        <f>'Inputs and eligible population'!C17</f>
        <v>Manually entered current locality population (n/a)</v>
      </c>
      <c r="C15" s="19" t="str">
        <f>IF(OR('Inputs and eligible population'!E17="",'Inputs and eligible population'!E17="-"),"",'Inputs and eligible population'!E17)</f>
        <v/>
      </c>
      <c r="D15" s="90" t="str">
        <f>IFERROR(C15*($D$23/100000), "")</f>
        <v/>
      </c>
      <c r="E15" s="90" t="str">
        <f>IFERROR(C15*($E$23/100000), "")</f>
        <v/>
      </c>
      <c r="F15" s="19">
        <f>IF('Inputs and eligible population'!E17=0,'Population selection'!F14,'Inputs and eligible population'!E17)</f>
        <v>45219492</v>
      </c>
      <c r="L15" s="20"/>
      <c r="M15" s="20"/>
      <c r="N15" s="20"/>
      <c r="O15" s="20"/>
      <c r="P15" s="20"/>
      <c r="V15" s="134" t="s">
        <v>138</v>
      </c>
    </row>
    <row r="16" spans="2:106">
      <c r="B16" s="181" t="s">
        <v>139</v>
      </c>
      <c r="C16" s="182">
        <f>IF(C15&gt;0,C14,C15)</f>
        <v>57106398</v>
      </c>
      <c r="D16" s="182">
        <f>IF(D15&gt;0,D14,D15)</f>
        <v>21895402</v>
      </c>
      <c r="E16" s="182">
        <f>IF(E15&gt;0,E14,E15)</f>
        <v>23324090</v>
      </c>
      <c r="F16" s="182">
        <f>SUM(F15)</f>
        <v>45219492</v>
      </c>
      <c r="L16" s="21"/>
      <c r="M16" s="21"/>
      <c r="P16" s="275">
        <f>COUNTIF(P6:P14, TRUE)</f>
        <v>9</v>
      </c>
    </row>
    <row r="17" spans="1:194">
      <c r="Q17" s="22"/>
      <c r="R17" s="22"/>
    </row>
    <row r="18" spans="1:194" ht="45.65" customHeight="1">
      <c r="B18" s="89"/>
      <c r="C18" s="138"/>
      <c r="D18" s="25" t="s">
        <v>127</v>
      </c>
      <c r="E18" s="25" t="s">
        <v>127</v>
      </c>
      <c r="F18" s="89"/>
      <c r="I18" s="89"/>
      <c r="J18" s="89"/>
      <c r="K18" s="23"/>
      <c r="N18" s="23"/>
    </row>
    <row r="19" spans="1:194" ht="23.15" customHeight="1">
      <c r="D19" s="183">
        <v>2</v>
      </c>
      <c r="E19" s="183">
        <v>3</v>
      </c>
      <c r="F19" s="183">
        <v>4</v>
      </c>
      <c r="G19" s="183">
        <v>5</v>
      </c>
      <c r="H19" s="183">
        <v>6</v>
      </c>
      <c r="K19" s="23"/>
    </row>
    <row r="20" spans="1:194" s="1" customFormat="1" ht="48" customHeight="1">
      <c r="A20" s="122" t="s">
        <v>108</v>
      </c>
      <c r="B20" s="121" t="s">
        <v>140</v>
      </c>
      <c r="C20" s="121" t="s">
        <v>141</v>
      </c>
      <c r="D20" s="81" t="s">
        <v>142</v>
      </c>
      <c r="E20" s="81" t="s">
        <v>142</v>
      </c>
      <c r="F20" s="81" t="s">
        <v>143</v>
      </c>
      <c r="G20" s="81" t="s">
        <v>143</v>
      </c>
      <c r="H20" s="81" t="s">
        <v>143</v>
      </c>
      <c r="I20" s="121" t="s">
        <v>142</v>
      </c>
      <c r="J20" s="121" t="s">
        <v>142</v>
      </c>
      <c r="K20" s="121" t="s">
        <v>144</v>
      </c>
      <c r="L20" s="121" t="s">
        <v>144</v>
      </c>
      <c r="M20" s="123" t="s">
        <v>145</v>
      </c>
      <c r="N20" s="335"/>
      <c r="O20" s="335"/>
      <c r="P20" s="335"/>
      <c r="Q20" s="335"/>
      <c r="R20" s="335"/>
      <c r="S20" s="335"/>
      <c r="T20" s="335"/>
      <c r="U20" s="335"/>
      <c r="V20" s="335"/>
      <c r="W20" s="335"/>
      <c r="X20" s="335"/>
      <c r="Y20" s="335"/>
      <c r="Z20" s="335"/>
      <c r="AA20" s="335"/>
      <c r="AB20" s="335"/>
      <c r="AC20" s="335"/>
      <c r="AD20" s="335"/>
      <c r="AE20" s="335"/>
      <c r="AF20" s="335"/>
      <c r="AG20" s="335"/>
      <c r="AH20" s="335"/>
      <c r="AI20" s="335"/>
      <c r="AJ20" s="335"/>
      <c r="AK20" s="335"/>
      <c r="AL20" s="335"/>
      <c r="AM20" s="335"/>
      <c r="AN20" s="335"/>
      <c r="AO20" s="335"/>
      <c r="AP20" s="335"/>
      <c r="AQ20" s="335"/>
      <c r="AR20" s="335"/>
      <c r="AS20" s="335"/>
      <c r="AT20" s="335"/>
      <c r="AU20" s="335"/>
      <c r="AV20" s="335"/>
      <c r="AW20" s="335"/>
      <c r="AX20" s="335"/>
      <c r="AY20" s="335"/>
      <c r="AZ20" s="335"/>
      <c r="BA20" s="335"/>
      <c r="BB20" s="335"/>
      <c r="BC20" s="335"/>
      <c r="BD20" s="335"/>
      <c r="BE20" s="335"/>
      <c r="BF20" s="335"/>
      <c r="BG20" s="335"/>
      <c r="BH20" s="335"/>
      <c r="BI20" s="335"/>
      <c r="BJ20" s="335"/>
      <c r="BK20" s="335"/>
      <c r="BL20" s="335"/>
      <c r="BM20" s="335"/>
      <c r="BN20" s="335"/>
      <c r="BO20" s="335"/>
      <c r="BP20" s="335"/>
      <c r="BQ20" s="335"/>
      <c r="BR20" s="335"/>
      <c r="BS20" s="335"/>
      <c r="BT20" s="335"/>
      <c r="BU20" s="335"/>
      <c r="BV20" s="335"/>
      <c r="BW20" s="335"/>
      <c r="BX20" s="335"/>
      <c r="BY20" s="335"/>
      <c r="BZ20" s="335"/>
      <c r="CA20" s="335"/>
      <c r="CB20" s="335"/>
      <c r="CC20" s="335"/>
      <c r="CD20" s="335"/>
      <c r="CE20" s="335"/>
      <c r="CF20" s="335"/>
      <c r="CG20" s="335"/>
      <c r="CH20" s="335"/>
      <c r="CI20" s="335"/>
      <c r="CJ20" s="335"/>
      <c r="CK20" s="335"/>
      <c r="CL20" s="335"/>
      <c r="CM20" s="335"/>
      <c r="CN20" s="335"/>
      <c r="CO20" s="335"/>
      <c r="CP20" s="335"/>
      <c r="CQ20" s="335"/>
      <c r="CR20" s="335"/>
      <c r="CS20" s="335"/>
      <c r="CT20" s="335"/>
      <c r="CU20" s="335"/>
      <c r="CV20" s="335"/>
      <c r="CW20" s="335"/>
      <c r="CX20" s="335"/>
      <c r="CY20" s="124"/>
      <c r="CZ20" s="336" t="s">
        <v>146</v>
      </c>
      <c r="DA20" s="336"/>
      <c r="DB20" s="336"/>
      <c r="DC20" s="336"/>
      <c r="DD20" s="336"/>
      <c r="DE20" s="336"/>
      <c r="DF20" s="336"/>
      <c r="DG20" s="336"/>
      <c r="DH20" s="336"/>
      <c r="DI20" s="336"/>
      <c r="DJ20" s="336"/>
      <c r="DK20" s="336"/>
      <c r="DL20" s="336"/>
      <c r="DM20" s="336"/>
      <c r="DN20" s="336"/>
      <c r="DO20" s="336"/>
      <c r="DP20" s="336"/>
      <c r="DQ20" s="336"/>
      <c r="DR20" s="336"/>
      <c r="DS20" s="336"/>
      <c r="DT20" s="336"/>
      <c r="DU20" s="336"/>
      <c r="DV20" s="336"/>
      <c r="DW20" s="336"/>
      <c r="DX20" s="336"/>
      <c r="DY20" s="336"/>
      <c r="DZ20" s="336"/>
      <c r="EA20" s="336"/>
      <c r="EB20" s="336"/>
      <c r="EC20" s="336"/>
      <c r="ED20" s="336"/>
      <c r="EE20" s="336"/>
      <c r="EF20" s="336"/>
      <c r="EG20" s="336"/>
      <c r="EH20" s="336"/>
      <c r="EI20" s="336"/>
      <c r="EJ20" s="336"/>
      <c r="EK20" s="336"/>
      <c r="EL20" s="336"/>
      <c r="EM20" s="336"/>
      <c r="EN20" s="336"/>
      <c r="EO20" s="336"/>
      <c r="EP20" s="336"/>
      <c r="EQ20" s="336"/>
      <c r="ER20" s="336"/>
      <c r="ES20" s="336"/>
      <c r="ET20" s="336"/>
      <c r="EU20" s="336"/>
      <c r="EV20" s="336"/>
      <c r="EW20" s="336"/>
      <c r="EX20" s="336"/>
      <c r="EY20" s="336"/>
      <c r="EZ20" s="336"/>
      <c r="FA20" s="336"/>
      <c r="FB20" s="336"/>
      <c r="FC20" s="336"/>
      <c r="FD20" s="336"/>
      <c r="FE20" s="336"/>
      <c r="FF20" s="336"/>
      <c r="FG20" s="336"/>
      <c r="FH20" s="336"/>
      <c r="FI20" s="336"/>
      <c r="FJ20" s="336"/>
      <c r="FK20" s="336"/>
      <c r="FL20" s="336"/>
      <c r="FM20" s="336"/>
      <c r="FN20" s="336"/>
      <c r="FO20" s="336"/>
      <c r="FP20" s="336"/>
      <c r="FQ20" s="336"/>
      <c r="FR20" s="336"/>
      <c r="FS20" s="336"/>
      <c r="FT20" s="336"/>
      <c r="FU20" s="336"/>
      <c r="FV20" s="336"/>
      <c r="FW20" s="336"/>
      <c r="FX20" s="336"/>
      <c r="FY20" s="336"/>
      <c r="FZ20" s="336"/>
      <c r="GA20" s="336"/>
      <c r="GB20" s="336"/>
      <c r="GC20" s="336"/>
      <c r="GD20" s="336"/>
      <c r="GE20" s="336"/>
      <c r="GF20" s="336"/>
      <c r="GG20" s="336"/>
      <c r="GH20" s="336"/>
      <c r="GI20" s="336"/>
      <c r="GJ20" s="336"/>
      <c r="GK20" s="336"/>
      <c r="GL20" s="120"/>
    </row>
    <row r="21" spans="1:194" s="7" customFormat="1" ht="28">
      <c r="A21" s="122"/>
      <c r="B21" s="121"/>
      <c r="C21" s="121"/>
      <c r="D21" s="24" t="s">
        <v>929</v>
      </c>
      <c r="E21" s="24" t="s">
        <v>929</v>
      </c>
      <c r="F21" s="81" t="s">
        <v>147</v>
      </c>
      <c r="G21" s="80" t="s">
        <v>145</v>
      </c>
      <c r="H21" s="80" t="s">
        <v>146</v>
      </c>
      <c r="I21" s="81" t="s">
        <v>145</v>
      </c>
      <c r="J21" s="80" t="s">
        <v>146</v>
      </c>
      <c r="K21" s="81" t="s">
        <v>145</v>
      </c>
      <c r="L21" s="26" t="s">
        <v>146</v>
      </c>
      <c r="M21" s="27">
        <v>0</v>
      </c>
      <c r="N21" s="28">
        <v>1</v>
      </c>
      <c r="O21" s="28">
        <v>2</v>
      </c>
      <c r="P21" s="28">
        <v>3</v>
      </c>
      <c r="Q21" s="28">
        <v>4</v>
      </c>
      <c r="R21" s="28">
        <v>5</v>
      </c>
      <c r="S21" s="28">
        <v>6</v>
      </c>
      <c r="T21" s="28">
        <v>7</v>
      </c>
      <c r="U21" s="28">
        <v>8</v>
      </c>
      <c r="V21" s="28">
        <v>9</v>
      </c>
      <c r="W21" s="28">
        <v>10</v>
      </c>
      <c r="X21" s="28">
        <v>11</v>
      </c>
      <c r="Y21" s="28">
        <v>12</v>
      </c>
      <c r="Z21" s="28">
        <v>13</v>
      </c>
      <c r="AA21" s="28">
        <v>14</v>
      </c>
      <c r="AB21" s="28">
        <v>15</v>
      </c>
      <c r="AC21" s="28">
        <v>16</v>
      </c>
      <c r="AD21" s="28">
        <v>17</v>
      </c>
      <c r="AE21" s="28">
        <v>18</v>
      </c>
      <c r="AF21" s="28">
        <v>19</v>
      </c>
      <c r="AG21" s="28">
        <v>20</v>
      </c>
      <c r="AH21" s="28">
        <v>21</v>
      </c>
      <c r="AI21" s="28">
        <v>22</v>
      </c>
      <c r="AJ21" s="28">
        <v>23</v>
      </c>
      <c r="AK21" s="28">
        <v>24</v>
      </c>
      <c r="AL21" s="28">
        <v>25</v>
      </c>
      <c r="AM21" s="28">
        <v>26</v>
      </c>
      <c r="AN21" s="28">
        <v>27</v>
      </c>
      <c r="AO21" s="28">
        <v>28</v>
      </c>
      <c r="AP21" s="28">
        <v>29</v>
      </c>
      <c r="AQ21" s="28">
        <v>30</v>
      </c>
      <c r="AR21" s="28">
        <v>31</v>
      </c>
      <c r="AS21" s="28">
        <v>32</v>
      </c>
      <c r="AT21" s="28">
        <v>33</v>
      </c>
      <c r="AU21" s="28">
        <v>34</v>
      </c>
      <c r="AV21" s="28">
        <v>35</v>
      </c>
      <c r="AW21" s="28">
        <v>36</v>
      </c>
      <c r="AX21" s="28">
        <v>37</v>
      </c>
      <c r="AY21" s="28">
        <v>38</v>
      </c>
      <c r="AZ21" s="28">
        <v>39</v>
      </c>
      <c r="BA21" s="28">
        <v>40</v>
      </c>
      <c r="BB21" s="28">
        <v>41</v>
      </c>
      <c r="BC21" s="28">
        <v>42</v>
      </c>
      <c r="BD21" s="28">
        <v>43</v>
      </c>
      <c r="BE21" s="28">
        <v>44</v>
      </c>
      <c r="BF21" s="28">
        <v>45</v>
      </c>
      <c r="BG21" s="28">
        <v>46</v>
      </c>
      <c r="BH21" s="28">
        <v>47</v>
      </c>
      <c r="BI21" s="28">
        <v>48</v>
      </c>
      <c r="BJ21" s="28">
        <v>49</v>
      </c>
      <c r="BK21" s="28">
        <v>50</v>
      </c>
      <c r="BL21" s="28">
        <v>51</v>
      </c>
      <c r="BM21" s="28">
        <v>52</v>
      </c>
      <c r="BN21" s="28">
        <v>53</v>
      </c>
      <c r="BO21" s="28">
        <v>54</v>
      </c>
      <c r="BP21" s="28">
        <v>55</v>
      </c>
      <c r="BQ21" s="28">
        <v>56</v>
      </c>
      <c r="BR21" s="28">
        <v>57</v>
      </c>
      <c r="BS21" s="28">
        <v>58</v>
      </c>
      <c r="BT21" s="28">
        <v>59</v>
      </c>
      <c r="BU21" s="28">
        <v>60</v>
      </c>
      <c r="BV21" s="28">
        <v>61</v>
      </c>
      <c r="BW21" s="28">
        <v>62</v>
      </c>
      <c r="BX21" s="28">
        <v>63</v>
      </c>
      <c r="BY21" s="28">
        <v>64</v>
      </c>
      <c r="BZ21" s="28">
        <v>65</v>
      </c>
      <c r="CA21" s="28">
        <v>66</v>
      </c>
      <c r="CB21" s="28">
        <v>67</v>
      </c>
      <c r="CC21" s="28">
        <v>68</v>
      </c>
      <c r="CD21" s="28">
        <v>69</v>
      </c>
      <c r="CE21" s="28">
        <v>70</v>
      </c>
      <c r="CF21" s="28">
        <v>71</v>
      </c>
      <c r="CG21" s="28">
        <v>72</v>
      </c>
      <c r="CH21" s="28">
        <v>73</v>
      </c>
      <c r="CI21" s="28">
        <v>74</v>
      </c>
      <c r="CJ21" s="28">
        <v>75</v>
      </c>
      <c r="CK21" s="28">
        <v>76</v>
      </c>
      <c r="CL21" s="28">
        <v>77</v>
      </c>
      <c r="CM21" s="28">
        <v>78</v>
      </c>
      <c r="CN21" s="28">
        <v>79</v>
      </c>
      <c r="CO21" s="28">
        <v>80</v>
      </c>
      <c r="CP21" s="28">
        <v>81</v>
      </c>
      <c r="CQ21" s="28">
        <v>82</v>
      </c>
      <c r="CR21" s="28">
        <v>83</v>
      </c>
      <c r="CS21" s="28">
        <v>84</v>
      </c>
      <c r="CT21" s="28">
        <v>85</v>
      </c>
      <c r="CU21" s="28">
        <v>86</v>
      </c>
      <c r="CV21" s="28">
        <v>87</v>
      </c>
      <c r="CW21" s="28">
        <v>88</v>
      </c>
      <c r="CX21" s="28">
        <v>89</v>
      </c>
      <c r="CY21" s="70" t="s">
        <v>148</v>
      </c>
      <c r="CZ21" s="28">
        <v>0</v>
      </c>
      <c r="DA21" s="28">
        <v>1</v>
      </c>
      <c r="DB21" s="28">
        <v>2</v>
      </c>
      <c r="DC21" s="28">
        <v>3</v>
      </c>
      <c r="DD21" s="28">
        <v>4</v>
      </c>
      <c r="DE21" s="28">
        <v>5</v>
      </c>
      <c r="DF21" s="28">
        <v>6</v>
      </c>
      <c r="DG21" s="28">
        <v>7</v>
      </c>
      <c r="DH21" s="28">
        <v>8</v>
      </c>
      <c r="DI21" s="28">
        <v>9</v>
      </c>
      <c r="DJ21" s="28">
        <v>10</v>
      </c>
      <c r="DK21" s="28">
        <v>11</v>
      </c>
      <c r="DL21" s="28">
        <v>12</v>
      </c>
      <c r="DM21" s="28">
        <v>13</v>
      </c>
      <c r="DN21" s="28">
        <v>14</v>
      </c>
      <c r="DO21" s="28">
        <v>15</v>
      </c>
      <c r="DP21" s="28">
        <v>16</v>
      </c>
      <c r="DQ21" s="28">
        <v>17</v>
      </c>
      <c r="DR21" s="28">
        <v>18</v>
      </c>
      <c r="DS21" s="28">
        <v>19</v>
      </c>
      <c r="DT21" s="28">
        <v>20</v>
      </c>
      <c r="DU21" s="28">
        <v>21</v>
      </c>
      <c r="DV21" s="28">
        <v>22</v>
      </c>
      <c r="DW21" s="28">
        <v>23</v>
      </c>
      <c r="DX21" s="28">
        <v>24</v>
      </c>
      <c r="DY21" s="28">
        <v>25</v>
      </c>
      <c r="DZ21" s="28">
        <v>26</v>
      </c>
      <c r="EA21" s="28">
        <v>27</v>
      </c>
      <c r="EB21" s="28">
        <v>28</v>
      </c>
      <c r="EC21" s="28">
        <v>29</v>
      </c>
      <c r="ED21" s="28">
        <v>30</v>
      </c>
      <c r="EE21" s="28">
        <v>31</v>
      </c>
      <c r="EF21" s="28">
        <v>32</v>
      </c>
      <c r="EG21" s="28">
        <v>33</v>
      </c>
      <c r="EH21" s="28">
        <v>34</v>
      </c>
      <c r="EI21" s="28">
        <v>35</v>
      </c>
      <c r="EJ21" s="28">
        <v>36</v>
      </c>
      <c r="EK21" s="28">
        <v>37</v>
      </c>
      <c r="EL21" s="28">
        <v>38</v>
      </c>
      <c r="EM21" s="28">
        <v>39</v>
      </c>
      <c r="EN21" s="28">
        <v>40</v>
      </c>
      <c r="EO21" s="28">
        <v>41</v>
      </c>
      <c r="EP21" s="28">
        <v>42</v>
      </c>
      <c r="EQ21" s="28">
        <v>43</v>
      </c>
      <c r="ER21" s="28">
        <v>44</v>
      </c>
      <c r="ES21" s="28">
        <v>45</v>
      </c>
      <c r="ET21" s="28">
        <v>46</v>
      </c>
      <c r="EU21" s="28">
        <v>47</v>
      </c>
      <c r="EV21" s="28">
        <v>48</v>
      </c>
      <c r="EW21" s="28">
        <v>49</v>
      </c>
      <c r="EX21" s="28">
        <v>50</v>
      </c>
      <c r="EY21" s="28">
        <v>51</v>
      </c>
      <c r="EZ21" s="28">
        <v>52</v>
      </c>
      <c r="FA21" s="28">
        <v>53</v>
      </c>
      <c r="FB21" s="28">
        <v>54</v>
      </c>
      <c r="FC21" s="28">
        <v>55</v>
      </c>
      <c r="FD21" s="28">
        <v>56</v>
      </c>
      <c r="FE21" s="28">
        <v>57</v>
      </c>
      <c r="FF21" s="28">
        <v>58</v>
      </c>
      <c r="FG21" s="28">
        <v>59</v>
      </c>
      <c r="FH21" s="28">
        <v>60</v>
      </c>
      <c r="FI21" s="28">
        <v>61</v>
      </c>
      <c r="FJ21" s="28">
        <v>62</v>
      </c>
      <c r="FK21" s="28">
        <v>63</v>
      </c>
      <c r="FL21" s="28">
        <v>64</v>
      </c>
      <c r="FM21" s="28">
        <v>65</v>
      </c>
      <c r="FN21" s="28">
        <v>66</v>
      </c>
      <c r="FO21" s="28">
        <v>67</v>
      </c>
      <c r="FP21" s="28">
        <v>68</v>
      </c>
      <c r="FQ21" s="28">
        <v>69</v>
      </c>
      <c r="FR21" s="28">
        <v>70</v>
      </c>
      <c r="FS21" s="28">
        <v>71</v>
      </c>
      <c r="FT21" s="28">
        <v>72</v>
      </c>
      <c r="FU21" s="28">
        <v>73</v>
      </c>
      <c r="FV21" s="28">
        <v>74</v>
      </c>
      <c r="FW21" s="28">
        <v>75</v>
      </c>
      <c r="FX21" s="28">
        <v>76</v>
      </c>
      <c r="FY21" s="28">
        <v>77</v>
      </c>
      <c r="FZ21" s="28">
        <v>78</v>
      </c>
      <c r="GA21" s="28">
        <v>79</v>
      </c>
      <c r="GB21" s="28">
        <v>80</v>
      </c>
      <c r="GC21" s="28">
        <v>81</v>
      </c>
      <c r="GD21" s="28">
        <v>82</v>
      </c>
      <c r="GE21" s="28">
        <v>83</v>
      </c>
      <c r="GF21" s="28">
        <v>84</v>
      </c>
      <c r="GG21" s="28">
        <v>85</v>
      </c>
      <c r="GH21" s="28">
        <v>86</v>
      </c>
      <c r="GI21" s="28">
        <v>87</v>
      </c>
      <c r="GJ21" s="28">
        <v>88</v>
      </c>
      <c r="GK21" s="28">
        <v>89</v>
      </c>
      <c r="GL21" s="70" t="s">
        <v>148</v>
      </c>
    </row>
    <row r="22" spans="1:194" s="1" customFormat="1">
      <c r="A22" s="29"/>
      <c r="B22" s="71"/>
      <c r="C22" s="59"/>
      <c r="D22" s="77"/>
      <c r="E22" s="77"/>
      <c r="F22" s="337"/>
      <c r="G22" s="337"/>
      <c r="H22" s="77"/>
      <c r="I22" s="77"/>
      <c r="J22" s="77"/>
      <c r="K22" s="337"/>
      <c r="L22" s="77"/>
      <c r="M22" s="337"/>
      <c r="N22" s="337"/>
      <c r="O22" s="337"/>
      <c r="P22" s="337"/>
      <c r="Q22" s="337"/>
      <c r="R22" s="337"/>
      <c r="S22" s="337"/>
      <c r="T22" s="337"/>
      <c r="U22" s="337"/>
      <c r="V22" s="337"/>
      <c r="W22" s="337"/>
      <c r="X22" s="337"/>
      <c r="Y22" s="337"/>
      <c r="Z22" s="337"/>
      <c r="AA22" s="337"/>
      <c r="AB22" s="337"/>
      <c r="AC22" s="337"/>
      <c r="AD22" s="337"/>
      <c r="AE22" s="337"/>
      <c r="AF22" s="337"/>
      <c r="AG22" s="337"/>
      <c r="AH22" s="337"/>
      <c r="AI22" s="337"/>
      <c r="AJ22" s="337"/>
      <c r="AK22" s="337"/>
      <c r="AL22" s="337"/>
      <c r="AM22" s="337"/>
      <c r="AN22" s="337"/>
      <c r="AO22" s="337"/>
      <c r="AP22" s="337"/>
      <c r="AQ22" s="337"/>
      <c r="AR22" s="337"/>
      <c r="AS22" s="337"/>
      <c r="AT22" s="337"/>
      <c r="AU22" s="337"/>
      <c r="AV22" s="337"/>
      <c r="AW22" s="337"/>
      <c r="AX22" s="337"/>
      <c r="AY22" s="337"/>
      <c r="AZ22" s="337"/>
      <c r="BA22" s="337"/>
      <c r="BB22" s="337"/>
      <c r="BC22" s="337"/>
      <c r="BD22" s="337"/>
      <c r="BE22" s="337"/>
      <c r="BF22" s="337"/>
      <c r="BG22" s="337"/>
      <c r="BH22" s="337"/>
      <c r="BI22" s="337"/>
      <c r="BJ22" s="337"/>
      <c r="BK22" s="337"/>
      <c r="BL22" s="337"/>
      <c r="BM22" s="337"/>
      <c r="BN22" s="337"/>
      <c r="BO22" s="337"/>
      <c r="BP22" s="337"/>
      <c r="BQ22" s="337"/>
      <c r="BR22" s="337"/>
      <c r="BS22" s="337"/>
      <c r="BT22" s="337"/>
      <c r="BU22" s="337"/>
      <c r="BV22" s="337"/>
      <c r="BW22" s="337"/>
      <c r="BX22" s="337"/>
      <c r="BY22" s="337"/>
      <c r="BZ22" s="337"/>
      <c r="CA22" s="337"/>
      <c r="CB22" s="337"/>
      <c r="CC22" s="337"/>
      <c r="CD22" s="337"/>
      <c r="CE22" s="337"/>
      <c r="CF22" s="337"/>
      <c r="CG22" s="337"/>
      <c r="CH22" s="337"/>
      <c r="CI22" s="337"/>
      <c r="CJ22" s="337"/>
      <c r="CK22" s="337"/>
      <c r="CL22" s="337"/>
      <c r="CM22" s="337"/>
      <c r="CN22" s="337"/>
      <c r="CO22" s="337"/>
      <c r="CP22" s="337"/>
      <c r="CQ22" s="337"/>
      <c r="CR22" s="337"/>
      <c r="CS22" s="337"/>
      <c r="CT22" s="337"/>
      <c r="CU22" s="337"/>
      <c r="CV22" s="337"/>
      <c r="CW22" s="337"/>
      <c r="CX22" s="337"/>
      <c r="CY22" s="77"/>
      <c r="CZ22" s="337"/>
      <c r="DA22" s="337"/>
      <c r="DB22" s="337"/>
      <c r="DC22" s="337"/>
      <c r="DD22" s="337"/>
      <c r="DE22" s="337"/>
      <c r="DF22" s="337"/>
      <c r="DG22" s="337"/>
      <c r="DH22" s="337"/>
      <c r="DI22" s="337"/>
      <c r="DJ22" s="337"/>
      <c r="DK22" s="337"/>
      <c r="DL22" s="337"/>
      <c r="DM22" s="337"/>
      <c r="DN22" s="337"/>
      <c r="DO22" s="337"/>
      <c r="DP22" s="337"/>
      <c r="DQ22" s="337"/>
      <c r="DR22" s="337"/>
      <c r="DS22" s="337"/>
      <c r="DT22" s="337"/>
      <c r="DU22" s="337"/>
      <c r="DV22" s="337"/>
      <c r="DW22" s="337"/>
      <c r="DX22" s="337"/>
      <c r="DY22" s="337"/>
      <c r="DZ22" s="337"/>
      <c r="EA22" s="337"/>
      <c r="EB22" s="337"/>
      <c r="EC22" s="337"/>
      <c r="ED22" s="337"/>
      <c r="EE22" s="337"/>
      <c r="EF22" s="337"/>
      <c r="EG22" s="337"/>
      <c r="EH22" s="337"/>
      <c r="EI22" s="337"/>
      <c r="EJ22" s="337"/>
      <c r="EK22" s="337"/>
      <c r="EL22" s="337"/>
      <c r="EM22" s="337"/>
      <c r="EN22" s="337"/>
      <c r="EO22" s="337"/>
      <c r="EP22" s="337"/>
      <c r="EQ22" s="337"/>
      <c r="ER22" s="337"/>
      <c r="ES22" s="337"/>
      <c r="ET22" s="337"/>
      <c r="EU22" s="337"/>
      <c r="EV22" s="337"/>
      <c r="EW22" s="337"/>
      <c r="EX22" s="337"/>
      <c r="EY22" s="337"/>
      <c r="EZ22" s="337"/>
      <c r="FA22" s="337"/>
      <c r="FB22" s="337"/>
      <c r="FC22" s="337"/>
      <c r="FD22" s="337"/>
      <c r="FE22" s="337"/>
      <c r="FF22" s="337"/>
      <c r="FG22" s="337"/>
      <c r="FH22" s="337"/>
      <c r="FI22" s="337"/>
      <c r="FJ22" s="337"/>
      <c r="FK22" s="337"/>
      <c r="FL22" s="337"/>
      <c r="FM22" s="337"/>
      <c r="FN22" s="337"/>
      <c r="FO22" s="337"/>
      <c r="FP22" s="337"/>
      <c r="FQ22" s="337"/>
      <c r="FR22" s="337"/>
      <c r="FS22" s="337"/>
      <c r="FT22" s="337"/>
      <c r="FU22" s="337"/>
      <c r="FV22" s="337"/>
      <c r="FW22" s="337"/>
      <c r="FX22" s="337"/>
      <c r="FY22" s="337"/>
      <c r="FZ22" s="337"/>
      <c r="GA22" s="337"/>
      <c r="GB22" s="337"/>
      <c r="GC22" s="337"/>
      <c r="GD22" s="337"/>
      <c r="GE22" s="337"/>
      <c r="GF22" s="337"/>
      <c r="GG22" s="337"/>
      <c r="GH22" s="337"/>
      <c r="GI22" s="337"/>
      <c r="GJ22" s="337"/>
      <c r="GK22" s="337"/>
      <c r="GL22" s="77"/>
    </row>
    <row r="23" spans="1:194" s="69" customFormat="1" ht="21.75" customHeight="1">
      <c r="A23" s="64" t="s">
        <v>106</v>
      </c>
      <c r="B23" s="65" t="s">
        <v>106</v>
      </c>
      <c r="C23" s="66" t="str">
        <f>CONCATENATE(A23, " - ", B23)</f>
        <v>Per 100,000 population - Per 100,000 population</v>
      </c>
      <c r="D23" s="68">
        <f>ROUND((SUM(D25:D27)/SUM($F$25:$F$27))*100000,0)</f>
        <v>38342</v>
      </c>
      <c r="E23" s="68">
        <f>(SUM(E25:E27)/SUM($F$25:$F$27))*100000</f>
        <v>40832.127768130376</v>
      </c>
      <c r="F23" s="67">
        <f>SUM(G23:H23)</f>
        <v>100000</v>
      </c>
      <c r="G23" s="67">
        <f>ROUND((SUM(G25:G27)/SUM($F$25:$F$27))*100000,0)</f>
        <v>49009</v>
      </c>
      <c r="H23" s="68">
        <f>ROUND((SUM(H25:H27)/SUM($F$25:$F$27))*100000,0)</f>
        <v>50991</v>
      </c>
      <c r="I23" s="68">
        <f>ROUND((SUM(I25:I27)/SUM($F$25:$F$27))*100000,0)</f>
        <v>38342</v>
      </c>
      <c r="J23" s="68">
        <f t="shared" ref="J23:BU23" si="0">(SUM(J25:J27)/SUM($F$25:$F$27))*100000</f>
        <v>40832.127768130376</v>
      </c>
      <c r="K23" s="67">
        <f t="shared" si="0"/>
        <v>10666.965992353069</v>
      </c>
      <c r="L23" s="68">
        <f t="shared" si="0"/>
        <v>10159.318038170493</v>
      </c>
      <c r="M23" s="67">
        <f t="shared" si="0"/>
        <v>532.8456332735899</v>
      </c>
      <c r="N23" s="67">
        <f t="shared" si="0"/>
        <v>529.49076986970942</v>
      </c>
      <c r="O23" s="67">
        <f t="shared" si="0"/>
        <v>549.82751738128979</v>
      </c>
      <c r="P23" s="67">
        <f t="shared" si="0"/>
        <v>561.95329705114261</v>
      </c>
      <c r="Q23" s="67">
        <f t="shared" si="0"/>
        <v>569.4353665130343</v>
      </c>
      <c r="R23" s="67">
        <f t="shared" si="0"/>
        <v>583.2313371724448</v>
      </c>
      <c r="S23" s="67">
        <f t="shared" si="0"/>
        <v>601.57608425524631</v>
      </c>
      <c r="T23" s="67">
        <f t="shared" si="0"/>
        <v>595.77868720767731</v>
      </c>
      <c r="U23" s="67">
        <f t="shared" si="0"/>
        <v>599.54385764656479</v>
      </c>
      <c r="V23" s="67">
        <f t="shared" si="0"/>
        <v>615.73891767536895</v>
      </c>
      <c r="W23" s="67">
        <f t="shared" si="0"/>
        <v>631.85030724997569</v>
      </c>
      <c r="X23" s="67">
        <f t="shared" si="0"/>
        <v>634.54867939784504</v>
      </c>
      <c r="Y23" s="67">
        <f t="shared" si="0"/>
        <v>625.67156601692966</v>
      </c>
      <c r="Z23" s="67">
        <f t="shared" si="0"/>
        <v>621.70365563133294</v>
      </c>
      <c r="AA23" s="67">
        <f t="shared" si="0"/>
        <v>626.95558567942203</v>
      </c>
      <c r="AB23" s="67">
        <f t="shared" si="0"/>
        <v>603.73864368681234</v>
      </c>
      <c r="AC23" s="67">
        <f t="shared" si="0"/>
        <v>590.26287341942691</v>
      </c>
      <c r="AD23" s="67">
        <f t="shared" si="0"/>
        <v>592.81321322525446</v>
      </c>
      <c r="AE23" s="67">
        <f t="shared" si="0"/>
        <v>594.02321671672598</v>
      </c>
      <c r="AF23" s="67">
        <f t="shared" si="0"/>
        <v>594.89210220262305</v>
      </c>
      <c r="AG23" s="67">
        <f t="shared" si="0"/>
        <v>592.38520667109037</v>
      </c>
      <c r="AH23" s="67">
        <f t="shared" si="0"/>
        <v>592.83895798039214</v>
      </c>
      <c r="AI23" s="67">
        <f t="shared" si="0"/>
        <v>603.42970662516018</v>
      </c>
      <c r="AJ23" s="67">
        <f t="shared" si="0"/>
        <v>625.78902646224537</v>
      </c>
      <c r="AK23" s="67">
        <f t="shared" si="0"/>
        <v>628.04651967838174</v>
      </c>
      <c r="AL23" s="67">
        <f t="shared" si="0"/>
        <v>638.27684175122192</v>
      </c>
      <c r="AM23" s="67">
        <f t="shared" si="0"/>
        <v>628.25247771948318</v>
      </c>
      <c r="AN23" s="67">
        <f t="shared" si="0"/>
        <v>633.79564531006747</v>
      </c>
      <c r="AO23" s="67">
        <f t="shared" si="0"/>
        <v>648.14191011054618</v>
      </c>
      <c r="AP23" s="67">
        <f t="shared" si="0"/>
        <v>648.62140617498574</v>
      </c>
      <c r="AQ23" s="67">
        <f t="shared" si="0"/>
        <v>667.46334884138378</v>
      </c>
      <c r="AR23" s="67">
        <f t="shared" si="0"/>
        <v>677.41047860770948</v>
      </c>
      <c r="AS23" s="67">
        <f t="shared" si="0"/>
        <v>674.72497883740903</v>
      </c>
      <c r="AT23" s="67">
        <f t="shared" si="0"/>
        <v>669.70957872714746</v>
      </c>
      <c r="AU23" s="67">
        <f t="shared" si="0"/>
        <v>675.3138901111837</v>
      </c>
      <c r="AV23" s="67">
        <f t="shared" si="0"/>
        <v>660.29504358273277</v>
      </c>
      <c r="AW23" s="67">
        <f t="shared" si="0"/>
        <v>659.59832614681909</v>
      </c>
      <c r="AX23" s="67">
        <f t="shared" si="0"/>
        <v>657.68355998345328</v>
      </c>
      <c r="AY23" s="67">
        <f t="shared" si="0"/>
        <v>637.04913874059332</v>
      </c>
      <c r="AZ23" s="67">
        <f t="shared" si="0"/>
        <v>638.00491277508013</v>
      </c>
      <c r="BA23" s="67">
        <f t="shared" si="0"/>
        <v>636.86409831304115</v>
      </c>
      <c r="BB23" s="67">
        <f t="shared" si="0"/>
        <v>642.70172154051272</v>
      </c>
      <c r="BC23" s="67">
        <f t="shared" si="0"/>
        <v>648.68254996843768</v>
      </c>
      <c r="BD23" s="67">
        <f t="shared" si="0"/>
        <v>623.21776904286844</v>
      </c>
      <c r="BE23" s="67">
        <f t="shared" si="0"/>
        <v>581.62711711792747</v>
      </c>
      <c r="BF23" s="67">
        <f t="shared" si="0"/>
        <v>572.58105378142102</v>
      </c>
      <c r="BG23" s="67">
        <f t="shared" si="0"/>
        <v>585.15575761898731</v>
      </c>
      <c r="BH23" s="67">
        <f t="shared" si="0"/>
        <v>597.62426434161068</v>
      </c>
      <c r="BI23" s="67">
        <f t="shared" si="0"/>
        <v>605.1980494936804</v>
      </c>
      <c r="BJ23" s="67">
        <f t="shared" si="0"/>
        <v>629.71671066793942</v>
      </c>
      <c r="BK23" s="67">
        <f t="shared" si="0"/>
        <v>653.06076738904142</v>
      </c>
      <c r="BL23" s="67">
        <f t="shared" si="0"/>
        <v>674.28249085847995</v>
      </c>
      <c r="BM23" s="67">
        <f t="shared" si="0"/>
        <v>657.68999617223756</v>
      </c>
      <c r="BN23" s="67">
        <f t="shared" si="0"/>
        <v>672.65252604882483</v>
      </c>
      <c r="BO23" s="67">
        <f t="shared" si="0"/>
        <v>670.11184052617386</v>
      </c>
      <c r="BP23" s="67">
        <f t="shared" si="0"/>
        <v>675.43295960369562</v>
      </c>
      <c r="BQ23" s="67">
        <f t="shared" si="0"/>
        <v>669.89944629628792</v>
      </c>
      <c r="BR23" s="67">
        <f t="shared" si="0"/>
        <v>671.39907828305843</v>
      </c>
      <c r="BS23" s="67">
        <f t="shared" si="0"/>
        <v>661.30069808029884</v>
      </c>
      <c r="BT23" s="67">
        <f t="shared" si="0"/>
        <v>645.42262034912756</v>
      </c>
      <c r="BU23" s="67">
        <f t="shared" si="0"/>
        <v>629.58959593944712</v>
      </c>
      <c r="BV23" s="67">
        <f t="shared" ref="BV23:EG23" si="1">(SUM(BV25:BV27)/SUM($F$25:$F$27))*100000</f>
        <v>607.49415984252312</v>
      </c>
      <c r="BW23" s="67">
        <f t="shared" si="1"/>
        <v>581.1798019974101</v>
      </c>
      <c r="BX23" s="67">
        <f t="shared" si="1"/>
        <v>563.22283528886999</v>
      </c>
      <c r="BY23" s="67">
        <f t="shared" si="1"/>
        <v>546.33266687134824</v>
      </c>
      <c r="BZ23" s="67">
        <f t="shared" si="1"/>
        <v>520.23231230331714</v>
      </c>
      <c r="CA23" s="67">
        <f t="shared" si="1"/>
        <v>498.67107987550031</v>
      </c>
      <c r="CB23" s="67">
        <f t="shared" si="1"/>
        <v>474.50319098999222</v>
      </c>
      <c r="CC23" s="67">
        <f t="shared" si="1"/>
        <v>471.31727754170282</v>
      </c>
      <c r="CD23" s="67">
        <f t="shared" si="1"/>
        <v>460.8005450679558</v>
      </c>
      <c r="CE23" s="67">
        <f t="shared" si="1"/>
        <v>441.10580738762155</v>
      </c>
      <c r="CF23" s="67">
        <f t="shared" si="1"/>
        <v>440.48632421712085</v>
      </c>
      <c r="CG23" s="67">
        <f t="shared" si="1"/>
        <v>440.44127089563</v>
      </c>
      <c r="CH23" s="67">
        <f t="shared" si="1"/>
        <v>446.9917020309764</v>
      </c>
      <c r="CI23" s="67">
        <f t="shared" si="1"/>
        <v>464.58985121478474</v>
      </c>
      <c r="CJ23" s="67">
        <f t="shared" si="1"/>
        <v>496.60989041728891</v>
      </c>
      <c r="CK23" s="67">
        <f t="shared" si="1"/>
        <v>372.86611580077749</v>
      </c>
      <c r="CL23" s="67">
        <f t="shared" si="1"/>
        <v>353.41595329425144</v>
      </c>
      <c r="CM23" s="67">
        <f t="shared" si="1"/>
        <v>343.86143104377555</v>
      </c>
      <c r="CN23" s="67">
        <f t="shared" si="1"/>
        <v>307.50500964776654</v>
      </c>
      <c r="CO23" s="67">
        <f t="shared" si="1"/>
        <v>264.45173382156548</v>
      </c>
      <c r="CP23" s="67">
        <f t="shared" si="1"/>
        <v>225.77184827437972</v>
      </c>
      <c r="CQ23" s="67">
        <f t="shared" si="1"/>
        <v>223.76375737363981</v>
      </c>
      <c r="CR23" s="67">
        <f t="shared" si="1"/>
        <v>210.79000983143928</v>
      </c>
      <c r="CS23" s="67">
        <f t="shared" si="1"/>
        <v>192.77029028225118</v>
      </c>
      <c r="CT23" s="67">
        <f t="shared" si="1"/>
        <v>170.78266034746633</v>
      </c>
      <c r="CU23" s="67">
        <f t="shared" si="1"/>
        <v>148.58907237157996</v>
      </c>
      <c r="CV23" s="67">
        <f t="shared" si="1"/>
        <v>128.63527809267276</v>
      </c>
      <c r="CW23" s="67">
        <f t="shared" si="1"/>
        <v>106.47548010790464</v>
      </c>
      <c r="CX23" s="67">
        <f t="shared" si="1"/>
        <v>90.040672046880687</v>
      </c>
      <c r="CY23" s="68">
        <f t="shared" si="1"/>
        <v>297.93278787813352</v>
      </c>
      <c r="CZ23" s="67">
        <f t="shared" si="1"/>
        <v>508.36880732642953</v>
      </c>
      <c r="DA23" s="67">
        <f t="shared" si="1"/>
        <v>504.89487443003725</v>
      </c>
      <c r="DB23" s="67">
        <f t="shared" si="1"/>
        <v>525.46976092664124</v>
      </c>
      <c r="DC23" s="67">
        <f t="shared" si="1"/>
        <v>534.85372417432995</v>
      </c>
      <c r="DD23" s="67">
        <f t="shared" si="1"/>
        <v>543.93679559634677</v>
      </c>
      <c r="DE23" s="67">
        <f t="shared" si="1"/>
        <v>557.29993256000489</v>
      </c>
      <c r="DF23" s="67">
        <f t="shared" si="1"/>
        <v>573.03802318511509</v>
      </c>
      <c r="DG23" s="67">
        <f t="shared" si="1"/>
        <v>569.09424850745984</v>
      </c>
      <c r="DH23" s="67">
        <f t="shared" si="1"/>
        <v>572.68564184916784</v>
      </c>
      <c r="DI23" s="67">
        <f t="shared" si="1"/>
        <v>586.64734436977733</v>
      </c>
      <c r="DJ23" s="67">
        <f t="shared" si="1"/>
        <v>603.807832716245</v>
      </c>
      <c r="DK23" s="67">
        <f t="shared" si="1"/>
        <v>603.50050470178871</v>
      </c>
      <c r="DL23" s="67">
        <f t="shared" si="1"/>
        <v>596.44161465247294</v>
      </c>
      <c r="DM23" s="67">
        <f t="shared" si="1"/>
        <v>591.81721301086509</v>
      </c>
      <c r="DN23" s="67">
        <f t="shared" si="1"/>
        <v>597.83344047710443</v>
      </c>
      <c r="DO23" s="67">
        <f t="shared" si="1"/>
        <v>573.05733175146827</v>
      </c>
      <c r="DP23" s="67">
        <f t="shared" si="1"/>
        <v>559.01517687105365</v>
      </c>
      <c r="DQ23" s="67">
        <f t="shared" si="1"/>
        <v>557.55577106418571</v>
      </c>
      <c r="DR23" s="67">
        <f t="shared" si="1"/>
        <v>557.61047866885326</v>
      </c>
      <c r="DS23" s="67">
        <f t="shared" si="1"/>
        <v>557.58312486651948</v>
      </c>
      <c r="DT23" s="67">
        <f t="shared" si="1"/>
        <v>567.31464230856693</v>
      </c>
      <c r="DU23" s="67">
        <f t="shared" si="1"/>
        <v>570.64537000450582</v>
      </c>
      <c r="DV23" s="67">
        <f t="shared" si="1"/>
        <v>580.61824452596909</v>
      </c>
      <c r="DW23" s="67">
        <f t="shared" si="1"/>
        <v>610.22471293431465</v>
      </c>
      <c r="DX23" s="67">
        <f t="shared" si="1"/>
        <v>624.48891632779203</v>
      </c>
      <c r="DY23" s="67">
        <f t="shared" si="1"/>
        <v>640.78695537714691</v>
      </c>
      <c r="DZ23" s="67">
        <f t="shared" si="1"/>
        <v>632.77711843493262</v>
      </c>
      <c r="EA23" s="67">
        <f t="shared" si="1"/>
        <v>649.74130302347533</v>
      </c>
      <c r="EB23" s="67">
        <f t="shared" si="1"/>
        <v>673.28649064409046</v>
      </c>
      <c r="EC23" s="67">
        <f t="shared" si="1"/>
        <v>678.88919298093072</v>
      </c>
      <c r="ED23" s="67">
        <f t="shared" si="1"/>
        <v>703.3322289369728</v>
      </c>
      <c r="EE23" s="67">
        <f t="shared" si="1"/>
        <v>714.9382863624835</v>
      </c>
      <c r="EF23" s="67">
        <f t="shared" si="1"/>
        <v>717.95203176078951</v>
      </c>
      <c r="EG23" s="67">
        <f t="shared" si="1"/>
        <v>715.57386000494523</v>
      </c>
      <c r="EH23" s="67">
        <f t="shared" ref="EH23:GL23" si="2">(SUM(EH25:EH27)/SUM($F$25:$F$27))*100000</f>
        <v>727.69159443881756</v>
      </c>
      <c r="EI23" s="67">
        <f t="shared" si="2"/>
        <v>713.05731019023585</v>
      </c>
      <c r="EJ23" s="67">
        <f t="shared" si="2"/>
        <v>703.81172500141236</v>
      </c>
      <c r="EK23" s="67">
        <f t="shared" si="2"/>
        <v>700.19458690456668</v>
      </c>
      <c r="EL23" s="67">
        <f t="shared" si="2"/>
        <v>678.54646592816016</v>
      </c>
      <c r="EM23" s="67">
        <f t="shared" si="2"/>
        <v>678.95194582157876</v>
      </c>
      <c r="EN23" s="67">
        <f t="shared" si="2"/>
        <v>673.13363116046037</v>
      </c>
      <c r="EO23" s="67">
        <f t="shared" si="2"/>
        <v>681.16599476342026</v>
      </c>
      <c r="EP23" s="67">
        <f t="shared" si="2"/>
        <v>681.81444078345078</v>
      </c>
      <c r="EQ23" s="67">
        <f t="shared" si="2"/>
        <v>651.33908688920837</v>
      </c>
      <c r="ER23" s="67">
        <f t="shared" si="2"/>
        <v>604.36939018768589</v>
      </c>
      <c r="ES23" s="67">
        <f t="shared" si="2"/>
        <v>591.61286401695963</v>
      </c>
      <c r="ET23" s="67">
        <f t="shared" si="2"/>
        <v>603.59382943916296</v>
      </c>
      <c r="EU23" s="67">
        <f t="shared" si="2"/>
        <v>615.55065915342459</v>
      </c>
      <c r="EV23" s="67">
        <f t="shared" si="2"/>
        <v>623.97723931943028</v>
      </c>
      <c r="EW23" s="67">
        <f t="shared" si="2"/>
        <v>647.99709586289669</v>
      </c>
      <c r="EX23" s="67">
        <f t="shared" si="2"/>
        <v>672.13280380448271</v>
      </c>
      <c r="EY23" s="67">
        <f t="shared" si="2"/>
        <v>700.41502637043311</v>
      </c>
      <c r="EZ23" s="67">
        <f t="shared" si="2"/>
        <v>681.77099650915602</v>
      </c>
      <c r="FA23" s="67">
        <f t="shared" si="2"/>
        <v>696.78179780162634</v>
      </c>
      <c r="FB23" s="67">
        <f t="shared" si="2"/>
        <v>694.05446280422723</v>
      </c>
      <c r="FC23" s="67">
        <f t="shared" si="2"/>
        <v>696.62732927080026</v>
      </c>
      <c r="FD23" s="67">
        <f t="shared" si="2"/>
        <v>696.1494422535568</v>
      </c>
      <c r="FE23" s="67">
        <f t="shared" si="2"/>
        <v>697.68286423144559</v>
      </c>
      <c r="FF23" s="67">
        <f t="shared" si="2"/>
        <v>687.55230308476393</v>
      </c>
      <c r="FG23" s="67">
        <f t="shared" si="2"/>
        <v>669.79646727573709</v>
      </c>
      <c r="FH23" s="67">
        <f t="shared" si="2"/>
        <v>653.14121974884665</v>
      </c>
      <c r="FI23" s="67">
        <f t="shared" si="2"/>
        <v>626.60803148506318</v>
      </c>
      <c r="FJ23" s="67">
        <f t="shared" si="2"/>
        <v>600.47066883152172</v>
      </c>
      <c r="FK23" s="67">
        <f t="shared" si="2"/>
        <v>584.64408061062568</v>
      </c>
      <c r="FL23" s="67">
        <f t="shared" si="2"/>
        <v>567.34038706370461</v>
      </c>
      <c r="FM23" s="67">
        <f t="shared" si="2"/>
        <v>544.63029493786837</v>
      </c>
      <c r="FN23" s="67">
        <f t="shared" si="2"/>
        <v>522.41257125404036</v>
      </c>
      <c r="FO23" s="67">
        <f t="shared" si="2"/>
        <v>502.57462837325284</v>
      </c>
      <c r="FP23" s="67">
        <f t="shared" si="2"/>
        <v>503.58993715399549</v>
      </c>
      <c r="FQ23" s="67">
        <f t="shared" si="2"/>
        <v>493.09734038818999</v>
      </c>
      <c r="FR23" s="67">
        <f t="shared" si="2"/>
        <v>478.75751177649573</v>
      </c>
      <c r="FS23" s="67">
        <f t="shared" si="2"/>
        <v>479.09219359328574</v>
      </c>
      <c r="FT23" s="67">
        <f t="shared" si="2"/>
        <v>485.81640182581162</v>
      </c>
      <c r="FU23" s="67">
        <f t="shared" si="2"/>
        <v>492.89620948867679</v>
      </c>
      <c r="FV23" s="67">
        <f t="shared" si="2"/>
        <v>518.11802428763417</v>
      </c>
      <c r="FW23" s="67">
        <f t="shared" si="2"/>
        <v>554.55972518503677</v>
      </c>
      <c r="FX23" s="67">
        <f t="shared" si="2"/>
        <v>422.9541459683528</v>
      </c>
      <c r="FY23" s="67">
        <f t="shared" si="2"/>
        <v>406.15891133540117</v>
      </c>
      <c r="FZ23" s="67">
        <f t="shared" si="2"/>
        <v>397.62291596006031</v>
      </c>
      <c r="GA23" s="67">
        <f t="shared" si="2"/>
        <v>364.35908327496645</v>
      </c>
      <c r="GB23" s="67">
        <f t="shared" si="2"/>
        <v>320.57047288014508</v>
      </c>
      <c r="GC23" s="67">
        <f t="shared" si="2"/>
        <v>281.34672938067564</v>
      </c>
      <c r="GD23" s="67">
        <f t="shared" si="2"/>
        <v>283.68467495661724</v>
      </c>
      <c r="GE23" s="67">
        <f t="shared" si="2"/>
        <v>272.9764658665336</v>
      </c>
      <c r="GF23" s="67">
        <f t="shared" si="2"/>
        <v>255.86424893594915</v>
      </c>
      <c r="GG23" s="67">
        <f t="shared" si="2"/>
        <v>233.61112621380687</v>
      </c>
      <c r="GH23" s="67">
        <f t="shared" si="2"/>
        <v>211.13595497860203</v>
      </c>
      <c r="GI23" s="67">
        <f t="shared" si="2"/>
        <v>188.92466748355847</v>
      </c>
      <c r="GJ23" s="67">
        <f t="shared" si="2"/>
        <v>164.09867829484313</v>
      </c>
      <c r="GK23" s="67">
        <f t="shared" si="2"/>
        <v>144.45382107758823</v>
      </c>
      <c r="GL23" s="68">
        <f t="shared" si="2"/>
        <v>611.08233508983903</v>
      </c>
    </row>
    <row r="24" spans="1:194" s="1" customFormat="1" ht="21.75" customHeight="1">
      <c r="A24" s="57"/>
      <c r="B24" s="57"/>
      <c r="C24" s="44"/>
      <c r="D24" s="46"/>
      <c r="E24" s="46"/>
      <c r="F24" s="45"/>
      <c r="G24" s="45"/>
      <c r="H24" s="46"/>
      <c r="I24" s="46"/>
      <c r="J24" s="46"/>
      <c r="K24" s="45"/>
      <c r="L24" s="46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45"/>
      <c r="X24" s="45"/>
      <c r="Y24" s="45"/>
      <c r="Z24" s="45"/>
      <c r="AA24" s="45"/>
      <c r="AB24" s="45"/>
      <c r="AC24" s="45"/>
      <c r="AD24" s="45"/>
      <c r="AE24" s="45"/>
      <c r="AF24" s="45"/>
      <c r="AG24" s="45"/>
      <c r="AH24" s="45"/>
      <c r="AI24" s="45"/>
      <c r="AJ24" s="45"/>
      <c r="AK24" s="45"/>
      <c r="AL24" s="45"/>
      <c r="AM24" s="45"/>
      <c r="AN24" s="45"/>
      <c r="AO24" s="45"/>
      <c r="AP24" s="45"/>
      <c r="AQ24" s="45"/>
      <c r="AR24" s="45"/>
      <c r="AS24" s="45"/>
      <c r="AT24" s="45"/>
      <c r="AU24" s="45"/>
      <c r="AV24" s="45"/>
      <c r="AW24" s="45"/>
      <c r="AX24" s="45"/>
      <c r="AY24" s="45"/>
      <c r="AZ24" s="45"/>
      <c r="BA24" s="45"/>
      <c r="BB24" s="45"/>
      <c r="BC24" s="45"/>
      <c r="BD24" s="45"/>
      <c r="BE24" s="45"/>
      <c r="BF24" s="45"/>
      <c r="BG24" s="45"/>
      <c r="BH24" s="45"/>
      <c r="BI24" s="45"/>
      <c r="BJ24" s="45"/>
      <c r="BK24" s="45"/>
      <c r="BL24" s="45"/>
      <c r="BM24" s="45"/>
      <c r="BN24" s="45"/>
      <c r="BO24" s="45"/>
      <c r="BP24" s="45"/>
      <c r="BQ24" s="45"/>
      <c r="BR24" s="45"/>
      <c r="BS24" s="45"/>
      <c r="BT24" s="45"/>
      <c r="BU24" s="45"/>
      <c r="BV24" s="45"/>
      <c r="BW24" s="45"/>
      <c r="BX24" s="45"/>
      <c r="BY24" s="45"/>
      <c r="BZ24" s="45"/>
      <c r="CA24" s="45"/>
      <c r="CB24" s="45"/>
      <c r="CC24" s="45"/>
      <c r="CD24" s="45"/>
      <c r="CE24" s="45"/>
      <c r="CF24" s="45"/>
      <c r="CG24" s="45"/>
      <c r="CH24" s="45"/>
      <c r="CI24" s="45"/>
      <c r="CJ24" s="45"/>
      <c r="CK24" s="45"/>
      <c r="CL24" s="45"/>
      <c r="CM24" s="45"/>
      <c r="CN24" s="45"/>
      <c r="CO24" s="45"/>
      <c r="CP24" s="45"/>
      <c r="CQ24" s="45"/>
      <c r="CR24" s="45"/>
      <c r="CS24" s="45"/>
      <c r="CT24" s="45"/>
      <c r="CU24" s="45"/>
      <c r="CV24" s="45"/>
      <c r="CW24" s="45"/>
      <c r="CX24" s="45"/>
      <c r="CY24" s="46"/>
      <c r="CZ24" s="45"/>
      <c r="DA24" s="45"/>
      <c r="DB24" s="45"/>
      <c r="DC24" s="45"/>
      <c r="DD24" s="45"/>
      <c r="DE24" s="45"/>
      <c r="DF24" s="45"/>
      <c r="DG24" s="45"/>
      <c r="DH24" s="45"/>
      <c r="DI24" s="45"/>
      <c r="DJ24" s="45"/>
      <c r="DK24" s="45"/>
      <c r="DL24" s="45"/>
      <c r="DM24" s="45"/>
      <c r="DN24" s="45"/>
      <c r="DO24" s="45"/>
      <c r="DP24" s="45"/>
      <c r="DQ24" s="45"/>
      <c r="DR24" s="45"/>
      <c r="DS24" s="45"/>
      <c r="DT24" s="45"/>
      <c r="DU24" s="45"/>
      <c r="DV24" s="45"/>
      <c r="DW24" s="45"/>
      <c r="DX24" s="45"/>
      <c r="DY24" s="45"/>
      <c r="DZ24" s="45"/>
      <c r="EA24" s="45"/>
      <c r="EB24" s="45"/>
      <c r="EC24" s="45"/>
      <c r="ED24" s="45"/>
      <c r="EE24" s="45"/>
      <c r="EF24" s="45"/>
      <c r="EG24" s="45"/>
      <c r="EH24" s="45"/>
      <c r="EI24" s="45"/>
      <c r="EJ24" s="45"/>
      <c r="EK24" s="45"/>
      <c r="EL24" s="45"/>
      <c r="EM24" s="45"/>
      <c r="EN24" s="45"/>
      <c r="EO24" s="45"/>
      <c r="EP24" s="45"/>
      <c r="EQ24" s="45"/>
      <c r="ER24" s="45"/>
      <c r="ES24" s="45"/>
      <c r="ET24" s="45"/>
      <c r="EU24" s="45"/>
      <c r="EV24" s="45"/>
      <c r="EW24" s="45"/>
      <c r="EX24" s="45"/>
      <c r="EY24" s="45"/>
      <c r="EZ24" s="45"/>
      <c r="FA24" s="45"/>
      <c r="FB24" s="45"/>
      <c r="FC24" s="45"/>
      <c r="FD24" s="45"/>
      <c r="FE24" s="45"/>
      <c r="FF24" s="45"/>
      <c r="FG24" s="45"/>
      <c r="FH24" s="45"/>
      <c r="FI24" s="45"/>
      <c r="FJ24" s="45"/>
      <c r="FK24" s="45"/>
      <c r="FL24" s="45"/>
      <c r="FM24" s="45"/>
      <c r="FN24" s="45"/>
      <c r="FO24" s="45"/>
      <c r="FP24" s="45"/>
      <c r="FQ24" s="45"/>
      <c r="FR24" s="45"/>
      <c r="FS24" s="45"/>
      <c r="FT24" s="45"/>
      <c r="FU24" s="45"/>
      <c r="FV24" s="45"/>
      <c r="FW24" s="45"/>
      <c r="FX24" s="45"/>
      <c r="FY24" s="45"/>
      <c r="FZ24" s="45"/>
      <c r="GA24" s="45"/>
      <c r="GB24" s="45"/>
      <c r="GC24" s="45"/>
      <c r="GD24" s="45"/>
      <c r="GE24" s="45"/>
      <c r="GF24" s="45"/>
      <c r="GG24" s="45"/>
      <c r="GH24" s="45"/>
      <c r="GI24" s="45"/>
      <c r="GJ24" s="45"/>
      <c r="GK24" s="45"/>
      <c r="GL24" s="46"/>
    </row>
    <row r="25" spans="1:194" s="7" customFormat="1">
      <c r="A25" s="73" t="s">
        <v>35</v>
      </c>
      <c r="B25" s="356" t="s">
        <v>37</v>
      </c>
      <c r="C25" s="74" t="s">
        <v>149</v>
      </c>
      <c r="D25" s="76">
        <f t="shared" ref="D25:E27" si="3">I25</f>
        <v>21895402</v>
      </c>
      <c r="E25" s="76">
        <f t="shared" si="3"/>
        <v>23324090</v>
      </c>
      <c r="F25" s="338">
        <f>G25+H25</f>
        <v>57106398</v>
      </c>
      <c r="G25" s="338">
        <f>SUM(M25:CY25)</f>
        <v>27983290</v>
      </c>
      <c r="H25" s="75">
        <f>SUM(CZ25:GL25)</f>
        <v>29123108</v>
      </c>
      <c r="I25" s="75">
        <f>SUM(AE25:CY25)</f>
        <v>21895402</v>
      </c>
      <c r="J25" s="75">
        <f>SUM(DR25:GL25)</f>
        <v>23324090</v>
      </c>
      <c r="K25" s="339">
        <f>SUM(M25:AD25)</f>
        <v>6087888</v>
      </c>
      <c r="L25" s="76">
        <f>SUM(CZ25:DQ25)</f>
        <v>5799018</v>
      </c>
      <c r="M25" s="338">
        <v>305120</v>
      </c>
      <c r="N25" s="338">
        <v>303019</v>
      </c>
      <c r="O25" s="338">
        <v>314737</v>
      </c>
      <c r="P25" s="338">
        <v>321299</v>
      </c>
      <c r="Q25" s="338">
        <v>325230</v>
      </c>
      <c r="R25" s="338">
        <v>333023</v>
      </c>
      <c r="S25" s="338">
        <v>343154</v>
      </c>
      <c r="T25" s="338">
        <v>339729</v>
      </c>
      <c r="U25" s="338">
        <v>341966</v>
      </c>
      <c r="V25" s="338">
        <v>351482</v>
      </c>
      <c r="W25" s="338">
        <v>360539</v>
      </c>
      <c r="X25" s="338">
        <v>361688</v>
      </c>
      <c r="Y25" s="338">
        <v>356777</v>
      </c>
      <c r="Z25" s="338">
        <v>354079</v>
      </c>
      <c r="AA25" s="338">
        <v>357199</v>
      </c>
      <c r="AB25" s="338">
        <v>344190</v>
      </c>
      <c r="AC25" s="338">
        <v>336612</v>
      </c>
      <c r="AD25" s="338">
        <v>338045</v>
      </c>
      <c r="AE25" s="338">
        <v>339142</v>
      </c>
      <c r="AF25" s="338">
        <v>339234</v>
      </c>
      <c r="AG25" s="338">
        <v>338398</v>
      </c>
      <c r="AH25" s="338">
        <v>338465</v>
      </c>
      <c r="AI25" s="338">
        <v>345338</v>
      </c>
      <c r="AJ25" s="338">
        <v>358287</v>
      </c>
      <c r="AK25" s="338">
        <v>360304</v>
      </c>
      <c r="AL25" s="338">
        <v>365799</v>
      </c>
      <c r="AM25" s="338">
        <v>360324</v>
      </c>
      <c r="AN25" s="338">
        <v>364086</v>
      </c>
      <c r="AO25" s="338">
        <v>372653</v>
      </c>
      <c r="AP25" s="338">
        <v>372807</v>
      </c>
      <c r="AQ25" s="338">
        <v>383710</v>
      </c>
      <c r="AR25" s="338">
        <v>389563</v>
      </c>
      <c r="AS25" s="338">
        <v>387640</v>
      </c>
      <c r="AT25" s="338">
        <v>384620</v>
      </c>
      <c r="AU25" s="338">
        <v>387905</v>
      </c>
      <c r="AV25" s="338">
        <v>378829</v>
      </c>
      <c r="AW25" s="338">
        <v>378199</v>
      </c>
      <c r="AX25" s="338">
        <v>377186</v>
      </c>
      <c r="AY25" s="338">
        <v>365502</v>
      </c>
      <c r="AZ25" s="338">
        <v>366111</v>
      </c>
      <c r="BA25" s="338">
        <v>365728</v>
      </c>
      <c r="BB25" s="338">
        <v>369097</v>
      </c>
      <c r="BC25" s="338">
        <v>371802</v>
      </c>
      <c r="BD25" s="338">
        <v>357560</v>
      </c>
      <c r="BE25" s="338">
        <v>334069</v>
      </c>
      <c r="BF25" s="338">
        <v>328458</v>
      </c>
      <c r="BG25" s="338">
        <v>335746</v>
      </c>
      <c r="BH25" s="338">
        <v>342585</v>
      </c>
      <c r="BI25" s="338">
        <v>346685</v>
      </c>
      <c r="BJ25" s="338">
        <v>360442</v>
      </c>
      <c r="BK25" s="338">
        <v>373390</v>
      </c>
      <c r="BL25" s="338">
        <v>385375</v>
      </c>
      <c r="BM25" s="338">
        <v>375807</v>
      </c>
      <c r="BN25" s="338">
        <v>383988</v>
      </c>
      <c r="BO25" s="338">
        <v>382566</v>
      </c>
      <c r="BP25" s="338">
        <v>385629</v>
      </c>
      <c r="BQ25" s="338">
        <v>381742</v>
      </c>
      <c r="BR25" s="338">
        <v>381998</v>
      </c>
      <c r="BS25" s="338">
        <v>376164</v>
      </c>
      <c r="BT25" s="338">
        <v>367036</v>
      </c>
      <c r="BU25" s="338">
        <v>357672</v>
      </c>
      <c r="BV25" s="338">
        <v>344928</v>
      </c>
      <c r="BW25" s="338">
        <v>329857</v>
      </c>
      <c r="BX25" s="338">
        <v>319451</v>
      </c>
      <c r="BY25" s="338">
        <v>309724</v>
      </c>
      <c r="BZ25" s="338">
        <v>294558</v>
      </c>
      <c r="CA25" s="338">
        <v>282293</v>
      </c>
      <c r="CB25" s="338">
        <v>268536</v>
      </c>
      <c r="CC25" s="338">
        <v>266443</v>
      </c>
      <c r="CD25" s="338">
        <v>260410</v>
      </c>
      <c r="CE25" s="338">
        <v>249450</v>
      </c>
      <c r="CF25" s="338">
        <v>249080</v>
      </c>
      <c r="CG25" s="338">
        <v>249070</v>
      </c>
      <c r="CH25" s="338">
        <v>252982</v>
      </c>
      <c r="CI25" s="338">
        <v>263625</v>
      </c>
      <c r="CJ25" s="338">
        <v>283090</v>
      </c>
      <c r="CK25" s="338">
        <v>211587</v>
      </c>
      <c r="CL25" s="338">
        <v>200401</v>
      </c>
      <c r="CM25" s="338">
        <v>195036</v>
      </c>
      <c r="CN25" s="338">
        <v>174093</v>
      </c>
      <c r="CO25" s="338">
        <v>149572</v>
      </c>
      <c r="CP25" s="338">
        <v>127665</v>
      </c>
      <c r="CQ25" s="338">
        <v>127183</v>
      </c>
      <c r="CR25" s="338">
        <v>120061</v>
      </c>
      <c r="CS25" s="338">
        <v>109873</v>
      </c>
      <c r="CT25" s="338">
        <v>97456</v>
      </c>
      <c r="CU25" s="338">
        <v>84705</v>
      </c>
      <c r="CV25" s="338">
        <v>73428</v>
      </c>
      <c r="CW25" s="338">
        <v>60864</v>
      </c>
      <c r="CX25" s="338">
        <v>51376</v>
      </c>
      <c r="CY25" s="338">
        <v>170964</v>
      </c>
      <c r="CZ25" s="338">
        <v>291186</v>
      </c>
      <c r="DA25" s="338">
        <v>289546</v>
      </c>
      <c r="DB25" s="338">
        <v>300800</v>
      </c>
      <c r="DC25" s="338">
        <v>305906</v>
      </c>
      <c r="DD25" s="338">
        <v>310539</v>
      </c>
      <c r="DE25" s="338">
        <v>318263</v>
      </c>
      <c r="DF25" s="338">
        <v>326932</v>
      </c>
      <c r="DG25" s="338">
        <v>324633</v>
      </c>
      <c r="DH25" s="338">
        <v>326780</v>
      </c>
      <c r="DI25" s="338">
        <v>334543</v>
      </c>
      <c r="DJ25" s="338">
        <v>344341</v>
      </c>
      <c r="DK25" s="338">
        <v>343967</v>
      </c>
      <c r="DL25" s="338">
        <v>339949</v>
      </c>
      <c r="DM25" s="338">
        <v>337345</v>
      </c>
      <c r="DN25" s="338">
        <v>340474</v>
      </c>
      <c r="DO25" s="338">
        <v>326885</v>
      </c>
      <c r="DP25" s="338">
        <v>319023</v>
      </c>
      <c r="DQ25" s="338">
        <v>317906</v>
      </c>
      <c r="DR25" s="338">
        <v>318297</v>
      </c>
      <c r="DS25" s="338">
        <v>319325</v>
      </c>
      <c r="DT25" s="338">
        <v>325075</v>
      </c>
      <c r="DU25" s="338">
        <v>327194</v>
      </c>
      <c r="DV25" s="338">
        <v>333614</v>
      </c>
      <c r="DW25" s="338">
        <v>350669</v>
      </c>
      <c r="DX25" s="338">
        <v>358581</v>
      </c>
      <c r="DY25" s="338">
        <v>367839</v>
      </c>
      <c r="DZ25" s="338">
        <v>363988</v>
      </c>
      <c r="EA25" s="338">
        <v>374022</v>
      </c>
      <c r="EB25" s="338">
        <v>387522</v>
      </c>
      <c r="EC25" s="338">
        <v>390671</v>
      </c>
      <c r="ED25" s="338">
        <v>404331</v>
      </c>
      <c r="EE25" s="338">
        <v>410921</v>
      </c>
      <c r="EF25" s="338">
        <v>413176</v>
      </c>
      <c r="EG25" s="338">
        <v>411450</v>
      </c>
      <c r="EH25" s="338">
        <v>417983</v>
      </c>
      <c r="EI25" s="338">
        <v>409203</v>
      </c>
      <c r="EJ25" s="338">
        <v>404000</v>
      </c>
      <c r="EK25" s="338">
        <v>401928</v>
      </c>
      <c r="EL25" s="338">
        <v>389436</v>
      </c>
      <c r="EM25" s="338">
        <v>389518</v>
      </c>
      <c r="EN25" s="338">
        <v>386124</v>
      </c>
      <c r="EO25" s="338">
        <v>390735</v>
      </c>
      <c r="EP25" s="338">
        <v>390956</v>
      </c>
      <c r="EQ25" s="338">
        <v>373536</v>
      </c>
      <c r="ER25" s="338">
        <v>346385</v>
      </c>
      <c r="ES25" s="338">
        <v>339293</v>
      </c>
      <c r="ET25" s="338">
        <v>345871</v>
      </c>
      <c r="EU25" s="338">
        <v>353016</v>
      </c>
      <c r="EV25" s="338">
        <v>356906</v>
      </c>
      <c r="EW25" s="338">
        <v>370244</v>
      </c>
      <c r="EX25" s="338">
        <v>384214</v>
      </c>
      <c r="EY25" s="338">
        <v>399644</v>
      </c>
      <c r="EZ25" s="338">
        <v>389031</v>
      </c>
      <c r="FA25" s="338">
        <v>397139</v>
      </c>
      <c r="FB25" s="338">
        <v>395547</v>
      </c>
      <c r="FC25" s="338">
        <v>396676</v>
      </c>
      <c r="FD25" s="338">
        <v>396578</v>
      </c>
      <c r="FE25" s="338">
        <v>396708</v>
      </c>
      <c r="FF25" s="338">
        <v>390539</v>
      </c>
      <c r="FG25" s="338">
        <v>380695</v>
      </c>
      <c r="FH25" s="338">
        <v>371143</v>
      </c>
      <c r="FI25" s="338">
        <v>355407</v>
      </c>
      <c r="FJ25" s="338">
        <v>340408</v>
      </c>
      <c r="FK25" s="338">
        <v>331322</v>
      </c>
      <c r="FL25" s="338">
        <v>321164</v>
      </c>
      <c r="FM25" s="338">
        <v>308551</v>
      </c>
      <c r="FN25" s="338">
        <v>295719</v>
      </c>
      <c r="FO25" s="338">
        <v>284931</v>
      </c>
      <c r="FP25" s="338">
        <v>285437</v>
      </c>
      <c r="FQ25" s="338">
        <v>278929</v>
      </c>
      <c r="FR25" s="338">
        <v>271460</v>
      </c>
      <c r="FS25" s="338">
        <v>271487</v>
      </c>
      <c r="FT25" s="338">
        <v>275610</v>
      </c>
      <c r="FU25" s="338">
        <v>280129</v>
      </c>
      <c r="FV25" s="338">
        <v>294843</v>
      </c>
      <c r="FW25" s="338">
        <v>316380</v>
      </c>
      <c r="FX25" s="338">
        <v>240292</v>
      </c>
      <c r="FY25" s="338">
        <v>230370</v>
      </c>
      <c r="FZ25" s="338">
        <v>225985</v>
      </c>
      <c r="GA25" s="338">
        <v>206546</v>
      </c>
      <c r="GB25" s="338">
        <v>181398</v>
      </c>
      <c r="GC25" s="338">
        <v>159103</v>
      </c>
      <c r="GD25" s="338">
        <v>161482</v>
      </c>
      <c r="GE25" s="338">
        <v>155577</v>
      </c>
      <c r="GF25" s="338">
        <v>145759</v>
      </c>
      <c r="GG25" s="338">
        <v>132931</v>
      </c>
      <c r="GH25" s="338">
        <v>120255</v>
      </c>
      <c r="GI25" s="338">
        <v>107758</v>
      </c>
      <c r="GJ25" s="338">
        <v>93505</v>
      </c>
      <c r="GK25" s="338">
        <v>82264</v>
      </c>
      <c r="GL25" s="338">
        <v>349365</v>
      </c>
    </row>
    <row r="26" spans="1:194" s="7" customFormat="1">
      <c r="A26" s="31" t="s">
        <v>35</v>
      </c>
      <c r="B26" s="357" t="s">
        <v>150</v>
      </c>
      <c r="C26" s="32" t="s">
        <v>151</v>
      </c>
      <c r="D26" s="34">
        <f t="shared" si="3"/>
        <v>1217054</v>
      </c>
      <c r="E26" s="34">
        <f t="shared" si="3"/>
        <v>1294957</v>
      </c>
      <c r="F26" s="35">
        <f>G26+H26</f>
        <v>3131640</v>
      </c>
      <c r="G26" s="35">
        <f>SUM(M26:CY26)</f>
        <v>1534884</v>
      </c>
      <c r="H26" s="36">
        <f>SUM(CZ26:GL26)</f>
        <v>1596756</v>
      </c>
      <c r="I26" s="36">
        <f>SUM(AE26:CY26)</f>
        <v>1217054</v>
      </c>
      <c r="J26" s="36">
        <f>SUM(DR26:GL26)</f>
        <v>1294957</v>
      </c>
      <c r="K26" s="33">
        <f>SUM(M26:AD26)</f>
        <v>317830</v>
      </c>
      <c r="L26" s="34">
        <f>SUM(CZ26:DQ26)</f>
        <v>301799</v>
      </c>
      <c r="M26" s="35">
        <v>15077</v>
      </c>
      <c r="N26" s="35">
        <v>14852</v>
      </c>
      <c r="O26" s="35">
        <v>15485</v>
      </c>
      <c r="P26" s="35">
        <v>16140</v>
      </c>
      <c r="Q26" s="35">
        <v>16753</v>
      </c>
      <c r="R26" s="35">
        <v>17084</v>
      </c>
      <c r="S26" s="35">
        <v>17876</v>
      </c>
      <c r="T26" s="35">
        <v>17881</v>
      </c>
      <c r="U26" s="35">
        <v>17995</v>
      </c>
      <c r="V26" s="35">
        <v>18376</v>
      </c>
      <c r="W26" s="35">
        <v>18833</v>
      </c>
      <c r="X26" s="35">
        <v>19432</v>
      </c>
      <c r="Y26" s="35">
        <v>18952</v>
      </c>
      <c r="Z26" s="35">
        <v>19135</v>
      </c>
      <c r="AA26" s="35">
        <v>19182</v>
      </c>
      <c r="AB26" s="35">
        <v>18374</v>
      </c>
      <c r="AC26" s="35">
        <v>18136</v>
      </c>
      <c r="AD26" s="35">
        <v>18267</v>
      </c>
      <c r="AE26" s="35">
        <v>18017</v>
      </c>
      <c r="AF26" s="35">
        <v>19417</v>
      </c>
      <c r="AG26" s="35">
        <v>19289</v>
      </c>
      <c r="AH26" s="35">
        <v>19474</v>
      </c>
      <c r="AI26" s="35">
        <v>18984</v>
      </c>
      <c r="AJ26" s="35">
        <v>19206</v>
      </c>
      <c r="AK26" s="35">
        <v>18420</v>
      </c>
      <c r="AL26" s="35">
        <v>19233</v>
      </c>
      <c r="AM26" s="35">
        <v>18501</v>
      </c>
      <c r="AN26" s="35">
        <v>18244</v>
      </c>
      <c r="AO26" s="35">
        <v>18718</v>
      </c>
      <c r="AP26" s="35">
        <v>18741</v>
      </c>
      <c r="AQ26" s="35">
        <v>19281</v>
      </c>
      <c r="AR26" s="35">
        <v>19515</v>
      </c>
      <c r="AS26" s="35">
        <v>19458</v>
      </c>
      <c r="AT26" s="35">
        <v>19264</v>
      </c>
      <c r="AU26" s="35">
        <v>19522</v>
      </c>
      <c r="AV26" s="35">
        <v>19136</v>
      </c>
      <c r="AW26" s="35">
        <v>19047</v>
      </c>
      <c r="AX26" s="35">
        <v>18897</v>
      </c>
      <c r="AY26" s="35">
        <v>18240</v>
      </c>
      <c r="AZ26" s="35">
        <v>18030</v>
      </c>
      <c r="BA26" s="35">
        <v>17862</v>
      </c>
      <c r="BB26" s="35">
        <v>18176</v>
      </c>
      <c r="BC26" s="35">
        <v>18633</v>
      </c>
      <c r="BD26" s="35">
        <v>17747</v>
      </c>
      <c r="BE26" s="35">
        <v>16071</v>
      </c>
      <c r="BF26" s="35">
        <v>16277</v>
      </c>
      <c r="BG26" s="35">
        <v>16553</v>
      </c>
      <c r="BH26" s="35">
        <v>17405</v>
      </c>
      <c r="BI26" s="35">
        <v>17603</v>
      </c>
      <c r="BJ26" s="35">
        <v>18563</v>
      </c>
      <c r="BK26" s="35">
        <v>19978</v>
      </c>
      <c r="BL26" s="35">
        <v>21054</v>
      </c>
      <c r="BM26" s="35">
        <v>20365</v>
      </c>
      <c r="BN26" s="35">
        <v>21341</v>
      </c>
      <c r="BO26" s="35">
        <v>20971</v>
      </c>
      <c r="BP26" s="35">
        <v>21450</v>
      </c>
      <c r="BQ26" s="35">
        <v>21575</v>
      </c>
      <c r="BR26" s="35">
        <v>22249</v>
      </c>
      <c r="BS26" s="35">
        <v>22045</v>
      </c>
      <c r="BT26" s="35">
        <v>21565</v>
      </c>
      <c r="BU26" s="35">
        <v>21525</v>
      </c>
      <c r="BV26" s="35">
        <v>20636</v>
      </c>
      <c r="BW26" s="35">
        <v>19991</v>
      </c>
      <c r="BX26" s="35">
        <v>19757</v>
      </c>
      <c r="BY26" s="35">
        <v>19088</v>
      </c>
      <c r="BZ26" s="35">
        <v>18467</v>
      </c>
      <c r="CA26" s="35">
        <v>17570</v>
      </c>
      <c r="CB26" s="35">
        <v>16961</v>
      </c>
      <c r="CC26" s="35">
        <v>17241</v>
      </c>
      <c r="CD26" s="35">
        <v>17121</v>
      </c>
      <c r="CE26" s="35">
        <v>16415</v>
      </c>
      <c r="CF26" s="35">
        <v>16323</v>
      </c>
      <c r="CG26" s="35">
        <v>16659</v>
      </c>
      <c r="CH26" s="35">
        <v>16926</v>
      </c>
      <c r="CI26" s="35">
        <v>17496</v>
      </c>
      <c r="CJ26" s="35">
        <v>18013</v>
      </c>
      <c r="CK26" s="35">
        <v>13411</v>
      </c>
      <c r="CL26" s="35">
        <v>12920</v>
      </c>
      <c r="CM26" s="35">
        <v>12575</v>
      </c>
      <c r="CN26" s="35">
        <v>11229</v>
      </c>
      <c r="CO26" s="35">
        <v>9877</v>
      </c>
      <c r="CP26" s="35">
        <v>8481</v>
      </c>
      <c r="CQ26" s="35">
        <v>8077</v>
      </c>
      <c r="CR26" s="35">
        <v>7375</v>
      </c>
      <c r="CS26" s="35">
        <v>6648</v>
      </c>
      <c r="CT26" s="35">
        <v>5831</v>
      </c>
      <c r="CU26" s="35">
        <v>5175</v>
      </c>
      <c r="CV26" s="35">
        <v>4486</v>
      </c>
      <c r="CW26" s="35">
        <v>3606</v>
      </c>
      <c r="CX26" s="35">
        <v>3104</v>
      </c>
      <c r="CY26" s="35">
        <v>9953</v>
      </c>
      <c r="CZ26" s="35">
        <v>14152</v>
      </c>
      <c r="DA26" s="35">
        <v>13842</v>
      </c>
      <c r="DB26" s="35">
        <v>14949</v>
      </c>
      <c r="DC26" s="35">
        <v>15275</v>
      </c>
      <c r="DD26" s="35">
        <v>15994</v>
      </c>
      <c r="DE26" s="35">
        <v>16393</v>
      </c>
      <c r="DF26" s="35">
        <v>17177</v>
      </c>
      <c r="DG26" s="35">
        <v>16896</v>
      </c>
      <c r="DH26" s="35">
        <v>17048</v>
      </c>
      <c r="DI26" s="35">
        <v>17683</v>
      </c>
      <c r="DJ26" s="35">
        <v>18275</v>
      </c>
      <c r="DK26" s="35">
        <v>18287</v>
      </c>
      <c r="DL26" s="35">
        <v>18235</v>
      </c>
      <c r="DM26" s="35">
        <v>17839</v>
      </c>
      <c r="DN26" s="35">
        <v>18458</v>
      </c>
      <c r="DO26" s="35">
        <v>17357</v>
      </c>
      <c r="DP26" s="35">
        <v>16868</v>
      </c>
      <c r="DQ26" s="35">
        <v>17071</v>
      </c>
      <c r="DR26" s="35">
        <v>16850</v>
      </c>
      <c r="DS26" s="35">
        <v>17351</v>
      </c>
      <c r="DT26" s="35">
        <v>18019</v>
      </c>
      <c r="DU26" s="35">
        <v>17821</v>
      </c>
      <c r="DV26" s="35">
        <v>17479</v>
      </c>
      <c r="DW26" s="35">
        <v>17998</v>
      </c>
      <c r="DX26" s="35">
        <v>18274</v>
      </c>
      <c r="DY26" s="35">
        <v>18882</v>
      </c>
      <c r="DZ26" s="35">
        <v>18155</v>
      </c>
      <c r="EA26" s="35">
        <v>18625</v>
      </c>
      <c r="EB26" s="35">
        <v>19202</v>
      </c>
      <c r="EC26" s="35">
        <v>19368</v>
      </c>
      <c r="ED26" s="35">
        <v>20402</v>
      </c>
      <c r="EE26" s="35">
        <v>20763</v>
      </c>
      <c r="EF26" s="35">
        <v>20100</v>
      </c>
      <c r="EG26" s="35">
        <v>20407</v>
      </c>
      <c r="EH26" s="35">
        <v>20866</v>
      </c>
      <c r="EI26" s="35">
        <v>20442</v>
      </c>
      <c r="EJ26" s="35">
        <v>19976</v>
      </c>
      <c r="EK26" s="35">
        <v>19983</v>
      </c>
      <c r="EL26" s="35">
        <v>19009</v>
      </c>
      <c r="EM26" s="35">
        <v>19357</v>
      </c>
      <c r="EN26" s="35">
        <v>19171</v>
      </c>
      <c r="EO26" s="35">
        <v>19425</v>
      </c>
      <c r="EP26" s="35">
        <v>19358</v>
      </c>
      <c r="EQ26" s="35">
        <v>18346</v>
      </c>
      <c r="ER26" s="35">
        <v>17082</v>
      </c>
      <c r="ES26" s="35">
        <v>16683</v>
      </c>
      <c r="ET26" s="35">
        <v>17290</v>
      </c>
      <c r="EU26" s="35">
        <v>17796</v>
      </c>
      <c r="EV26" s="35">
        <v>18641</v>
      </c>
      <c r="EW26" s="35">
        <v>19803</v>
      </c>
      <c r="EX26" s="35">
        <v>20874</v>
      </c>
      <c r="EY26" s="35">
        <v>22377</v>
      </c>
      <c r="EZ26" s="35">
        <v>21544</v>
      </c>
      <c r="FA26" s="35">
        <v>22546</v>
      </c>
      <c r="FB26" s="35">
        <v>22340</v>
      </c>
      <c r="FC26" s="35">
        <v>22780</v>
      </c>
      <c r="FD26" s="35">
        <v>22778</v>
      </c>
      <c r="FE26" s="35">
        <v>23352</v>
      </c>
      <c r="FF26" s="35">
        <v>23426</v>
      </c>
      <c r="FG26" s="35">
        <v>22875</v>
      </c>
      <c r="FH26" s="35">
        <v>22256</v>
      </c>
      <c r="FI26" s="35">
        <v>21562</v>
      </c>
      <c r="FJ26" s="35">
        <v>20899</v>
      </c>
      <c r="FK26" s="35">
        <v>20487</v>
      </c>
      <c r="FL26" s="35">
        <v>20137</v>
      </c>
      <c r="FM26" s="35">
        <v>19358</v>
      </c>
      <c r="FN26" s="35">
        <v>18692</v>
      </c>
      <c r="FO26" s="35">
        <v>17955</v>
      </c>
      <c r="FP26" s="35">
        <v>18394</v>
      </c>
      <c r="FQ26" s="35">
        <v>18274</v>
      </c>
      <c r="FR26" s="35">
        <v>17386</v>
      </c>
      <c r="FS26" s="35">
        <v>17593</v>
      </c>
      <c r="FT26" s="35">
        <v>17714</v>
      </c>
      <c r="FU26" s="35">
        <v>17858</v>
      </c>
      <c r="FV26" s="35">
        <v>18850</v>
      </c>
      <c r="FW26" s="35">
        <v>19713</v>
      </c>
      <c r="FX26" s="35">
        <v>14984</v>
      </c>
      <c r="FY26" s="35">
        <v>14629</v>
      </c>
      <c r="FZ26" s="35">
        <v>13987</v>
      </c>
      <c r="GA26" s="35">
        <v>13038</v>
      </c>
      <c r="GB26" s="35">
        <v>11913</v>
      </c>
      <c r="GC26" s="35">
        <v>10442</v>
      </c>
      <c r="GD26" s="35">
        <v>9836</v>
      </c>
      <c r="GE26" s="35">
        <v>9332</v>
      </c>
      <c r="GF26" s="35">
        <v>8880</v>
      </c>
      <c r="GG26" s="35">
        <v>8127</v>
      </c>
      <c r="GH26" s="35">
        <v>7261</v>
      </c>
      <c r="GI26" s="35">
        <v>6374</v>
      </c>
      <c r="GJ26" s="35">
        <v>5715</v>
      </c>
      <c r="GK26" s="35">
        <v>4942</v>
      </c>
      <c r="GL26" s="35">
        <v>20553</v>
      </c>
    </row>
    <row r="27" spans="1:194" s="7" customFormat="1">
      <c r="A27" s="37" t="s">
        <v>35</v>
      </c>
      <c r="B27" s="358" t="s">
        <v>152</v>
      </c>
      <c r="C27" s="38" t="s">
        <v>153</v>
      </c>
      <c r="D27" s="40">
        <f t="shared" si="3"/>
        <v>716297</v>
      </c>
      <c r="E27" s="40">
        <f t="shared" si="3"/>
        <v>757541</v>
      </c>
      <c r="F27" s="41">
        <f>G27+H27</f>
        <v>1910543</v>
      </c>
      <c r="G27" s="41">
        <f>SUM(M27:CY27)</f>
        <v>939947</v>
      </c>
      <c r="H27" s="42">
        <f>SUM(CZ27:GL27)</f>
        <v>970596</v>
      </c>
      <c r="I27" s="42">
        <f>SUM(AE27:CY27)</f>
        <v>716297</v>
      </c>
      <c r="J27" s="42">
        <f>SUM(DR27:GL27)</f>
        <v>757541</v>
      </c>
      <c r="K27" s="39">
        <f>SUM(M27:AD27)</f>
        <v>223650</v>
      </c>
      <c r="L27" s="40">
        <f>SUM(CZ27:DQ27)</f>
        <v>213055</v>
      </c>
      <c r="M27" s="41">
        <v>10959</v>
      </c>
      <c r="N27" s="41">
        <v>11200</v>
      </c>
      <c r="O27" s="41">
        <v>11488</v>
      </c>
      <c r="P27" s="41">
        <v>11807</v>
      </c>
      <c r="Q27" s="41">
        <v>11913</v>
      </c>
      <c r="R27" s="41">
        <v>12363</v>
      </c>
      <c r="S27" s="41">
        <v>12841</v>
      </c>
      <c r="T27" s="41">
        <v>12658</v>
      </c>
      <c r="U27" s="41">
        <v>12647</v>
      </c>
      <c r="V27" s="41">
        <v>12815</v>
      </c>
      <c r="W27" s="41">
        <v>13314</v>
      </c>
      <c r="X27" s="41">
        <v>13243</v>
      </c>
      <c r="Y27" s="41">
        <v>13117</v>
      </c>
      <c r="Z27" s="41">
        <v>13166</v>
      </c>
      <c r="AA27" s="41">
        <v>13263</v>
      </c>
      <c r="AB27" s="41">
        <v>12651</v>
      </c>
      <c r="AC27" s="41">
        <v>12092</v>
      </c>
      <c r="AD27" s="41">
        <v>12113</v>
      </c>
      <c r="AE27" s="41">
        <v>12018</v>
      </c>
      <c r="AF27" s="41">
        <v>11066</v>
      </c>
      <c r="AG27" s="41">
        <v>10472</v>
      </c>
      <c r="AH27" s="41">
        <v>10502</v>
      </c>
      <c r="AI27" s="41">
        <v>10701</v>
      </c>
      <c r="AJ27" s="41">
        <v>11426</v>
      </c>
      <c r="AK27" s="41">
        <v>11598</v>
      </c>
      <c r="AL27" s="41">
        <v>11648</v>
      </c>
      <c r="AM27" s="41">
        <v>11625</v>
      </c>
      <c r="AN27" s="41">
        <v>11565</v>
      </c>
      <c r="AO27" s="41">
        <v>11440</v>
      </c>
      <c r="AP27" s="41">
        <v>11561</v>
      </c>
      <c r="AQ27" s="41">
        <v>11828</v>
      </c>
      <c r="AR27" s="41">
        <v>11923</v>
      </c>
      <c r="AS27" s="41">
        <v>12234</v>
      </c>
      <c r="AT27" s="41">
        <v>12331</v>
      </c>
      <c r="AU27" s="41">
        <v>12271</v>
      </c>
      <c r="AV27" s="41">
        <v>12399</v>
      </c>
      <c r="AW27" s="41">
        <v>12685</v>
      </c>
      <c r="AX27" s="41">
        <v>12658</v>
      </c>
      <c r="AY27" s="41">
        <v>12175</v>
      </c>
      <c r="AZ27" s="41">
        <v>12370</v>
      </c>
      <c r="BA27" s="41">
        <v>12212</v>
      </c>
      <c r="BB27" s="41">
        <v>12157</v>
      </c>
      <c r="BC27" s="41">
        <v>12712</v>
      </c>
      <c r="BD27" s="41">
        <v>12014</v>
      </c>
      <c r="BE27" s="41">
        <v>11333</v>
      </c>
      <c r="BF27" s="41">
        <v>11116</v>
      </c>
      <c r="BG27" s="41">
        <v>11367</v>
      </c>
      <c r="BH27" s="41">
        <v>11425</v>
      </c>
      <c r="BI27" s="41">
        <v>11834</v>
      </c>
      <c r="BJ27" s="41">
        <v>12355</v>
      </c>
      <c r="BK27" s="41">
        <v>12500</v>
      </c>
      <c r="BL27" s="41">
        <v>12628</v>
      </c>
      <c r="BM27" s="41">
        <v>12573</v>
      </c>
      <c r="BN27" s="41">
        <v>12715</v>
      </c>
      <c r="BO27" s="41">
        <v>12928</v>
      </c>
      <c r="BP27" s="41">
        <v>12693</v>
      </c>
      <c r="BQ27" s="41">
        <v>13016</v>
      </c>
      <c r="BR27" s="41">
        <v>13018</v>
      </c>
      <c r="BS27" s="41">
        <v>12780</v>
      </c>
      <c r="BT27" s="41">
        <v>12520</v>
      </c>
      <c r="BU27" s="41">
        <v>12084</v>
      </c>
      <c r="BV27" s="41">
        <v>11985</v>
      </c>
      <c r="BW27" s="41">
        <v>11347</v>
      </c>
      <c r="BX27" s="41">
        <v>10827</v>
      </c>
      <c r="BY27" s="41">
        <v>10726</v>
      </c>
      <c r="BZ27" s="41">
        <v>10292</v>
      </c>
      <c r="CA27" s="41">
        <v>10054</v>
      </c>
      <c r="CB27" s="41">
        <v>9400</v>
      </c>
      <c r="CC27" s="41">
        <v>9233</v>
      </c>
      <c r="CD27" s="41">
        <v>8850</v>
      </c>
      <c r="CE27" s="41">
        <v>8276</v>
      </c>
      <c r="CF27" s="41">
        <v>8353</v>
      </c>
      <c r="CG27" s="41">
        <v>7999</v>
      </c>
      <c r="CH27" s="41">
        <v>7891</v>
      </c>
      <c r="CI27" s="41">
        <v>7615</v>
      </c>
      <c r="CJ27" s="41">
        <v>7533</v>
      </c>
      <c r="CK27" s="41">
        <v>6733</v>
      </c>
      <c r="CL27" s="41">
        <v>6322</v>
      </c>
      <c r="CM27" s="41">
        <v>6094</v>
      </c>
      <c r="CN27" s="41">
        <v>5788</v>
      </c>
      <c r="CO27" s="41">
        <v>4904</v>
      </c>
      <c r="CP27" s="41">
        <v>4168</v>
      </c>
      <c r="CQ27" s="41">
        <v>3806</v>
      </c>
      <c r="CR27" s="41">
        <v>3567</v>
      </c>
      <c r="CS27" s="41">
        <v>3283</v>
      </c>
      <c r="CT27" s="41">
        <v>2852</v>
      </c>
      <c r="CU27" s="41">
        <v>2466</v>
      </c>
      <c r="CV27" s="41">
        <v>2031</v>
      </c>
      <c r="CW27" s="41">
        <v>1703</v>
      </c>
      <c r="CX27" s="41">
        <v>1479</v>
      </c>
      <c r="CY27" s="41">
        <v>4244</v>
      </c>
      <c r="CZ27" s="41">
        <v>10606</v>
      </c>
      <c r="DA27" s="41">
        <v>10397</v>
      </c>
      <c r="DB27" s="41">
        <v>10823</v>
      </c>
      <c r="DC27" s="41">
        <v>11223</v>
      </c>
      <c r="DD27" s="41">
        <v>11516</v>
      </c>
      <c r="DE27" s="41">
        <v>11698</v>
      </c>
      <c r="DF27" s="41">
        <v>12026</v>
      </c>
      <c r="DG27" s="41">
        <v>12155</v>
      </c>
      <c r="DH27" s="41">
        <v>12088</v>
      </c>
      <c r="DI27" s="41">
        <v>12367</v>
      </c>
      <c r="DJ27" s="41">
        <v>12642</v>
      </c>
      <c r="DK27" s="41">
        <v>12813</v>
      </c>
      <c r="DL27" s="41">
        <v>12496</v>
      </c>
      <c r="DM27" s="41">
        <v>12622</v>
      </c>
      <c r="DN27" s="41">
        <v>12613</v>
      </c>
      <c r="DO27" s="41">
        <v>11905</v>
      </c>
      <c r="DP27" s="41">
        <v>11529</v>
      </c>
      <c r="DQ27" s="41">
        <v>11536</v>
      </c>
      <c r="DR27" s="41">
        <v>11400</v>
      </c>
      <c r="DS27" s="41">
        <v>9854</v>
      </c>
      <c r="DT27" s="41">
        <v>9484</v>
      </c>
      <c r="DU27" s="41">
        <v>9633</v>
      </c>
      <c r="DV27" s="41">
        <v>9753</v>
      </c>
      <c r="DW27" s="41">
        <v>10579</v>
      </c>
      <c r="DX27" s="41">
        <v>11256</v>
      </c>
      <c r="DY27" s="41">
        <v>11519</v>
      </c>
      <c r="DZ27" s="41">
        <v>11119</v>
      </c>
      <c r="EA27" s="41">
        <v>11158</v>
      </c>
      <c r="EB27" s="41">
        <v>11714</v>
      </c>
      <c r="EC27" s="41">
        <v>11881</v>
      </c>
      <c r="ED27" s="41">
        <v>12378</v>
      </c>
      <c r="EE27" s="41">
        <v>12640</v>
      </c>
      <c r="EF27" s="41">
        <v>12921</v>
      </c>
      <c r="EG27" s="41">
        <v>12862</v>
      </c>
      <c r="EH27" s="41">
        <v>13401</v>
      </c>
      <c r="EI27" s="41">
        <v>13510</v>
      </c>
      <c r="EJ27" s="41">
        <v>13433</v>
      </c>
      <c r="EK27" s="41">
        <v>13250</v>
      </c>
      <c r="EL27" s="41">
        <v>13262</v>
      </c>
      <c r="EM27" s="41">
        <v>13084</v>
      </c>
      <c r="EN27" s="41">
        <v>13048</v>
      </c>
      <c r="EO27" s="41">
        <v>13175</v>
      </c>
      <c r="EP27" s="41">
        <v>13424</v>
      </c>
      <c r="EQ27" s="41">
        <v>12916</v>
      </c>
      <c r="ER27" s="41">
        <v>12140</v>
      </c>
      <c r="ES27" s="41">
        <v>11703</v>
      </c>
      <c r="ET27" s="41">
        <v>11964</v>
      </c>
      <c r="EU27" s="41">
        <v>11744</v>
      </c>
      <c r="EV27" s="41">
        <v>12246</v>
      </c>
      <c r="EW27" s="41">
        <v>12674</v>
      </c>
      <c r="EX27" s="41">
        <v>12633</v>
      </c>
      <c r="EY27" s="41">
        <v>13277</v>
      </c>
      <c r="EZ27" s="41">
        <v>13136</v>
      </c>
      <c r="FA27" s="41">
        <v>13355</v>
      </c>
      <c r="FB27" s="41">
        <v>13458</v>
      </c>
      <c r="FC27" s="41">
        <v>13488</v>
      </c>
      <c r="FD27" s="41">
        <v>13291</v>
      </c>
      <c r="FE27" s="41">
        <v>13540</v>
      </c>
      <c r="FF27" s="41">
        <v>13339</v>
      </c>
      <c r="FG27" s="41">
        <v>12699</v>
      </c>
      <c r="FH27" s="41">
        <v>12519</v>
      </c>
      <c r="FI27" s="41">
        <v>12459</v>
      </c>
      <c r="FJ27" s="41">
        <v>11877</v>
      </c>
      <c r="FK27" s="41">
        <v>11539</v>
      </c>
      <c r="FL27" s="41">
        <v>11293</v>
      </c>
      <c r="FM27" s="41">
        <v>10571</v>
      </c>
      <c r="FN27" s="41">
        <v>10261</v>
      </c>
      <c r="FO27" s="41">
        <v>9457</v>
      </c>
      <c r="FP27" s="41">
        <v>9143</v>
      </c>
      <c r="FQ27" s="41">
        <v>9250</v>
      </c>
      <c r="FR27" s="41">
        <v>8695</v>
      </c>
      <c r="FS27" s="41">
        <v>8669</v>
      </c>
      <c r="FT27" s="41">
        <v>8604</v>
      </c>
      <c r="FU27" s="41">
        <v>8341</v>
      </c>
      <c r="FV27" s="41">
        <v>8310</v>
      </c>
      <c r="FW27" s="41">
        <v>8558</v>
      </c>
      <c r="FX27" s="41">
        <v>7584</v>
      </c>
      <c r="FY27" s="41">
        <v>7423</v>
      </c>
      <c r="FZ27" s="41">
        <v>7145</v>
      </c>
      <c r="GA27" s="41">
        <v>6860</v>
      </c>
      <c r="GB27" s="41">
        <v>5919</v>
      </c>
      <c r="GC27" s="41">
        <v>5308</v>
      </c>
      <c r="GD27" s="41">
        <v>4988</v>
      </c>
      <c r="GE27" s="41">
        <v>4742</v>
      </c>
      <c r="GF27" s="41">
        <v>4377</v>
      </c>
      <c r="GG27" s="41">
        <v>4128</v>
      </c>
      <c r="GH27" s="41">
        <v>3702</v>
      </c>
      <c r="GI27" s="41">
        <v>3282</v>
      </c>
      <c r="GJ27" s="41">
        <v>2765</v>
      </c>
      <c r="GK27" s="41">
        <v>2570</v>
      </c>
      <c r="GL27" s="41">
        <v>9861</v>
      </c>
    </row>
    <row r="28" spans="1:194" s="1" customFormat="1">
      <c r="A28" s="43"/>
      <c r="B28" s="359"/>
      <c r="C28" s="44"/>
      <c r="D28" s="46"/>
      <c r="E28" s="46"/>
      <c r="F28" s="45"/>
      <c r="G28" s="45"/>
      <c r="H28" s="46"/>
      <c r="I28" s="46"/>
      <c r="J28" s="46"/>
      <c r="K28" s="45"/>
      <c r="L28" s="46"/>
      <c r="M28" s="45"/>
      <c r="N28" s="45"/>
      <c r="O28" s="45"/>
      <c r="P28" s="45"/>
      <c r="Q28" s="45"/>
      <c r="R28" s="45"/>
      <c r="S28" s="45"/>
      <c r="T28" s="45"/>
      <c r="U28" s="45"/>
      <c r="V28" s="45"/>
      <c r="W28" s="45"/>
      <c r="X28" s="45"/>
      <c r="Y28" s="45"/>
      <c r="Z28" s="45"/>
      <c r="AA28" s="45"/>
      <c r="AB28" s="45"/>
      <c r="AC28" s="45"/>
      <c r="AD28" s="45"/>
      <c r="AE28" s="45"/>
      <c r="AF28" s="45"/>
      <c r="AG28" s="45"/>
      <c r="AH28" s="45"/>
      <c r="AI28" s="45"/>
      <c r="AJ28" s="45"/>
      <c r="AK28" s="45"/>
      <c r="AL28" s="45"/>
      <c r="AM28" s="45"/>
      <c r="AN28" s="45"/>
      <c r="AO28" s="45"/>
      <c r="AP28" s="45"/>
      <c r="AQ28" s="45"/>
      <c r="AR28" s="45"/>
      <c r="AS28" s="45"/>
      <c r="AT28" s="45"/>
      <c r="AU28" s="45"/>
      <c r="AV28" s="45"/>
      <c r="AW28" s="45"/>
      <c r="AX28" s="45"/>
      <c r="AY28" s="45"/>
      <c r="AZ28" s="45"/>
      <c r="BA28" s="45"/>
      <c r="BB28" s="45"/>
      <c r="BC28" s="45"/>
      <c r="BD28" s="45"/>
      <c r="BE28" s="45"/>
      <c r="BF28" s="45"/>
      <c r="BG28" s="45"/>
      <c r="BH28" s="45"/>
      <c r="BI28" s="45"/>
      <c r="BJ28" s="45"/>
      <c r="BK28" s="45"/>
      <c r="BL28" s="45"/>
      <c r="BM28" s="45"/>
      <c r="BN28" s="45"/>
      <c r="BO28" s="45"/>
      <c r="BP28" s="45"/>
      <c r="BQ28" s="45"/>
      <c r="BR28" s="45"/>
      <c r="BS28" s="45"/>
      <c r="BT28" s="45"/>
      <c r="BU28" s="45"/>
      <c r="BV28" s="45"/>
      <c r="BW28" s="45"/>
      <c r="BX28" s="45"/>
      <c r="BY28" s="45"/>
      <c r="BZ28" s="45"/>
      <c r="CA28" s="45"/>
      <c r="CB28" s="45"/>
      <c r="CC28" s="45"/>
      <c r="CD28" s="45"/>
      <c r="CE28" s="45"/>
      <c r="CF28" s="45"/>
      <c r="CG28" s="45"/>
      <c r="CH28" s="45"/>
      <c r="CI28" s="45"/>
      <c r="CJ28" s="45"/>
      <c r="CK28" s="45"/>
      <c r="CL28" s="45"/>
      <c r="CM28" s="45"/>
      <c r="CN28" s="45"/>
      <c r="CO28" s="45"/>
      <c r="CP28" s="45"/>
      <c r="CQ28" s="45"/>
      <c r="CR28" s="45"/>
      <c r="CS28" s="45"/>
      <c r="CT28" s="45"/>
      <c r="CU28" s="45"/>
      <c r="CV28" s="45"/>
      <c r="CW28" s="45"/>
      <c r="CX28" s="45"/>
      <c r="CY28" s="46"/>
      <c r="CZ28" s="47"/>
      <c r="DA28" s="47"/>
      <c r="DB28" s="47"/>
      <c r="DC28" s="47"/>
      <c r="DD28" s="47"/>
      <c r="DE28" s="47"/>
      <c r="DF28" s="47"/>
      <c r="DG28" s="47"/>
      <c r="DH28" s="47"/>
      <c r="DI28" s="47"/>
      <c r="DJ28" s="47"/>
      <c r="DK28" s="47"/>
      <c r="DL28" s="47"/>
      <c r="DM28" s="47"/>
      <c r="DN28" s="47"/>
      <c r="DO28" s="47"/>
      <c r="DP28" s="47"/>
      <c r="DQ28" s="47"/>
      <c r="DR28" s="47"/>
      <c r="DS28" s="47"/>
      <c r="DT28" s="47"/>
      <c r="DU28" s="47"/>
      <c r="DV28" s="47"/>
      <c r="DW28" s="47"/>
      <c r="DX28" s="47"/>
      <c r="DY28" s="47"/>
      <c r="DZ28" s="47"/>
      <c r="EA28" s="47"/>
      <c r="EB28" s="47"/>
      <c r="EC28" s="47"/>
      <c r="ED28" s="47"/>
      <c r="EE28" s="47"/>
      <c r="EF28" s="47"/>
      <c r="EG28" s="47"/>
      <c r="EH28" s="47"/>
      <c r="EI28" s="47"/>
      <c r="EJ28" s="47"/>
      <c r="EK28" s="47"/>
      <c r="EL28" s="47"/>
      <c r="EM28" s="47"/>
      <c r="EN28" s="47"/>
      <c r="EO28" s="47"/>
      <c r="EP28" s="47"/>
      <c r="EQ28" s="47"/>
      <c r="ER28" s="47"/>
      <c r="ES28" s="47"/>
      <c r="ET28" s="47"/>
      <c r="EU28" s="47"/>
      <c r="EV28" s="47"/>
      <c r="EW28" s="47"/>
      <c r="EX28" s="47"/>
      <c r="EY28" s="47"/>
      <c r="EZ28" s="47"/>
      <c r="FA28" s="47"/>
      <c r="FB28" s="47"/>
      <c r="FC28" s="47"/>
      <c r="FD28" s="47"/>
      <c r="FE28" s="47"/>
      <c r="FF28" s="47"/>
      <c r="FG28" s="47"/>
      <c r="FH28" s="47"/>
      <c r="FI28" s="47"/>
      <c r="FJ28" s="47"/>
      <c r="FK28" s="47"/>
      <c r="FL28" s="47"/>
      <c r="FM28" s="47"/>
      <c r="FN28" s="47"/>
      <c r="FO28" s="47"/>
      <c r="FP28" s="47"/>
      <c r="FQ28" s="47"/>
      <c r="FR28" s="47"/>
      <c r="FS28" s="47"/>
      <c r="FT28" s="47"/>
      <c r="FU28" s="47"/>
      <c r="FV28" s="47"/>
      <c r="FW28" s="47"/>
      <c r="FX28" s="47"/>
      <c r="FY28" s="47"/>
      <c r="FZ28" s="47"/>
      <c r="GA28" s="47"/>
      <c r="GB28" s="47"/>
      <c r="GC28" s="47"/>
      <c r="GD28" s="47"/>
      <c r="GE28" s="47"/>
      <c r="GF28" s="47"/>
      <c r="GG28" s="47"/>
      <c r="GH28" s="47"/>
      <c r="GI28" s="47"/>
      <c r="GJ28" s="47"/>
      <c r="GK28" s="47"/>
      <c r="GL28" s="48"/>
    </row>
    <row r="29" spans="1:194" s="1" customFormat="1">
      <c r="A29" s="82" t="s">
        <v>135</v>
      </c>
      <c r="B29" s="360" t="s">
        <v>154</v>
      </c>
      <c r="C29" s="71" t="str">
        <f t="shared" ref="C29:C92" si="4">CONCATENATE(A29," - ",B29)</f>
        <v xml:space="preserve">England – CCGs - Barnsley </v>
      </c>
      <c r="D29" s="60">
        <f>I29</f>
        <v>95316</v>
      </c>
      <c r="E29" s="60">
        <f>J29</f>
        <v>100485</v>
      </c>
      <c r="F29" s="340">
        <f>G29+H29</f>
        <v>246482</v>
      </c>
      <c r="G29" s="340">
        <f>SUM(M29:CY29)</f>
        <v>121223</v>
      </c>
      <c r="H29" s="61">
        <f>SUM(CZ29:GL29)</f>
        <v>125259</v>
      </c>
      <c r="I29" s="61">
        <f>SUM(AE29:CY29)</f>
        <v>95316</v>
      </c>
      <c r="J29" s="61">
        <f>SUM(DR29:GL29)</f>
        <v>100485</v>
      </c>
      <c r="K29" s="341">
        <f>SUM(M29:AD29)</f>
        <v>25907</v>
      </c>
      <c r="L29" s="60">
        <f>SUM(CZ29:DQ29)</f>
        <v>24774</v>
      </c>
      <c r="M29" s="83">
        <v>1317</v>
      </c>
      <c r="N29" s="83">
        <v>1271</v>
      </c>
      <c r="O29" s="83">
        <v>1478</v>
      </c>
      <c r="P29" s="83">
        <v>1363</v>
      </c>
      <c r="Q29" s="83">
        <v>1420</v>
      </c>
      <c r="R29" s="83">
        <v>1488</v>
      </c>
      <c r="S29" s="83">
        <v>1408</v>
      </c>
      <c r="T29" s="83">
        <v>1447</v>
      </c>
      <c r="U29" s="83">
        <v>1411</v>
      </c>
      <c r="V29" s="83">
        <v>1496</v>
      </c>
      <c r="W29" s="83">
        <v>1484</v>
      </c>
      <c r="X29" s="83">
        <v>1607</v>
      </c>
      <c r="Y29" s="83">
        <v>1526</v>
      </c>
      <c r="Z29" s="83">
        <v>1460</v>
      </c>
      <c r="AA29" s="83">
        <v>1499</v>
      </c>
      <c r="AB29" s="83">
        <v>1439</v>
      </c>
      <c r="AC29" s="83">
        <v>1414</v>
      </c>
      <c r="AD29" s="83">
        <v>1379</v>
      </c>
      <c r="AE29" s="83">
        <v>1348</v>
      </c>
      <c r="AF29" s="83">
        <v>1081</v>
      </c>
      <c r="AG29" s="83">
        <v>1074</v>
      </c>
      <c r="AH29" s="83">
        <v>1084</v>
      </c>
      <c r="AI29" s="83">
        <v>1156</v>
      </c>
      <c r="AJ29" s="83">
        <v>1344</v>
      </c>
      <c r="AK29" s="83">
        <v>1380</v>
      </c>
      <c r="AL29" s="83">
        <v>1477</v>
      </c>
      <c r="AM29" s="83">
        <v>1425</v>
      </c>
      <c r="AN29" s="83">
        <v>1462</v>
      </c>
      <c r="AO29" s="83">
        <v>1523</v>
      </c>
      <c r="AP29" s="83">
        <v>1709</v>
      </c>
      <c r="AQ29" s="83">
        <v>1724</v>
      </c>
      <c r="AR29" s="83">
        <v>1759</v>
      </c>
      <c r="AS29" s="83">
        <v>1680</v>
      </c>
      <c r="AT29" s="83">
        <v>1609</v>
      </c>
      <c r="AU29" s="83">
        <v>1721</v>
      </c>
      <c r="AV29" s="83">
        <v>1598</v>
      </c>
      <c r="AW29" s="83">
        <v>1585</v>
      </c>
      <c r="AX29" s="83">
        <v>1585</v>
      </c>
      <c r="AY29" s="83">
        <v>1542</v>
      </c>
      <c r="AZ29" s="83">
        <v>1572</v>
      </c>
      <c r="BA29" s="83">
        <v>1553</v>
      </c>
      <c r="BB29" s="83">
        <v>1505</v>
      </c>
      <c r="BC29" s="83">
        <v>1517</v>
      </c>
      <c r="BD29" s="83">
        <v>1376</v>
      </c>
      <c r="BE29" s="83">
        <v>1237</v>
      </c>
      <c r="BF29" s="83">
        <v>1227</v>
      </c>
      <c r="BG29" s="83">
        <v>1318</v>
      </c>
      <c r="BH29" s="83">
        <v>1415</v>
      </c>
      <c r="BI29" s="83">
        <v>1433</v>
      </c>
      <c r="BJ29" s="83">
        <v>1615</v>
      </c>
      <c r="BK29" s="83">
        <v>1615</v>
      </c>
      <c r="BL29" s="83">
        <v>1865</v>
      </c>
      <c r="BM29" s="83">
        <v>1758</v>
      </c>
      <c r="BN29" s="83">
        <v>1854</v>
      </c>
      <c r="BO29" s="83">
        <v>1927</v>
      </c>
      <c r="BP29" s="83">
        <v>1898</v>
      </c>
      <c r="BQ29" s="83">
        <v>1798</v>
      </c>
      <c r="BR29" s="83">
        <v>1819</v>
      </c>
      <c r="BS29" s="83">
        <v>1778</v>
      </c>
      <c r="BT29" s="83">
        <v>1708</v>
      </c>
      <c r="BU29" s="83">
        <v>1727</v>
      </c>
      <c r="BV29" s="83">
        <v>1611</v>
      </c>
      <c r="BW29" s="83">
        <v>1549</v>
      </c>
      <c r="BX29" s="83">
        <v>1571</v>
      </c>
      <c r="BY29" s="83">
        <v>1491</v>
      </c>
      <c r="BZ29" s="83">
        <v>1437</v>
      </c>
      <c r="CA29" s="83">
        <v>1417</v>
      </c>
      <c r="CB29" s="83">
        <v>1278</v>
      </c>
      <c r="CC29" s="83">
        <v>1309</v>
      </c>
      <c r="CD29" s="83">
        <v>1316</v>
      </c>
      <c r="CE29" s="83">
        <v>1211</v>
      </c>
      <c r="CF29" s="83">
        <v>1240</v>
      </c>
      <c r="CG29" s="83">
        <v>1193</v>
      </c>
      <c r="CH29" s="83">
        <v>1226</v>
      </c>
      <c r="CI29" s="83">
        <v>1238</v>
      </c>
      <c r="CJ29" s="83">
        <v>1318</v>
      </c>
      <c r="CK29" s="83">
        <v>991</v>
      </c>
      <c r="CL29" s="83">
        <v>965</v>
      </c>
      <c r="CM29" s="83">
        <v>911</v>
      </c>
      <c r="CN29" s="83">
        <v>829</v>
      </c>
      <c r="CO29" s="83">
        <v>668</v>
      </c>
      <c r="CP29" s="83">
        <v>615</v>
      </c>
      <c r="CQ29" s="83">
        <v>549</v>
      </c>
      <c r="CR29" s="83">
        <v>482</v>
      </c>
      <c r="CS29" s="83">
        <v>487</v>
      </c>
      <c r="CT29" s="83">
        <v>402</v>
      </c>
      <c r="CU29" s="83">
        <v>324</v>
      </c>
      <c r="CV29" s="83">
        <v>304</v>
      </c>
      <c r="CW29" s="83">
        <v>229</v>
      </c>
      <c r="CX29" s="83">
        <v>213</v>
      </c>
      <c r="CY29" s="83">
        <v>561</v>
      </c>
      <c r="CZ29" s="84">
        <v>1242</v>
      </c>
      <c r="DA29" s="84">
        <v>1281</v>
      </c>
      <c r="DB29" s="84">
        <v>1292</v>
      </c>
      <c r="DC29" s="84">
        <v>1374</v>
      </c>
      <c r="DD29" s="84">
        <v>1324</v>
      </c>
      <c r="DE29" s="84">
        <v>1375</v>
      </c>
      <c r="DF29" s="84">
        <v>1413</v>
      </c>
      <c r="DG29" s="84">
        <v>1416</v>
      </c>
      <c r="DH29" s="84">
        <v>1390</v>
      </c>
      <c r="DI29" s="84">
        <v>1461</v>
      </c>
      <c r="DJ29" s="84">
        <v>1506</v>
      </c>
      <c r="DK29" s="84">
        <v>1447</v>
      </c>
      <c r="DL29" s="84">
        <v>1446</v>
      </c>
      <c r="DM29" s="84">
        <v>1397</v>
      </c>
      <c r="DN29" s="84">
        <v>1393</v>
      </c>
      <c r="DO29" s="84">
        <v>1358</v>
      </c>
      <c r="DP29" s="84">
        <v>1319</v>
      </c>
      <c r="DQ29" s="84">
        <v>1340</v>
      </c>
      <c r="DR29" s="84">
        <v>1224</v>
      </c>
      <c r="DS29" s="84">
        <v>898</v>
      </c>
      <c r="DT29" s="84">
        <v>967</v>
      </c>
      <c r="DU29" s="84">
        <v>1044</v>
      </c>
      <c r="DV29" s="84">
        <v>1194</v>
      </c>
      <c r="DW29" s="84">
        <v>1280</v>
      </c>
      <c r="DX29" s="84">
        <v>1439</v>
      </c>
      <c r="DY29" s="84">
        <v>1525</v>
      </c>
      <c r="DZ29" s="84">
        <v>1549</v>
      </c>
      <c r="EA29" s="84">
        <v>1626</v>
      </c>
      <c r="EB29" s="84">
        <v>1724</v>
      </c>
      <c r="EC29" s="84">
        <v>1735</v>
      </c>
      <c r="ED29" s="84">
        <v>1795</v>
      </c>
      <c r="EE29" s="84">
        <v>1838</v>
      </c>
      <c r="EF29" s="84">
        <v>1803</v>
      </c>
      <c r="EG29" s="84">
        <v>1629</v>
      </c>
      <c r="EH29" s="84">
        <v>1835</v>
      </c>
      <c r="EI29" s="84">
        <v>1730</v>
      </c>
      <c r="EJ29" s="84">
        <v>1602</v>
      </c>
      <c r="EK29" s="84">
        <v>1665</v>
      </c>
      <c r="EL29" s="84">
        <v>1667</v>
      </c>
      <c r="EM29" s="84">
        <v>1560</v>
      </c>
      <c r="EN29" s="84">
        <v>1442</v>
      </c>
      <c r="EO29" s="84">
        <v>1540</v>
      </c>
      <c r="EP29" s="84">
        <v>1537</v>
      </c>
      <c r="EQ29" s="84">
        <v>1478</v>
      </c>
      <c r="ER29" s="84">
        <v>1369</v>
      </c>
      <c r="ES29" s="84">
        <v>1245</v>
      </c>
      <c r="ET29" s="84">
        <v>1298</v>
      </c>
      <c r="EU29" s="84">
        <v>1425</v>
      </c>
      <c r="EV29" s="84">
        <v>1482</v>
      </c>
      <c r="EW29" s="84">
        <v>1612</v>
      </c>
      <c r="EX29" s="84">
        <v>1741</v>
      </c>
      <c r="EY29" s="84">
        <v>1980</v>
      </c>
      <c r="EZ29" s="84">
        <v>1817</v>
      </c>
      <c r="FA29" s="84">
        <v>1843</v>
      </c>
      <c r="FB29" s="84">
        <v>1893</v>
      </c>
      <c r="FC29" s="84">
        <v>1874</v>
      </c>
      <c r="FD29" s="84">
        <v>1878</v>
      </c>
      <c r="FE29" s="84">
        <v>1892</v>
      </c>
      <c r="FF29" s="84">
        <v>1830</v>
      </c>
      <c r="FG29" s="84">
        <v>1868</v>
      </c>
      <c r="FH29" s="84">
        <v>1744</v>
      </c>
      <c r="FI29" s="84">
        <v>1636</v>
      </c>
      <c r="FJ29" s="84">
        <v>1552</v>
      </c>
      <c r="FK29" s="84">
        <v>1599</v>
      </c>
      <c r="FL29" s="84">
        <v>1541</v>
      </c>
      <c r="FM29" s="84">
        <v>1563</v>
      </c>
      <c r="FN29" s="84">
        <v>1405</v>
      </c>
      <c r="FO29" s="84">
        <v>1327</v>
      </c>
      <c r="FP29" s="84">
        <v>1413</v>
      </c>
      <c r="FQ29" s="84">
        <v>1283</v>
      </c>
      <c r="FR29" s="84">
        <v>1282</v>
      </c>
      <c r="FS29" s="84">
        <v>1268</v>
      </c>
      <c r="FT29" s="84">
        <v>1223</v>
      </c>
      <c r="FU29" s="84">
        <v>1312</v>
      </c>
      <c r="FV29" s="84">
        <v>1335</v>
      </c>
      <c r="FW29" s="84">
        <v>1398</v>
      </c>
      <c r="FX29" s="84">
        <v>1137</v>
      </c>
      <c r="FY29" s="84">
        <v>1154</v>
      </c>
      <c r="FZ29" s="84">
        <v>1028</v>
      </c>
      <c r="GA29" s="84">
        <v>902</v>
      </c>
      <c r="GB29" s="84">
        <v>750</v>
      </c>
      <c r="GC29" s="84">
        <v>748</v>
      </c>
      <c r="GD29" s="84">
        <v>682</v>
      </c>
      <c r="GE29" s="84">
        <v>661</v>
      </c>
      <c r="GF29" s="84">
        <v>618</v>
      </c>
      <c r="GG29" s="84">
        <v>571</v>
      </c>
      <c r="GH29" s="84">
        <v>505</v>
      </c>
      <c r="GI29" s="84">
        <v>436</v>
      </c>
      <c r="GJ29" s="84">
        <v>402</v>
      </c>
      <c r="GK29" s="84">
        <v>358</v>
      </c>
      <c r="GL29" s="85">
        <v>1279</v>
      </c>
    </row>
    <row r="30" spans="1:194" s="1" customFormat="1">
      <c r="A30" s="86" t="s">
        <v>135</v>
      </c>
      <c r="B30" s="360" t="s">
        <v>155</v>
      </c>
      <c r="C30" s="29" t="str">
        <f t="shared" si="4"/>
        <v xml:space="preserve">England – CCGs - Basildon and Brentwood </v>
      </c>
      <c r="D30" s="50">
        <f>I30</f>
        <v>98404</v>
      </c>
      <c r="E30" s="50">
        <f>J30</f>
        <v>107487</v>
      </c>
      <c r="F30" s="51">
        <f>G30+H30</f>
        <v>266180</v>
      </c>
      <c r="G30" s="51">
        <f>SUM(M30:CY30)</f>
        <v>129358</v>
      </c>
      <c r="H30" s="52">
        <f>SUM(CZ30:GL30)</f>
        <v>136822</v>
      </c>
      <c r="I30" s="52">
        <f>SUM(AE30:CY30)</f>
        <v>98404</v>
      </c>
      <c r="J30" s="52">
        <f>SUM(DR30:GL30)</f>
        <v>107487</v>
      </c>
      <c r="K30" s="49">
        <f>SUM(M30:AD30)</f>
        <v>30954</v>
      </c>
      <c r="L30" s="50">
        <f>SUM(CZ30:DQ30)</f>
        <v>29335</v>
      </c>
      <c r="M30" s="83">
        <v>1651</v>
      </c>
      <c r="N30" s="83">
        <v>1656</v>
      </c>
      <c r="O30" s="83">
        <v>1700</v>
      </c>
      <c r="P30" s="83">
        <v>1768</v>
      </c>
      <c r="Q30" s="83">
        <v>1731</v>
      </c>
      <c r="R30" s="83">
        <v>1803</v>
      </c>
      <c r="S30" s="83">
        <v>1781</v>
      </c>
      <c r="T30" s="83">
        <v>1774</v>
      </c>
      <c r="U30" s="83">
        <v>1719</v>
      </c>
      <c r="V30" s="83">
        <v>1774</v>
      </c>
      <c r="W30" s="83">
        <v>1820</v>
      </c>
      <c r="X30" s="83">
        <v>1738</v>
      </c>
      <c r="Y30" s="83">
        <v>1649</v>
      </c>
      <c r="Z30" s="83">
        <v>1767</v>
      </c>
      <c r="AA30" s="83">
        <v>1702</v>
      </c>
      <c r="AB30" s="83">
        <v>1630</v>
      </c>
      <c r="AC30" s="83">
        <v>1681</v>
      </c>
      <c r="AD30" s="83">
        <v>1610</v>
      </c>
      <c r="AE30" s="83">
        <v>1531</v>
      </c>
      <c r="AF30" s="83">
        <v>1140</v>
      </c>
      <c r="AG30" s="83">
        <v>1154</v>
      </c>
      <c r="AH30" s="83">
        <v>1132</v>
      </c>
      <c r="AI30" s="83">
        <v>1371</v>
      </c>
      <c r="AJ30" s="83">
        <v>1420</v>
      </c>
      <c r="AK30" s="83">
        <v>1456</v>
      </c>
      <c r="AL30" s="83">
        <v>1475</v>
      </c>
      <c r="AM30" s="83">
        <v>1448</v>
      </c>
      <c r="AN30" s="83">
        <v>1635</v>
      </c>
      <c r="AO30" s="83">
        <v>1615</v>
      </c>
      <c r="AP30" s="83">
        <v>1728</v>
      </c>
      <c r="AQ30" s="83">
        <v>1778</v>
      </c>
      <c r="AR30" s="83">
        <v>1793</v>
      </c>
      <c r="AS30" s="83">
        <v>1839</v>
      </c>
      <c r="AT30" s="83">
        <v>1847</v>
      </c>
      <c r="AU30" s="83">
        <v>1945</v>
      </c>
      <c r="AV30" s="83">
        <v>1838</v>
      </c>
      <c r="AW30" s="83">
        <v>1892</v>
      </c>
      <c r="AX30" s="83">
        <v>1822</v>
      </c>
      <c r="AY30" s="83">
        <v>1772</v>
      </c>
      <c r="AZ30" s="83">
        <v>1667</v>
      </c>
      <c r="BA30" s="83">
        <v>1652</v>
      </c>
      <c r="BB30" s="83">
        <v>1777</v>
      </c>
      <c r="BC30" s="83">
        <v>1718</v>
      </c>
      <c r="BD30" s="83">
        <v>1644</v>
      </c>
      <c r="BE30" s="83">
        <v>1600</v>
      </c>
      <c r="BF30" s="83">
        <v>1562</v>
      </c>
      <c r="BG30" s="83">
        <v>1568</v>
      </c>
      <c r="BH30" s="83">
        <v>1730</v>
      </c>
      <c r="BI30" s="83">
        <v>1575</v>
      </c>
      <c r="BJ30" s="83">
        <v>1702</v>
      </c>
      <c r="BK30" s="83">
        <v>1687</v>
      </c>
      <c r="BL30" s="83">
        <v>1776</v>
      </c>
      <c r="BM30" s="83">
        <v>1755</v>
      </c>
      <c r="BN30" s="83">
        <v>1791</v>
      </c>
      <c r="BO30" s="83">
        <v>1840</v>
      </c>
      <c r="BP30" s="83">
        <v>1810</v>
      </c>
      <c r="BQ30" s="83">
        <v>1765</v>
      </c>
      <c r="BR30" s="83">
        <v>1761</v>
      </c>
      <c r="BS30" s="83">
        <v>1743</v>
      </c>
      <c r="BT30" s="83">
        <v>1650</v>
      </c>
      <c r="BU30" s="83">
        <v>1653</v>
      </c>
      <c r="BV30" s="83">
        <v>1594</v>
      </c>
      <c r="BW30" s="83">
        <v>1538</v>
      </c>
      <c r="BX30" s="83">
        <v>1477</v>
      </c>
      <c r="BY30" s="83">
        <v>1383</v>
      </c>
      <c r="BZ30" s="83">
        <v>1291</v>
      </c>
      <c r="CA30" s="83">
        <v>1222</v>
      </c>
      <c r="CB30" s="83">
        <v>1209</v>
      </c>
      <c r="CC30" s="83">
        <v>1151</v>
      </c>
      <c r="CD30" s="83">
        <v>1024</v>
      </c>
      <c r="CE30" s="83">
        <v>1047</v>
      </c>
      <c r="CF30" s="83">
        <v>1049</v>
      </c>
      <c r="CG30" s="83">
        <v>1060</v>
      </c>
      <c r="CH30" s="83">
        <v>1072</v>
      </c>
      <c r="CI30" s="83">
        <v>1178</v>
      </c>
      <c r="CJ30" s="83">
        <v>1319</v>
      </c>
      <c r="CK30" s="83">
        <v>983</v>
      </c>
      <c r="CL30" s="83">
        <v>874</v>
      </c>
      <c r="CM30" s="83">
        <v>837</v>
      </c>
      <c r="CN30" s="83">
        <v>761</v>
      </c>
      <c r="CO30" s="83">
        <v>653</v>
      </c>
      <c r="CP30" s="83">
        <v>517</v>
      </c>
      <c r="CQ30" s="83">
        <v>517</v>
      </c>
      <c r="CR30" s="83">
        <v>502</v>
      </c>
      <c r="CS30" s="83">
        <v>503</v>
      </c>
      <c r="CT30" s="83">
        <v>442</v>
      </c>
      <c r="CU30" s="83">
        <v>389</v>
      </c>
      <c r="CV30" s="83">
        <v>356</v>
      </c>
      <c r="CW30" s="83">
        <v>287</v>
      </c>
      <c r="CX30" s="83">
        <v>260</v>
      </c>
      <c r="CY30" s="83">
        <v>852</v>
      </c>
      <c r="CZ30" s="84">
        <v>1616</v>
      </c>
      <c r="DA30" s="84">
        <v>1536</v>
      </c>
      <c r="DB30" s="84">
        <v>1661</v>
      </c>
      <c r="DC30" s="84">
        <v>1705</v>
      </c>
      <c r="DD30" s="84">
        <v>1589</v>
      </c>
      <c r="DE30" s="84">
        <v>1662</v>
      </c>
      <c r="DF30" s="84">
        <v>1732</v>
      </c>
      <c r="DG30" s="84">
        <v>1642</v>
      </c>
      <c r="DH30" s="84">
        <v>1669</v>
      </c>
      <c r="DI30" s="84">
        <v>1725</v>
      </c>
      <c r="DJ30" s="84">
        <v>1684</v>
      </c>
      <c r="DK30" s="84">
        <v>1659</v>
      </c>
      <c r="DL30" s="84">
        <v>1618</v>
      </c>
      <c r="DM30" s="84">
        <v>1571</v>
      </c>
      <c r="DN30" s="84">
        <v>1655</v>
      </c>
      <c r="DO30" s="84">
        <v>1533</v>
      </c>
      <c r="DP30" s="84">
        <v>1542</v>
      </c>
      <c r="DQ30" s="84">
        <v>1536</v>
      </c>
      <c r="DR30" s="84">
        <v>1424</v>
      </c>
      <c r="DS30" s="84">
        <v>938</v>
      </c>
      <c r="DT30" s="84">
        <v>1009</v>
      </c>
      <c r="DU30" s="84">
        <v>1058</v>
      </c>
      <c r="DV30" s="84">
        <v>1258</v>
      </c>
      <c r="DW30" s="84">
        <v>1433</v>
      </c>
      <c r="DX30" s="84">
        <v>1583</v>
      </c>
      <c r="DY30" s="84">
        <v>1613</v>
      </c>
      <c r="DZ30" s="84">
        <v>1591</v>
      </c>
      <c r="EA30" s="84">
        <v>1650</v>
      </c>
      <c r="EB30" s="84">
        <v>1849</v>
      </c>
      <c r="EC30" s="84">
        <v>1778</v>
      </c>
      <c r="ED30" s="84">
        <v>1980</v>
      </c>
      <c r="EE30" s="84">
        <v>1978</v>
      </c>
      <c r="EF30" s="84">
        <v>2037</v>
      </c>
      <c r="EG30" s="84">
        <v>2041</v>
      </c>
      <c r="EH30" s="84">
        <v>2155</v>
      </c>
      <c r="EI30" s="84">
        <v>1964</v>
      </c>
      <c r="EJ30" s="84">
        <v>1988</v>
      </c>
      <c r="EK30" s="84">
        <v>1999</v>
      </c>
      <c r="EL30" s="84">
        <v>1889</v>
      </c>
      <c r="EM30" s="84">
        <v>1906</v>
      </c>
      <c r="EN30" s="84">
        <v>1890</v>
      </c>
      <c r="EO30" s="84">
        <v>1819</v>
      </c>
      <c r="EP30" s="84">
        <v>1898</v>
      </c>
      <c r="EQ30" s="84">
        <v>1711</v>
      </c>
      <c r="ER30" s="84">
        <v>1635</v>
      </c>
      <c r="ES30" s="84">
        <v>1645</v>
      </c>
      <c r="ET30" s="84">
        <v>1772</v>
      </c>
      <c r="EU30" s="84">
        <v>1675</v>
      </c>
      <c r="EV30" s="84">
        <v>1632</v>
      </c>
      <c r="EW30" s="84">
        <v>1774</v>
      </c>
      <c r="EX30" s="84">
        <v>1724</v>
      </c>
      <c r="EY30" s="84">
        <v>1885</v>
      </c>
      <c r="EZ30" s="84">
        <v>1801</v>
      </c>
      <c r="FA30" s="84">
        <v>1857</v>
      </c>
      <c r="FB30" s="84">
        <v>1889</v>
      </c>
      <c r="FC30" s="84">
        <v>1900</v>
      </c>
      <c r="FD30" s="84">
        <v>1824</v>
      </c>
      <c r="FE30" s="84">
        <v>1869</v>
      </c>
      <c r="FF30" s="84">
        <v>1829</v>
      </c>
      <c r="FG30" s="84">
        <v>1785</v>
      </c>
      <c r="FH30" s="84">
        <v>1726</v>
      </c>
      <c r="FI30" s="84">
        <v>1673</v>
      </c>
      <c r="FJ30" s="84">
        <v>1536</v>
      </c>
      <c r="FK30" s="84">
        <v>1478</v>
      </c>
      <c r="FL30" s="84">
        <v>1487</v>
      </c>
      <c r="FM30" s="84">
        <v>1373</v>
      </c>
      <c r="FN30" s="84">
        <v>1324</v>
      </c>
      <c r="FO30" s="84">
        <v>1256</v>
      </c>
      <c r="FP30" s="84">
        <v>1339</v>
      </c>
      <c r="FQ30" s="84">
        <v>1222</v>
      </c>
      <c r="FR30" s="84">
        <v>1177</v>
      </c>
      <c r="FS30" s="84">
        <v>1210</v>
      </c>
      <c r="FT30" s="84">
        <v>1161</v>
      </c>
      <c r="FU30" s="84">
        <v>1280</v>
      </c>
      <c r="FV30" s="84">
        <v>1379</v>
      </c>
      <c r="FW30" s="84">
        <v>1584</v>
      </c>
      <c r="FX30" s="84">
        <v>1158</v>
      </c>
      <c r="FY30" s="84">
        <v>1052</v>
      </c>
      <c r="FZ30" s="84">
        <v>994</v>
      </c>
      <c r="GA30" s="84">
        <v>985</v>
      </c>
      <c r="GB30" s="84">
        <v>803</v>
      </c>
      <c r="GC30" s="84">
        <v>713</v>
      </c>
      <c r="GD30" s="84">
        <v>789</v>
      </c>
      <c r="GE30" s="84">
        <v>741</v>
      </c>
      <c r="GF30" s="84">
        <v>689</v>
      </c>
      <c r="GG30" s="84">
        <v>648</v>
      </c>
      <c r="GH30" s="84">
        <v>629</v>
      </c>
      <c r="GI30" s="84">
        <v>533</v>
      </c>
      <c r="GJ30" s="84">
        <v>500</v>
      </c>
      <c r="GK30" s="84">
        <v>419</v>
      </c>
      <c r="GL30" s="85">
        <v>1694</v>
      </c>
    </row>
    <row r="31" spans="1:194" s="1" customFormat="1">
      <c r="A31" s="86" t="s">
        <v>135</v>
      </c>
      <c r="B31" s="360" t="s">
        <v>156</v>
      </c>
      <c r="C31" s="29" t="str">
        <f t="shared" si="4"/>
        <v xml:space="preserve">England – CCGs - Bassetlaw </v>
      </c>
      <c r="D31" s="50">
        <f t="shared" ref="D31:E90" si="5">I31</f>
        <v>47388</v>
      </c>
      <c r="E31" s="50">
        <f t="shared" si="5"/>
        <v>49144</v>
      </c>
      <c r="F31" s="51">
        <f t="shared" ref="F31:F94" si="6">G31+H31</f>
        <v>120012</v>
      </c>
      <c r="G31" s="51">
        <f t="shared" ref="G31:G94" si="7">SUM(M31:CY31)</f>
        <v>59485</v>
      </c>
      <c r="H31" s="52">
        <f t="shared" ref="H31:H94" si="8">SUM(CZ31:GL31)</f>
        <v>60527</v>
      </c>
      <c r="I31" s="52">
        <f t="shared" ref="I31:I94" si="9">SUM(AE31:CY31)</f>
        <v>47388</v>
      </c>
      <c r="J31" s="52">
        <f t="shared" ref="J31:J94" si="10">SUM(DR31:GL31)</f>
        <v>49144</v>
      </c>
      <c r="K31" s="49">
        <f t="shared" ref="K31:K94" si="11">SUM(M31:AD31)</f>
        <v>12097</v>
      </c>
      <c r="L31" s="50">
        <f t="shared" ref="L31:L94" si="12">SUM(CZ31:DQ31)</f>
        <v>11383</v>
      </c>
      <c r="M31" s="83">
        <v>602</v>
      </c>
      <c r="N31" s="83">
        <v>581</v>
      </c>
      <c r="O31" s="83">
        <v>643</v>
      </c>
      <c r="P31" s="83">
        <v>626</v>
      </c>
      <c r="Q31" s="83">
        <v>642</v>
      </c>
      <c r="R31" s="83">
        <v>720</v>
      </c>
      <c r="S31" s="83">
        <v>702</v>
      </c>
      <c r="T31" s="83">
        <v>648</v>
      </c>
      <c r="U31" s="83">
        <v>701</v>
      </c>
      <c r="V31" s="83">
        <v>686</v>
      </c>
      <c r="W31" s="83">
        <v>688</v>
      </c>
      <c r="X31" s="83">
        <v>734</v>
      </c>
      <c r="Y31" s="83">
        <v>679</v>
      </c>
      <c r="Z31" s="83">
        <v>714</v>
      </c>
      <c r="AA31" s="83">
        <v>703</v>
      </c>
      <c r="AB31" s="83">
        <v>675</v>
      </c>
      <c r="AC31" s="83">
        <v>683</v>
      </c>
      <c r="AD31" s="83">
        <v>670</v>
      </c>
      <c r="AE31" s="83">
        <v>625</v>
      </c>
      <c r="AF31" s="83">
        <v>477</v>
      </c>
      <c r="AG31" s="83">
        <v>462</v>
      </c>
      <c r="AH31" s="83">
        <v>504</v>
      </c>
      <c r="AI31" s="83">
        <v>592</v>
      </c>
      <c r="AJ31" s="83">
        <v>643</v>
      </c>
      <c r="AK31" s="83">
        <v>615</v>
      </c>
      <c r="AL31" s="83">
        <v>678</v>
      </c>
      <c r="AM31" s="83">
        <v>666</v>
      </c>
      <c r="AN31" s="83">
        <v>736</v>
      </c>
      <c r="AO31" s="83">
        <v>717</v>
      </c>
      <c r="AP31" s="83">
        <v>684</v>
      </c>
      <c r="AQ31" s="83">
        <v>773</v>
      </c>
      <c r="AR31" s="83">
        <v>744</v>
      </c>
      <c r="AS31" s="83">
        <v>776</v>
      </c>
      <c r="AT31" s="83">
        <v>749</v>
      </c>
      <c r="AU31" s="83">
        <v>748</v>
      </c>
      <c r="AV31" s="83">
        <v>733</v>
      </c>
      <c r="AW31" s="83">
        <v>768</v>
      </c>
      <c r="AX31" s="83">
        <v>724</v>
      </c>
      <c r="AY31" s="83">
        <v>687</v>
      </c>
      <c r="AZ31" s="83">
        <v>706</v>
      </c>
      <c r="BA31" s="83">
        <v>688</v>
      </c>
      <c r="BB31" s="83">
        <v>701</v>
      </c>
      <c r="BC31" s="83">
        <v>699</v>
      </c>
      <c r="BD31" s="83">
        <v>689</v>
      </c>
      <c r="BE31" s="83">
        <v>662</v>
      </c>
      <c r="BF31" s="83">
        <v>593</v>
      </c>
      <c r="BG31" s="83">
        <v>698</v>
      </c>
      <c r="BH31" s="83">
        <v>719</v>
      </c>
      <c r="BI31" s="83">
        <v>709</v>
      </c>
      <c r="BJ31" s="83">
        <v>738</v>
      </c>
      <c r="BK31" s="83">
        <v>773</v>
      </c>
      <c r="BL31" s="83">
        <v>915</v>
      </c>
      <c r="BM31" s="83">
        <v>892</v>
      </c>
      <c r="BN31" s="83">
        <v>887</v>
      </c>
      <c r="BO31" s="83">
        <v>947</v>
      </c>
      <c r="BP31" s="83">
        <v>910</v>
      </c>
      <c r="BQ31" s="83">
        <v>901</v>
      </c>
      <c r="BR31" s="83">
        <v>922</v>
      </c>
      <c r="BS31" s="83">
        <v>954</v>
      </c>
      <c r="BT31" s="83">
        <v>932</v>
      </c>
      <c r="BU31" s="83">
        <v>862</v>
      </c>
      <c r="BV31" s="83">
        <v>869</v>
      </c>
      <c r="BW31" s="83">
        <v>783</v>
      </c>
      <c r="BX31" s="83">
        <v>798</v>
      </c>
      <c r="BY31" s="83">
        <v>756</v>
      </c>
      <c r="BZ31" s="83">
        <v>757</v>
      </c>
      <c r="CA31" s="83">
        <v>693</v>
      </c>
      <c r="CB31" s="83">
        <v>701</v>
      </c>
      <c r="CC31" s="83">
        <v>683</v>
      </c>
      <c r="CD31" s="83">
        <v>642</v>
      </c>
      <c r="CE31" s="83">
        <v>618</v>
      </c>
      <c r="CF31" s="83">
        <v>661</v>
      </c>
      <c r="CG31" s="83">
        <v>616</v>
      </c>
      <c r="CH31" s="83">
        <v>686</v>
      </c>
      <c r="CI31" s="83">
        <v>713</v>
      </c>
      <c r="CJ31" s="83">
        <v>738</v>
      </c>
      <c r="CK31" s="83">
        <v>545</v>
      </c>
      <c r="CL31" s="83">
        <v>567</v>
      </c>
      <c r="CM31" s="83">
        <v>549</v>
      </c>
      <c r="CN31" s="83">
        <v>482</v>
      </c>
      <c r="CO31" s="83">
        <v>391</v>
      </c>
      <c r="CP31" s="83">
        <v>341</v>
      </c>
      <c r="CQ31" s="83">
        <v>325</v>
      </c>
      <c r="CR31" s="83">
        <v>297</v>
      </c>
      <c r="CS31" s="83">
        <v>288</v>
      </c>
      <c r="CT31" s="83">
        <v>240</v>
      </c>
      <c r="CU31" s="83">
        <v>199</v>
      </c>
      <c r="CV31" s="83">
        <v>186</v>
      </c>
      <c r="CW31" s="83">
        <v>142</v>
      </c>
      <c r="CX31" s="83">
        <v>108</v>
      </c>
      <c r="CY31" s="83">
        <v>416</v>
      </c>
      <c r="CZ31" s="84">
        <v>505</v>
      </c>
      <c r="DA31" s="84">
        <v>594</v>
      </c>
      <c r="DB31" s="84">
        <v>565</v>
      </c>
      <c r="DC31" s="84">
        <v>624</v>
      </c>
      <c r="DD31" s="84">
        <v>611</v>
      </c>
      <c r="DE31" s="84">
        <v>654</v>
      </c>
      <c r="DF31" s="84">
        <v>642</v>
      </c>
      <c r="DG31" s="84">
        <v>670</v>
      </c>
      <c r="DH31" s="84">
        <v>623</v>
      </c>
      <c r="DI31" s="84">
        <v>632</v>
      </c>
      <c r="DJ31" s="84">
        <v>747</v>
      </c>
      <c r="DK31" s="84">
        <v>680</v>
      </c>
      <c r="DL31" s="84">
        <v>693</v>
      </c>
      <c r="DM31" s="84">
        <v>661</v>
      </c>
      <c r="DN31" s="84">
        <v>658</v>
      </c>
      <c r="DO31" s="84">
        <v>615</v>
      </c>
      <c r="DP31" s="84">
        <v>614</v>
      </c>
      <c r="DQ31" s="84">
        <v>595</v>
      </c>
      <c r="DR31" s="84">
        <v>563</v>
      </c>
      <c r="DS31" s="84">
        <v>424</v>
      </c>
      <c r="DT31" s="84">
        <v>408</v>
      </c>
      <c r="DU31" s="84">
        <v>449</v>
      </c>
      <c r="DV31" s="84">
        <v>525</v>
      </c>
      <c r="DW31" s="84">
        <v>625</v>
      </c>
      <c r="DX31" s="84">
        <v>628</v>
      </c>
      <c r="DY31" s="84">
        <v>669</v>
      </c>
      <c r="DZ31" s="84">
        <v>695</v>
      </c>
      <c r="EA31" s="84">
        <v>727</v>
      </c>
      <c r="EB31" s="84">
        <v>707</v>
      </c>
      <c r="EC31" s="84">
        <v>730</v>
      </c>
      <c r="ED31" s="84">
        <v>759</v>
      </c>
      <c r="EE31" s="84">
        <v>791</v>
      </c>
      <c r="EF31" s="84">
        <v>769</v>
      </c>
      <c r="EG31" s="84">
        <v>749</v>
      </c>
      <c r="EH31" s="84">
        <v>736</v>
      </c>
      <c r="EI31" s="84">
        <v>784</v>
      </c>
      <c r="EJ31" s="84">
        <v>698</v>
      </c>
      <c r="EK31" s="84">
        <v>734</v>
      </c>
      <c r="EL31" s="84">
        <v>719</v>
      </c>
      <c r="EM31" s="84">
        <v>684</v>
      </c>
      <c r="EN31" s="84">
        <v>680</v>
      </c>
      <c r="EO31" s="84">
        <v>725</v>
      </c>
      <c r="EP31" s="84">
        <v>698</v>
      </c>
      <c r="EQ31" s="84">
        <v>663</v>
      </c>
      <c r="ER31" s="84">
        <v>659</v>
      </c>
      <c r="ES31" s="84">
        <v>660</v>
      </c>
      <c r="ET31" s="84">
        <v>698</v>
      </c>
      <c r="EU31" s="84">
        <v>695</v>
      </c>
      <c r="EV31" s="84">
        <v>719</v>
      </c>
      <c r="EW31" s="84">
        <v>825</v>
      </c>
      <c r="EX31" s="84">
        <v>886</v>
      </c>
      <c r="EY31" s="84">
        <v>933</v>
      </c>
      <c r="EZ31" s="84">
        <v>843</v>
      </c>
      <c r="FA31" s="84">
        <v>934</v>
      </c>
      <c r="FB31" s="84">
        <v>933</v>
      </c>
      <c r="FC31" s="84">
        <v>936</v>
      </c>
      <c r="FD31" s="84">
        <v>938</v>
      </c>
      <c r="FE31" s="84">
        <v>1001</v>
      </c>
      <c r="FF31" s="84">
        <v>949</v>
      </c>
      <c r="FG31" s="84">
        <v>892</v>
      </c>
      <c r="FH31" s="84">
        <v>919</v>
      </c>
      <c r="FI31" s="84">
        <v>824</v>
      </c>
      <c r="FJ31" s="84">
        <v>809</v>
      </c>
      <c r="FK31" s="84">
        <v>837</v>
      </c>
      <c r="FL31" s="84">
        <v>759</v>
      </c>
      <c r="FM31" s="84">
        <v>731</v>
      </c>
      <c r="FN31" s="84">
        <v>678</v>
      </c>
      <c r="FO31" s="84">
        <v>697</v>
      </c>
      <c r="FP31" s="84">
        <v>726</v>
      </c>
      <c r="FQ31" s="84">
        <v>680</v>
      </c>
      <c r="FR31" s="84">
        <v>673</v>
      </c>
      <c r="FS31" s="84">
        <v>650</v>
      </c>
      <c r="FT31" s="84">
        <v>722</v>
      </c>
      <c r="FU31" s="84">
        <v>726</v>
      </c>
      <c r="FV31" s="84">
        <v>805</v>
      </c>
      <c r="FW31" s="84">
        <v>790</v>
      </c>
      <c r="FX31" s="84">
        <v>627</v>
      </c>
      <c r="FY31" s="84">
        <v>588</v>
      </c>
      <c r="FZ31" s="84">
        <v>561</v>
      </c>
      <c r="GA31" s="84">
        <v>520</v>
      </c>
      <c r="GB31" s="84">
        <v>462</v>
      </c>
      <c r="GC31" s="84">
        <v>399</v>
      </c>
      <c r="GD31" s="84">
        <v>387</v>
      </c>
      <c r="GE31" s="84">
        <v>405</v>
      </c>
      <c r="GF31" s="84">
        <v>345</v>
      </c>
      <c r="GG31" s="84">
        <v>312</v>
      </c>
      <c r="GH31" s="84">
        <v>279</v>
      </c>
      <c r="GI31" s="84">
        <v>244</v>
      </c>
      <c r="GJ31" s="84">
        <v>238</v>
      </c>
      <c r="GK31" s="84">
        <v>151</v>
      </c>
      <c r="GL31" s="85">
        <v>760</v>
      </c>
    </row>
    <row r="32" spans="1:194" s="1" customFormat="1">
      <c r="A32" s="86" t="s">
        <v>135</v>
      </c>
      <c r="B32" s="360" t="s">
        <v>157</v>
      </c>
      <c r="C32" s="29" t="str">
        <f t="shared" si="4"/>
        <v xml:space="preserve">England – CCGs - Bath and North East Somerset, Swindon and Wiltshire </v>
      </c>
      <c r="D32" s="50">
        <f t="shared" si="5"/>
        <v>372192</v>
      </c>
      <c r="E32" s="50">
        <f t="shared" si="5"/>
        <v>388592</v>
      </c>
      <c r="F32" s="51">
        <f t="shared" si="6"/>
        <v>953852</v>
      </c>
      <c r="G32" s="51">
        <f t="shared" si="7"/>
        <v>470982</v>
      </c>
      <c r="H32" s="52">
        <f t="shared" si="8"/>
        <v>482870</v>
      </c>
      <c r="I32" s="52">
        <f t="shared" si="9"/>
        <v>372192</v>
      </c>
      <c r="J32" s="52">
        <f t="shared" si="10"/>
        <v>388592</v>
      </c>
      <c r="K32" s="49">
        <f t="shared" si="11"/>
        <v>98790</v>
      </c>
      <c r="L32" s="50">
        <f t="shared" si="12"/>
        <v>94278</v>
      </c>
      <c r="M32" s="83">
        <v>4647</v>
      </c>
      <c r="N32" s="83">
        <v>4706</v>
      </c>
      <c r="O32" s="83">
        <v>4907</v>
      </c>
      <c r="P32" s="83">
        <v>5108</v>
      </c>
      <c r="Q32" s="83">
        <v>5293</v>
      </c>
      <c r="R32" s="83">
        <v>5287</v>
      </c>
      <c r="S32" s="83">
        <v>5628</v>
      </c>
      <c r="T32" s="83">
        <v>5623</v>
      </c>
      <c r="U32" s="83">
        <v>5617</v>
      </c>
      <c r="V32" s="83">
        <v>5799</v>
      </c>
      <c r="W32" s="83">
        <v>6160</v>
      </c>
      <c r="X32" s="83">
        <v>6033</v>
      </c>
      <c r="Y32" s="83">
        <v>5955</v>
      </c>
      <c r="Z32" s="83">
        <v>5803</v>
      </c>
      <c r="AA32" s="83">
        <v>5710</v>
      </c>
      <c r="AB32" s="83">
        <v>5605</v>
      </c>
      <c r="AC32" s="83">
        <v>5496</v>
      </c>
      <c r="AD32" s="83">
        <v>5413</v>
      </c>
      <c r="AE32" s="83">
        <v>5967</v>
      </c>
      <c r="AF32" s="83">
        <v>6678</v>
      </c>
      <c r="AG32" s="83">
        <v>6216</v>
      </c>
      <c r="AH32" s="83">
        <v>5569</v>
      </c>
      <c r="AI32" s="83">
        <v>5932</v>
      </c>
      <c r="AJ32" s="83">
        <v>5961</v>
      </c>
      <c r="AK32" s="83">
        <v>5644</v>
      </c>
      <c r="AL32" s="83">
        <v>5569</v>
      </c>
      <c r="AM32" s="83">
        <v>5603</v>
      </c>
      <c r="AN32" s="83">
        <v>5436</v>
      </c>
      <c r="AO32" s="83">
        <v>5723</v>
      </c>
      <c r="AP32" s="83">
        <v>5509</v>
      </c>
      <c r="AQ32" s="83">
        <v>5906</v>
      </c>
      <c r="AR32" s="83">
        <v>5926</v>
      </c>
      <c r="AS32" s="83">
        <v>5999</v>
      </c>
      <c r="AT32" s="83">
        <v>5968</v>
      </c>
      <c r="AU32" s="83">
        <v>6124</v>
      </c>
      <c r="AV32" s="83">
        <v>6089</v>
      </c>
      <c r="AW32" s="83">
        <v>6037</v>
      </c>
      <c r="AX32" s="83">
        <v>5950</v>
      </c>
      <c r="AY32" s="83">
        <v>6029</v>
      </c>
      <c r="AZ32" s="83">
        <v>5880</v>
      </c>
      <c r="BA32" s="83">
        <v>5821</v>
      </c>
      <c r="BB32" s="83">
        <v>5960</v>
      </c>
      <c r="BC32" s="83">
        <v>6033</v>
      </c>
      <c r="BD32" s="83">
        <v>5922</v>
      </c>
      <c r="BE32" s="83">
        <v>5375</v>
      </c>
      <c r="BF32" s="83">
        <v>5274</v>
      </c>
      <c r="BG32" s="83">
        <v>5437</v>
      </c>
      <c r="BH32" s="83">
        <v>5820</v>
      </c>
      <c r="BI32" s="83">
        <v>5866</v>
      </c>
      <c r="BJ32" s="83">
        <v>6432</v>
      </c>
      <c r="BK32" s="83">
        <v>6631</v>
      </c>
      <c r="BL32" s="83">
        <v>6700</v>
      </c>
      <c r="BM32" s="83">
        <v>6536</v>
      </c>
      <c r="BN32" s="83">
        <v>6527</v>
      </c>
      <c r="BO32" s="83">
        <v>6586</v>
      </c>
      <c r="BP32" s="83">
        <v>6746</v>
      </c>
      <c r="BQ32" s="83">
        <v>6723</v>
      </c>
      <c r="BR32" s="83">
        <v>6887</v>
      </c>
      <c r="BS32" s="83">
        <v>6661</v>
      </c>
      <c r="BT32" s="83">
        <v>6550</v>
      </c>
      <c r="BU32" s="83">
        <v>6440</v>
      </c>
      <c r="BV32" s="83">
        <v>6192</v>
      </c>
      <c r="BW32" s="83">
        <v>5977</v>
      </c>
      <c r="BX32" s="83">
        <v>5691</v>
      </c>
      <c r="BY32" s="83">
        <v>5371</v>
      </c>
      <c r="BZ32" s="83">
        <v>5135</v>
      </c>
      <c r="CA32" s="83">
        <v>4863</v>
      </c>
      <c r="CB32" s="83">
        <v>4730</v>
      </c>
      <c r="CC32" s="83">
        <v>4797</v>
      </c>
      <c r="CD32" s="83">
        <v>4544</v>
      </c>
      <c r="CE32" s="83">
        <v>4485</v>
      </c>
      <c r="CF32" s="83">
        <v>4422</v>
      </c>
      <c r="CG32" s="83">
        <v>4421</v>
      </c>
      <c r="CH32" s="83">
        <v>4529</v>
      </c>
      <c r="CI32" s="83">
        <v>4861</v>
      </c>
      <c r="CJ32" s="83">
        <v>5197</v>
      </c>
      <c r="CK32" s="83">
        <v>3865</v>
      </c>
      <c r="CL32" s="83">
        <v>3773</v>
      </c>
      <c r="CM32" s="83">
        <v>3497</v>
      </c>
      <c r="CN32" s="83">
        <v>3141</v>
      </c>
      <c r="CO32" s="83">
        <v>2804</v>
      </c>
      <c r="CP32" s="83">
        <v>2380</v>
      </c>
      <c r="CQ32" s="83">
        <v>2335</v>
      </c>
      <c r="CR32" s="83">
        <v>2209</v>
      </c>
      <c r="CS32" s="83">
        <v>2008</v>
      </c>
      <c r="CT32" s="83">
        <v>1804</v>
      </c>
      <c r="CU32" s="83">
        <v>1625</v>
      </c>
      <c r="CV32" s="83">
        <v>1368</v>
      </c>
      <c r="CW32" s="83">
        <v>1144</v>
      </c>
      <c r="CX32" s="83">
        <v>1023</v>
      </c>
      <c r="CY32" s="83">
        <v>3359</v>
      </c>
      <c r="CZ32" s="84">
        <v>4395</v>
      </c>
      <c r="DA32" s="84">
        <v>4569</v>
      </c>
      <c r="DB32" s="84">
        <v>4724</v>
      </c>
      <c r="DC32" s="84">
        <v>4830</v>
      </c>
      <c r="DD32" s="84">
        <v>5033</v>
      </c>
      <c r="DE32" s="84">
        <v>5193</v>
      </c>
      <c r="DF32" s="84">
        <v>5362</v>
      </c>
      <c r="DG32" s="84">
        <v>5295</v>
      </c>
      <c r="DH32" s="84">
        <v>5344</v>
      </c>
      <c r="DI32" s="84">
        <v>5565</v>
      </c>
      <c r="DJ32" s="84">
        <v>5551</v>
      </c>
      <c r="DK32" s="84">
        <v>5719</v>
      </c>
      <c r="DL32" s="84">
        <v>5546</v>
      </c>
      <c r="DM32" s="84">
        <v>5549</v>
      </c>
      <c r="DN32" s="84">
        <v>5624</v>
      </c>
      <c r="DO32" s="84">
        <v>5574</v>
      </c>
      <c r="DP32" s="84">
        <v>5184</v>
      </c>
      <c r="DQ32" s="84">
        <v>5221</v>
      </c>
      <c r="DR32" s="84">
        <v>5415</v>
      </c>
      <c r="DS32" s="84">
        <v>5600</v>
      </c>
      <c r="DT32" s="84">
        <v>5189</v>
      </c>
      <c r="DU32" s="84">
        <v>4912</v>
      </c>
      <c r="DV32" s="84">
        <v>5426</v>
      </c>
      <c r="DW32" s="84">
        <v>5137</v>
      </c>
      <c r="DX32" s="84">
        <v>5128</v>
      </c>
      <c r="DY32" s="84">
        <v>5294</v>
      </c>
      <c r="DZ32" s="84">
        <v>5013</v>
      </c>
      <c r="EA32" s="84">
        <v>5302</v>
      </c>
      <c r="EB32" s="84">
        <v>5698</v>
      </c>
      <c r="EC32" s="84">
        <v>5815</v>
      </c>
      <c r="ED32" s="84">
        <v>5939</v>
      </c>
      <c r="EE32" s="84">
        <v>6272</v>
      </c>
      <c r="EF32" s="84">
        <v>6263</v>
      </c>
      <c r="EG32" s="84">
        <v>6313</v>
      </c>
      <c r="EH32" s="84">
        <v>6318</v>
      </c>
      <c r="EI32" s="84">
        <v>6535</v>
      </c>
      <c r="EJ32" s="84">
        <v>6131</v>
      </c>
      <c r="EK32" s="84">
        <v>6244</v>
      </c>
      <c r="EL32" s="84">
        <v>6165</v>
      </c>
      <c r="EM32" s="84">
        <v>5942</v>
      </c>
      <c r="EN32" s="84">
        <v>6211</v>
      </c>
      <c r="EO32" s="84">
        <v>6218</v>
      </c>
      <c r="EP32" s="84">
        <v>6104</v>
      </c>
      <c r="EQ32" s="84">
        <v>5799</v>
      </c>
      <c r="ER32" s="84">
        <v>5574</v>
      </c>
      <c r="ES32" s="84">
        <v>5586</v>
      </c>
      <c r="ET32" s="84">
        <v>5770</v>
      </c>
      <c r="EU32" s="84">
        <v>5831</v>
      </c>
      <c r="EV32" s="84">
        <v>6251</v>
      </c>
      <c r="EW32" s="84">
        <v>6563</v>
      </c>
      <c r="EX32" s="84">
        <v>6923</v>
      </c>
      <c r="EY32" s="84">
        <v>6736</v>
      </c>
      <c r="EZ32" s="84">
        <v>6661</v>
      </c>
      <c r="FA32" s="84">
        <v>6860</v>
      </c>
      <c r="FB32" s="84">
        <v>6795</v>
      </c>
      <c r="FC32" s="84">
        <v>7093</v>
      </c>
      <c r="FD32" s="84">
        <v>7056</v>
      </c>
      <c r="FE32" s="84">
        <v>6890</v>
      </c>
      <c r="FF32" s="84">
        <v>6926</v>
      </c>
      <c r="FG32" s="84">
        <v>6551</v>
      </c>
      <c r="FH32" s="84">
        <v>6513</v>
      </c>
      <c r="FI32" s="84">
        <v>6413</v>
      </c>
      <c r="FJ32" s="84">
        <v>5897</v>
      </c>
      <c r="FK32" s="84">
        <v>5838</v>
      </c>
      <c r="FL32" s="84">
        <v>5643</v>
      </c>
      <c r="FM32" s="84">
        <v>5384</v>
      </c>
      <c r="FN32" s="84">
        <v>5189</v>
      </c>
      <c r="FO32" s="84">
        <v>5034</v>
      </c>
      <c r="FP32" s="84">
        <v>5088</v>
      </c>
      <c r="FQ32" s="84">
        <v>5112</v>
      </c>
      <c r="FR32" s="84">
        <v>4845</v>
      </c>
      <c r="FS32" s="84">
        <v>4831</v>
      </c>
      <c r="FT32" s="84">
        <v>4917</v>
      </c>
      <c r="FU32" s="84">
        <v>5074</v>
      </c>
      <c r="FV32" s="84">
        <v>5409</v>
      </c>
      <c r="FW32" s="84">
        <v>5546</v>
      </c>
      <c r="FX32" s="84">
        <v>4375</v>
      </c>
      <c r="FY32" s="84">
        <v>4296</v>
      </c>
      <c r="FZ32" s="84">
        <v>4189</v>
      </c>
      <c r="GA32" s="84">
        <v>3718</v>
      </c>
      <c r="GB32" s="84">
        <v>3306</v>
      </c>
      <c r="GC32" s="84">
        <v>2846</v>
      </c>
      <c r="GD32" s="84">
        <v>2931</v>
      </c>
      <c r="GE32" s="84">
        <v>2828</v>
      </c>
      <c r="GF32" s="84">
        <v>2632</v>
      </c>
      <c r="GG32" s="84">
        <v>2327</v>
      </c>
      <c r="GH32" s="84">
        <v>2137</v>
      </c>
      <c r="GI32" s="84">
        <v>1982</v>
      </c>
      <c r="GJ32" s="84">
        <v>1693</v>
      </c>
      <c r="GK32" s="84">
        <v>1476</v>
      </c>
      <c r="GL32" s="85">
        <v>6674</v>
      </c>
    </row>
    <row r="33" spans="1:194" s="1" customFormat="1">
      <c r="A33" s="86" t="s">
        <v>135</v>
      </c>
      <c r="B33" s="360" t="s">
        <v>158</v>
      </c>
      <c r="C33" s="29" t="str">
        <f t="shared" si="4"/>
        <v xml:space="preserve">England – CCGs - Bedfordshire, Luton and Milton Keynes </v>
      </c>
      <c r="D33" s="50">
        <f t="shared" si="5"/>
        <v>380018</v>
      </c>
      <c r="E33" s="50">
        <f t="shared" si="5"/>
        <v>395348</v>
      </c>
      <c r="F33" s="51">
        <f t="shared" si="6"/>
        <v>1015380</v>
      </c>
      <c r="G33" s="51">
        <f t="shared" si="7"/>
        <v>503181</v>
      </c>
      <c r="H33" s="52">
        <f t="shared" si="8"/>
        <v>512199</v>
      </c>
      <c r="I33" s="52">
        <f t="shared" si="9"/>
        <v>380018</v>
      </c>
      <c r="J33" s="52">
        <f t="shared" si="10"/>
        <v>395348</v>
      </c>
      <c r="K33" s="49">
        <f t="shared" si="11"/>
        <v>123163</v>
      </c>
      <c r="L33" s="50">
        <f t="shared" si="12"/>
        <v>116851</v>
      </c>
      <c r="M33" s="83">
        <v>6273</v>
      </c>
      <c r="N33" s="83">
        <v>6440</v>
      </c>
      <c r="O33" s="83">
        <v>6475</v>
      </c>
      <c r="P33" s="83">
        <v>6788</v>
      </c>
      <c r="Q33" s="83">
        <v>6646</v>
      </c>
      <c r="R33" s="83">
        <v>6909</v>
      </c>
      <c r="S33" s="83">
        <v>6924</v>
      </c>
      <c r="T33" s="83">
        <v>7053</v>
      </c>
      <c r="U33" s="83">
        <v>7057</v>
      </c>
      <c r="V33" s="83">
        <v>7110</v>
      </c>
      <c r="W33" s="83">
        <v>7239</v>
      </c>
      <c r="X33" s="83">
        <v>7238</v>
      </c>
      <c r="Y33" s="83">
        <v>7077</v>
      </c>
      <c r="Z33" s="83">
        <v>7044</v>
      </c>
      <c r="AA33" s="83">
        <v>7166</v>
      </c>
      <c r="AB33" s="83">
        <v>6687</v>
      </c>
      <c r="AC33" s="83">
        <v>6579</v>
      </c>
      <c r="AD33" s="83">
        <v>6458</v>
      </c>
      <c r="AE33" s="83">
        <v>6098</v>
      </c>
      <c r="AF33" s="83">
        <v>4734</v>
      </c>
      <c r="AG33" s="83">
        <v>4755</v>
      </c>
      <c r="AH33" s="83">
        <v>4949</v>
      </c>
      <c r="AI33" s="83">
        <v>5689</v>
      </c>
      <c r="AJ33" s="83">
        <v>6118</v>
      </c>
      <c r="AK33" s="83">
        <v>6613</v>
      </c>
      <c r="AL33" s="83">
        <v>6659</v>
      </c>
      <c r="AM33" s="83">
        <v>6538</v>
      </c>
      <c r="AN33" s="83">
        <v>6463</v>
      </c>
      <c r="AO33" s="83">
        <v>6547</v>
      </c>
      <c r="AP33" s="83">
        <v>6659</v>
      </c>
      <c r="AQ33" s="83">
        <v>7131</v>
      </c>
      <c r="AR33" s="83">
        <v>7221</v>
      </c>
      <c r="AS33" s="83">
        <v>7230</v>
      </c>
      <c r="AT33" s="83">
        <v>7358</v>
      </c>
      <c r="AU33" s="83">
        <v>7740</v>
      </c>
      <c r="AV33" s="83">
        <v>7394</v>
      </c>
      <c r="AW33" s="83">
        <v>7501</v>
      </c>
      <c r="AX33" s="83">
        <v>7550</v>
      </c>
      <c r="AY33" s="83">
        <v>7313</v>
      </c>
      <c r="AZ33" s="83">
        <v>7512</v>
      </c>
      <c r="BA33" s="83">
        <v>7305</v>
      </c>
      <c r="BB33" s="83">
        <v>7592</v>
      </c>
      <c r="BC33" s="83">
        <v>7529</v>
      </c>
      <c r="BD33" s="83">
        <v>7321</v>
      </c>
      <c r="BE33" s="83">
        <v>6860</v>
      </c>
      <c r="BF33" s="83">
        <v>6659</v>
      </c>
      <c r="BG33" s="83">
        <v>6718</v>
      </c>
      <c r="BH33" s="83">
        <v>6517</v>
      </c>
      <c r="BI33" s="83">
        <v>6656</v>
      </c>
      <c r="BJ33" s="83">
        <v>6585</v>
      </c>
      <c r="BK33" s="83">
        <v>6691</v>
      </c>
      <c r="BL33" s="83">
        <v>7002</v>
      </c>
      <c r="BM33" s="83">
        <v>6699</v>
      </c>
      <c r="BN33" s="83">
        <v>6723</v>
      </c>
      <c r="BO33" s="83">
        <v>6609</v>
      </c>
      <c r="BP33" s="83">
        <v>6800</v>
      </c>
      <c r="BQ33" s="83">
        <v>6441</v>
      </c>
      <c r="BR33" s="83">
        <v>6446</v>
      </c>
      <c r="BS33" s="83">
        <v>6267</v>
      </c>
      <c r="BT33" s="83">
        <v>6023</v>
      </c>
      <c r="BU33" s="83">
        <v>5793</v>
      </c>
      <c r="BV33" s="83">
        <v>5647</v>
      </c>
      <c r="BW33" s="83">
        <v>5437</v>
      </c>
      <c r="BX33" s="83">
        <v>5231</v>
      </c>
      <c r="BY33" s="83">
        <v>4932</v>
      </c>
      <c r="BZ33" s="83">
        <v>4851</v>
      </c>
      <c r="CA33" s="83">
        <v>4523</v>
      </c>
      <c r="CB33" s="83">
        <v>4167</v>
      </c>
      <c r="CC33" s="83">
        <v>4043</v>
      </c>
      <c r="CD33" s="83">
        <v>3968</v>
      </c>
      <c r="CE33" s="83">
        <v>3717</v>
      </c>
      <c r="CF33" s="83">
        <v>3765</v>
      </c>
      <c r="CG33" s="83">
        <v>3704</v>
      </c>
      <c r="CH33" s="83">
        <v>3676</v>
      </c>
      <c r="CI33" s="83">
        <v>3867</v>
      </c>
      <c r="CJ33" s="83">
        <v>4016</v>
      </c>
      <c r="CK33" s="83">
        <v>3023</v>
      </c>
      <c r="CL33" s="83">
        <v>2768</v>
      </c>
      <c r="CM33" s="83">
        <v>2884</v>
      </c>
      <c r="CN33" s="83">
        <v>2448</v>
      </c>
      <c r="CO33" s="83">
        <v>2053</v>
      </c>
      <c r="CP33" s="83">
        <v>1790</v>
      </c>
      <c r="CQ33" s="83">
        <v>1716</v>
      </c>
      <c r="CR33" s="83">
        <v>1682</v>
      </c>
      <c r="CS33" s="83">
        <v>1593</v>
      </c>
      <c r="CT33" s="83">
        <v>1409</v>
      </c>
      <c r="CU33" s="83">
        <v>1193</v>
      </c>
      <c r="CV33" s="83">
        <v>1019</v>
      </c>
      <c r="CW33" s="83">
        <v>846</v>
      </c>
      <c r="CX33" s="83">
        <v>718</v>
      </c>
      <c r="CY33" s="83">
        <v>2324</v>
      </c>
      <c r="CZ33" s="84">
        <v>6042</v>
      </c>
      <c r="DA33" s="84">
        <v>5992</v>
      </c>
      <c r="DB33" s="84">
        <v>6367</v>
      </c>
      <c r="DC33" s="84">
        <v>6415</v>
      </c>
      <c r="DD33" s="84">
        <v>6472</v>
      </c>
      <c r="DE33" s="84">
        <v>6585</v>
      </c>
      <c r="DF33" s="84">
        <v>6831</v>
      </c>
      <c r="DG33" s="84">
        <v>6532</v>
      </c>
      <c r="DH33" s="84">
        <v>6582</v>
      </c>
      <c r="DI33" s="84">
        <v>6678</v>
      </c>
      <c r="DJ33" s="84">
        <v>6802</v>
      </c>
      <c r="DK33" s="84">
        <v>6876</v>
      </c>
      <c r="DL33" s="84">
        <v>6813</v>
      </c>
      <c r="DM33" s="84">
        <v>6834</v>
      </c>
      <c r="DN33" s="84">
        <v>6608</v>
      </c>
      <c r="DO33" s="84">
        <v>6285</v>
      </c>
      <c r="DP33" s="84">
        <v>6079</v>
      </c>
      <c r="DQ33" s="84">
        <v>6058</v>
      </c>
      <c r="DR33" s="84">
        <v>5603</v>
      </c>
      <c r="DS33" s="84">
        <v>3938</v>
      </c>
      <c r="DT33" s="84">
        <v>4000</v>
      </c>
      <c r="DU33" s="84">
        <v>4526</v>
      </c>
      <c r="DV33" s="84">
        <v>5216</v>
      </c>
      <c r="DW33" s="84">
        <v>5725</v>
      </c>
      <c r="DX33" s="84">
        <v>6007</v>
      </c>
      <c r="DY33" s="84">
        <v>6161</v>
      </c>
      <c r="DZ33" s="84">
        <v>6278</v>
      </c>
      <c r="EA33" s="84">
        <v>6424</v>
      </c>
      <c r="EB33" s="84">
        <v>6889</v>
      </c>
      <c r="EC33" s="84">
        <v>7269</v>
      </c>
      <c r="ED33" s="84">
        <v>7441</v>
      </c>
      <c r="EE33" s="84">
        <v>7795</v>
      </c>
      <c r="EF33" s="84">
        <v>7847</v>
      </c>
      <c r="EG33" s="84">
        <v>7940</v>
      </c>
      <c r="EH33" s="84">
        <v>8326</v>
      </c>
      <c r="EI33" s="84">
        <v>7979</v>
      </c>
      <c r="EJ33" s="84">
        <v>8189</v>
      </c>
      <c r="EK33" s="84">
        <v>8035</v>
      </c>
      <c r="EL33" s="84">
        <v>7679</v>
      </c>
      <c r="EM33" s="84">
        <v>7874</v>
      </c>
      <c r="EN33" s="84">
        <v>7779</v>
      </c>
      <c r="EO33" s="84">
        <v>7927</v>
      </c>
      <c r="EP33" s="84">
        <v>7879</v>
      </c>
      <c r="EQ33" s="84">
        <v>7372</v>
      </c>
      <c r="ER33" s="84">
        <v>6786</v>
      </c>
      <c r="ES33" s="84">
        <v>6685</v>
      </c>
      <c r="ET33" s="84">
        <v>6491</v>
      </c>
      <c r="EU33" s="84">
        <v>6746</v>
      </c>
      <c r="EV33" s="84">
        <v>6438</v>
      </c>
      <c r="EW33" s="84">
        <v>6752</v>
      </c>
      <c r="EX33" s="84">
        <v>6691</v>
      </c>
      <c r="EY33" s="84">
        <v>6855</v>
      </c>
      <c r="EZ33" s="84">
        <v>6641</v>
      </c>
      <c r="FA33" s="84">
        <v>6745</v>
      </c>
      <c r="FB33" s="84">
        <v>6710</v>
      </c>
      <c r="FC33" s="84">
        <v>6567</v>
      </c>
      <c r="FD33" s="84">
        <v>6682</v>
      </c>
      <c r="FE33" s="84">
        <v>6307</v>
      </c>
      <c r="FF33" s="84">
        <v>6420</v>
      </c>
      <c r="FG33" s="84">
        <v>6088</v>
      </c>
      <c r="FH33" s="84">
        <v>6068</v>
      </c>
      <c r="FI33" s="84">
        <v>5553</v>
      </c>
      <c r="FJ33" s="84">
        <v>5469</v>
      </c>
      <c r="FK33" s="84">
        <v>5337</v>
      </c>
      <c r="FL33" s="84">
        <v>4997</v>
      </c>
      <c r="FM33" s="84">
        <v>4780</v>
      </c>
      <c r="FN33" s="84">
        <v>4612</v>
      </c>
      <c r="FO33" s="84">
        <v>4594</v>
      </c>
      <c r="FP33" s="84">
        <v>4457</v>
      </c>
      <c r="FQ33" s="84">
        <v>4288</v>
      </c>
      <c r="FR33" s="84">
        <v>4208</v>
      </c>
      <c r="FS33" s="84">
        <v>4167</v>
      </c>
      <c r="FT33" s="84">
        <v>4147</v>
      </c>
      <c r="FU33" s="84">
        <v>4209</v>
      </c>
      <c r="FV33" s="84">
        <v>4191</v>
      </c>
      <c r="FW33" s="84">
        <v>4481</v>
      </c>
      <c r="FX33" s="84">
        <v>3436</v>
      </c>
      <c r="FY33" s="84">
        <v>3295</v>
      </c>
      <c r="FZ33" s="84">
        <v>3193</v>
      </c>
      <c r="GA33" s="84">
        <v>2911</v>
      </c>
      <c r="GB33" s="84">
        <v>2554</v>
      </c>
      <c r="GC33" s="84">
        <v>2100</v>
      </c>
      <c r="GD33" s="84">
        <v>2270</v>
      </c>
      <c r="GE33" s="84">
        <v>2124</v>
      </c>
      <c r="GF33" s="84">
        <v>1988</v>
      </c>
      <c r="GG33" s="84">
        <v>1862</v>
      </c>
      <c r="GH33" s="84">
        <v>1750</v>
      </c>
      <c r="GI33" s="84">
        <v>1563</v>
      </c>
      <c r="GJ33" s="84">
        <v>1282</v>
      </c>
      <c r="GK33" s="84">
        <v>1096</v>
      </c>
      <c r="GL33" s="85">
        <v>4664</v>
      </c>
    </row>
    <row r="34" spans="1:194" s="1" customFormat="1">
      <c r="A34" s="86" t="s">
        <v>135</v>
      </c>
      <c r="B34" s="360" t="s">
        <v>159</v>
      </c>
      <c r="C34" s="29" t="str">
        <f t="shared" si="4"/>
        <v xml:space="preserve">England – CCGs - Berkshire West </v>
      </c>
      <c r="D34" s="50">
        <f t="shared" si="5"/>
        <v>198017</v>
      </c>
      <c r="E34" s="50">
        <f t="shared" si="5"/>
        <v>205919</v>
      </c>
      <c r="F34" s="51">
        <f t="shared" si="6"/>
        <v>518002</v>
      </c>
      <c r="G34" s="51">
        <f t="shared" si="7"/>
        <v>256499</v>
      </c>
      <c r="H34" s="52">
        <f t="shared" si="8"/>
        <v>261503</v>
      </c>
      <c r="I34" s="52">
        <f t="shared" si="9"/>
        <v>198017</v>
      </c>
      <c r="J34" s="52">
        <f t="shared" si="10"/>
        <v>205919</v>
      </c>
      <c r="K34" s="49">
        <f t="shared" si="11"/>
        <v>58482</v>
      </c>
      <c r="L34" s="50">
        <f t="shared" si="12"/>
        <v>55584</v>
      </c>
      <c r="M34" s="83">
        <v>2802</v>
      </c>
      <c r="N34" s="83">
        <v>2775</v>
      </c>
      <c r="O34" s="83">
        <v>2943</v>
      </c>
      <c r="P34" s="83">
        <v>3047</v>
      </c>
      <c r="Q34" s="83">
        <v>3020</v>
      </c>
      <c r="R34" s="83">
        <v>3148</v>
      </c>
      <c r="S34" s="83">
        <v>3405</v>
      </c>
      <c r="T34" s="83">
        <v>3200</v>
      </c>
      <c r="U34" s="83">
        <v>3307</v>
      </c>
      <c r="V34" s="83">
        <v>3521</v>
      </c>
      <c r="W34" s="83">
        <v>3588</v>
      </c>
      <c r="X34" s="83">
        <v>3524</v>
      </c>
      <c r="Y34" s="83">
        <v>3534</v>
      </c>
      <c r="Z34" s="83">
        <v>3496</v>
      </c>
      <c r="AA34" s="83">
        <v>3571</v>
      </c>
      <c r="AB34" s="83">
        <v>3240</v>
      </c>
      <c r="AC34" s="83">
        <v>3194</v>
      </c>
      <c r="AD34" s="83">
        <v>3167</v>
      </c>
      <c r="AE34" s="83">
        <v>3142</v>
      </c>
      <c r="AF34" s="83">
        <v>3090</v>
      </c>
      <c r="AG34" s="83">
        <v>3066</v>
      </c>
      <c r="AH34" s="83">
        <v>3224</v>
      </c>
      <c r="AI34" s="83">
        <v>3117</v>
      </c>
      <c r="AJ34" s="83">
        <v>3018</v>
      </c>
      <c r="AK34" s="83">
        <v>3001</v>
      </c>
      <c r="AL34" s="83">
        <v>2985</v>
      </c>
      <c r="AM34" s="83">
        <v>3060</v>
      </c>
      <c r="AN34" s="83">
        <v>3113</v>
      </c>
      <c r="AO34" s="83">
        <v>3267</v>
      </c>
      <c r="AP34" s="83">
        <v>3232</v>
      </c>
      <c r="AQ34" s="83">
        <v>3432</v>
      </c>
      <c r="AR34" s="83">
        <v>3381</v>
      </c>
      <c r="AS34" s="83">
        <v>3487</v>
      </c>
      <c r="AT34" s="83">
        <v>3483</v>
      </c>
      <c r="AU34" s="83">
        <v>3668</v>
      </c>
      <c r="AV34" s="83">
        <v>3521</v>
      </c>
      <c r="AW34" s="83">
        <v>3690</v>
      </c>
      <c r="AX34" s="83">
        <v>3692</v>
      </c>
      <c r="AY34" s="83">
        <v>3537</v>
      </c>
      <c r="AZ34" s="83">
        <v>3716</v>
      </c>
      <c r="BA34" s="83">
        <v>3676</v>
      </c>
      <c r="BB34" s="83">
        <v>3793</v>
      </c>
      <c r="BC34" s="83">
        <v>3997</v>
      </c>
      <c r="BD34" s="83">
        <v>3806</v>
      </c>
      <c r="BE34" s="83">
        <v>3557</v>
      </c>
      <c r="BF34" s="83">
        <v>3632</v>
      </c>
      <c r="BG34" s="83">
        <v>3518</v>
      </c>
      <c r="BH34" s="83">
        <v>3615</v>
      </c>
      <c r="BI34" s="83">
        <v>3545</v>
      </c>
      <c r="BJ34" s="83">
        <v>3676</v>
      </c>
      <c r="BK34" s="83">
        <v>3696</v>
      </c>
      <c r="BL34" s="83">
        <v>3670</v>
      </c>
      <c r="BM34" s="83">
        <v>3599</v>
      </c>
      <c r="BN34" s="83">
        <v>3687</v>
      </c>
      <c r="BO34" s="83">
        <v>3401</v>
      </c>
      <c r="BP34" s="83">
        <v>3501</v>
      </c>
      <c r="BQ34" s="83">
        <v>3418</v>
      </c>
      <c r="BR34" s="83">
        <v>3298</v>
      </c>
      <c r="BS34" s="83">
        <v>3293</v>
      </c>
      <c r="BT34" s="83">
        <v>3223</v>
      </c>
      <c r="BU34" s="83">
        <v>3080</v>
      </c>
      <c r="BV34" s="83">
        <v>2919</v>
      </c>
      <c r="BW34" s="83">
        <v>2910</v>
      </c>
      <c r="BX34" s="83">
        <v>2731</v>
      </c>
      <c r="BY34" s="83">
        <v>2662</v>
      </c>
      <c r="BZ34" s="83">
        <v>2409</v>
      </c>
      <c r="CA34" s="83">
        <v>2347</v>
      </c>
      <c r="CB34" s="83">
        <v>2098</v>
      </c>
      <c r="CC34" s="83">
        <v>2126</v>
      </c>
      <c r="CD34" s="83">
        <v>2085</v>
      </c>
      <c r="CE34" s="83">
        <v>1971</v>
      </c>
      <c r="CF34" s="83">
        <v>1920</v>
      </c>
      <c r="CG34" s="83">
        <v>1814</v>
      </c>
      <c r="CH34" s="83">
        <v>1938</v>
      </c>
      <c r="CI34" s="83">
        <v>2178</v>
      </c>
      <c r="CJ34" s="83">
        <v>2291</v>
      </c>
      <c r="CK34" s="83">
        <v>1620</v>
      </c>
      <c r="CL34" s="83">
        <v>1639</v>
      </c>
      <c r="CM34" s="83">
        <v>1620</v>
      </c>
      <c r="CN34" s="83">
        <v>1366</v>
      </c>
      <c r="CO34" s="83">
        <v>1229</v>
      </c>
      <c r="CP34" s="83">
        <v>1010</v>
      </c>
      <c r="CQ34" s="83">
        <v>1138</v>
      </c>
      <c r="CR34" s="83">
        <v>897</v>
      </c>
      <c r="CS34" s="83">
        <v>886</v>
      </c>
      <c r="CT34" s="83">
        <v>877</v>
      </c>
      <c r="CU34" s="83">
        <v>678</v>
      </c>
      <c r="CV34" s="83">
        <v>600</v>
      </c>
      <c r="CW34" s="83">
        <v>520</v>
      </c>
      <c r="CX34" s="83">
        <v>409</v>
      </c>
      <c r="CY34" s="83">
        <v>1526</v>
      </c>
      <c r="CZ34" s="84">
        <v>2511</v>
      </c>
      <c r="DA34" s="84">
        <v>2597</v>
      </c>
      <c r="DB34" s="84">
        <v>2707</v>
      </c>
      <c r="DC34" s="84">
        <v>2773</v>
      </c>
      <c r="DD34" s="84">
        <v>2913</v>
      </c>
      <c r="DE34" s="84">
        <v>3076</v>
      </c>
      <c r="DF34" s="84">
        <v>3187</v>
      </c>
      <c r="DG34" s="84">
        <v>3056</v>
      </c>
      <c r="DH34" s="84">
        <v>3267</v>
      </c>
      <c r="DI34" s="84">
        <v>3346</v>
      </c>
      <c r="DJ34" s="84">
        <v>3334</v>
      </c>
      <c r="DK34" s="84">
        <v>3441</v>
      </c>
      <c r="DL34" s="84">
        <v>3355</v>
      </c>
      <c r="DM34" s="84">
        <v>3330</v>
      </c>
      <c r="DN34" s="84">
        <v>3403</v>
      </c>
      <c r="DO34" s="84">
        <v>3255</v>
      </c>
      <c r="DP34" s="84">
        <v>3116</v>
      </c>
      <c r="DQ34" s="84">
        <v>2917</v>
      </c>
      <c r="DR34" s="84">
        <v>3026</v>
      </c>
      <c r="DS34" s="84">
        <v>2941</v>
      </c>
      <c r="DT34" s="84">
        <v>2974</v>
      </c>
      <c r="DU34" s="84">
        <v>2858</v>
      </c>
      <c r="DV34" s="84">
        <v>3042</v>
      </c>
      <c r="DW34" s="84">
        <v>2902</v>
      </c>
      <c r="DX34" s="84">
        <v>2819</v>
      </c>
      <c r="DY34" s="84">
        <v>2965</v>
      </c>
      <c r="DZ34" s="84">
        <v>2945</v>
      </c>
      <c r="EA34" s="84">
        <v>3146</v>
      </c>
      <c r="EB34" s="84">
        <v>3265</v>
      </c>
      <c r="EC34" s="84">
        <v>3319</v>
      </c>
      <c r="ED34" s="84">
        <v>3546</v>
      </c>
      <c r="EE34" s="84">
        <v>3571</v>
      </c>
      <c r="EF34" s="84">
        <v>3792</v>
      </c>
      <c r="EG34" s="84">
        <v>3739</v>
      </c>
      <c r="EH34" s="84">
        <v>3813</v>
      </c>
      <c r="EI34" s="84">
        <v>3904</v>
      </c>
      <c r="EJ34" s="84">
        <v>3940</v>
      </c>
      <c r="EK34" s="84">
        <v>3852</v>
      </c>
      <c r="EL34" s="84">
        <v>3982</v>
      </c>
      <c r="EM34" s="84">
        <v>3765</v>
      </c>
      <c r="EN34" s="84">
        <v>3955</v>
      </c>
      <c r="EO34" s="84">
        <v>3870</v>
      </c>
      <c r="EP34" s="84">
        <v>3975</v>
      </c>
      <c r="EQ34" s="84">
        <v>3785</v>
      </c>
      <c r="ER34" s="84">
        <v>3620</v>
      </c>
      <c r="ES34" s="84">
        <v>3595</v>
      </c>
      <c r="ET34" s="84">
        <v>3544</v>
      </c>
      <c r="EU34" s="84">
        <v>3627</v>
      </c>
      <c r="EV34" s="84">
        <v>3563</v>
      </c>
      <c r="EW34" s="84">
        <v>3567</v>
      </c>
      <c r="EX34" s="84">
        <v>3635</v>
      </c>
      <c r="EY34" s="84">
        <v>3741</v>
      </c>
      <c r="EZ34" s="84">
        <v>3441</v>
      </c>
      <c r="FA34" s="84">
        <v>3604</v>
      </c>
      <c r="FB34" s="84">
        <v>3494</v>
      </c>
      <c r="FC34" s="84">
        <v>3553</v>
      </c>
      <c r="FD34" s="84">
        <v>3356</v>
      </c>
      <c r="FE34" s="84">
        <v>3457</v>
      </c>
      <c r="FF34" s="84">
        <v>3333</v>
      </c>
      <c r="FG34" s="84">
        <v>3251</v>
      </c>
      <c r="FH34" s="84">
        <v>3062</v>
      </c>
      <c r="FI34" s="84">
        <v>2925</v>
      </c>
      <c r="FJ34" s="84">
        <v>2626</v>
      </c>
      <c r="FK34" s="84">
        <v>2687</v>
      </c>
      <c r="FL34" s="84">
        <v>2669</v>
      </c>
      <c r="FM34" s="84">
        <v>2517</v>
      </c>
      <c r="FN34" s="84">
        <v>2322</v>
      </c>
      <c r="FO34" s="84">
        <v>2309</v>
      </c>
      <c r="FP34" s="84">
        <v>2208</v>
      </c>
      <c r="FQ34" s="84">
        <v>2117</v>
      </c>
      <c r="FR34" s="84">
        <v>2192</v>
      </c>
      <c r="FS34" s="84">
        <v>2124</v>
      </c>
      <c r="FT34" s="84">
        <v>2194</v>
      </c>
      <c r="FU34" s="84">
        <v>2270</v>
      </c>
      <c r="FV34" s="84">
        <v>2307</v>
      </c>
      <c r="FW34" s="84">
        <v>2527</v>
      </c>
      <c r="FX34" s="84">
        <v>1901</v>
      </c>
      <c r="FY34" s="84">
        <v>1905</v>
      </c>
      <c r="FZ34" s="84">
        <v>1861</v>
      </c>
      <c r="GA34" s="84">
        <v>1683</v>
      </c>
      <c r="GB34" s="84">
        <v>1437</v>
      </c>
      <c r="GC34" s="84">
        <v>1302</v>
      </c>
      <c r="GD34" s="84">
        <v>1194</v>
      </c>
      <c r="GE34" s="84">
        <v>1275</v>
      </c>
      <c r="GF34" s="84">
        <v>1222</v>
      </c>
      <c r="GG34" s="84">
        <v>955</v>
      </c>
      <c r="GH34" s="84">
        <v>944</v>
      </c>
      <c r="GI34" s="84">
        <v>895</v>
      </c>
      <c r="GJ34" s="84">
        <v>735</v>
      </c>
      <c r="GK34" s="84">
        <v>672</v>
      </c>
      <c r="GL34" s="85">
        <v>2810</v>
      </c>
    </row>
    <row r="35" spans="1:194" s="1" customFormat="1">
      <c r="A35" s="86" t="s">
        <v>135</v>
      </c>
      <c r="B35" s="360" t="s">
        <v>160</v>
      </c>
      <c r="C35" s="29" t="str">
        <f t="shared" si="4"/>
        <v xml:space="preserve">England – CCGs - Birmingham and Solihull </v>
      </c>
      <c r="D35" s="50">
        <f t="shared" si="5"/>
        <v>438007</v>
      </c>
      <c r="E35" s="50">
        <f t="shared" si="5"/>
        <v>471299</v>
      </c>
      <c r="F35" s="51">
        <f t="shared" si="6"/>
        <v>1199381</v>
      </c>
      <c r="G35" s="51">
        <f t="shared" si="7"/>
        <v>586025</v>
      </c>
      <c r="H35" s="52">
        <f t="shared" si="8"/>
        <v>613356</v>
      </c>
      <c r="I35" s="52">
        <f t="shared" si="9"/>
        <v>438007</v>
      </c>
      <c r="J35" s="52">
        <f t="shared" si="10"/>
        <v>471299</v>
      </c>
      <c r="K35" s="49">
        <f t="shared" si="11"/>
        <v>148018</v>
      </c>
      <c r="L35" s="50">
        <f t="shared" si="12"/>
        <v>142057</v>
      </c>
      <c r="M35" s="83">
        <v>7303</v>
      </c>
      <c r="N35" s="83">
        <v>7071</v>
      </c>
      <c r="O35" s="83">
        <v>7459</v>
      </c>
      <c r="P35" s="83">
        <v>7760</v>
      </c>
      <c r="Q35" s="83">
        <v>7769</v>
      </c>
      <c r="R35" s="83">
        <v>8122</v>
      </c>
      <c r="S35" s="83">
        <v>8230</v>
      </c>
      <c r="T35" s="83">
        <v>8367</v>
      </c>
      <c r="U35" s="83">
        <v>8533</v>
      </c>
      <c r="V35" s="83">
        <v>8629</v>
      </c>
      <c r="W35" s="83">
        <v>8997</v>
      </c>
      <c r="X35" s="83">
        <v>8878</v>
      </c>
      <c r="Y35" s="83">
        <v>8610</v>
      </c>
      <c r="Z35" s="83">
        <v>8608</v>
      </c>
      <c r="AA35" s="83">
        <v>8761</v>
      </c>
      <c r="AB35" s="83">
        <v>8542</v>
      </c>
      <c r="AC35" s="83">
        <v>8132</v>
      </c>
      <c r="AD35" s="83">
        <v>8247</v>
      </c>
      <c r="AE35" s="83">
        <v>8714</v>
      </c>
      <c r="AF35" s="83">
        <v>10032</v>
      </c>
      <c r="AG35" s="83">
        <v>9713</v>
      </c>
      <c r="AH35" s="83">
        <v>9361</v>
      </c>
      <c r="AI35" s="83">
        <v>9307</v>
      </c>
      <c r="AJ35" s="83">
        <v>9203</v>
      </c>
      <c r="AK35" s="83">
        <v>8559</v>
      </c>
      <c r="AL35" s="83">
        <v>8167</v>
      </c>
      <c r="AM35" s="83">
        <v>7888</v>
      </c>
      <c r="AN35" s="83">
        <v>7803</v>
      </c>
      <c r="AO35" s="83">
        <v>8066</v>
      </c>
      <c r="AP35" s="83">
        <v>7804</v>
      </c>
      <c r="AQ35" s="83">
        <v>8340</v>
      </c>
      <c r="AR35" s="83">
        <v>8141</v>
      </c>
      <c r="AS35" s="83">
        <v>8112</v>
      </c>
      <c r="AT35" s="83">
        <v>7894</v>
      </c>
      <c r="AU35" s="83">
        <v>7826</v>
      </c>
      <c r="AV35" s="83">
        <v>7880</v>
      </c>
      <c r="AW35" s="83">
        <v>7719</v>
      </c>
      <c r="AX35" s="83">
        <v>7999</v>
      </c>
      <c r="AY35" s="83">
        <v>7581</v>
      </c>
      <c r="AZ35" s="83">
        <v>7557</v>
      </c>
      <c r="BA35" s="83">
        <v>7469</v>
      </c>
      <c r="BB35" s="83">
        <v>7642</v>
      </c>
      <c r="BC35" s="83">
        <v>7564</v>
      </c>
      <c r="BD35" s="83">
        <v>7118</v>
      </c>
      <c r="BE35" s="83">
        <v>6922</v>
      </c>
      <c r="BF35" s="83">
        <v>6850</v>
      </c>
      <c r="BG35" s="83">
        <v>6886</v>
      </c>
      <c r="BH35" s="83">
        <v>6749</v>
      </c>
      <c r="BI35" s="83">
        <v>6902</v>
      </c>
      <c r="BJ35" s="83">
        <v>7127</v>
      </c>
      <c r="BK35" s="83">
        <v>7155</v>
      </c>
      <c r="BL35" s="83">
        <v>7448</v>
      </c>
      <c r="BM35" s="83">
        <v>7442</v>
      </c>
      <c r="BN35" s="83">
        <v>7542</v>
      </c>
      <c r="BO35" s="83">
        <v>7393</v>
      </c>
      <c r="BP35" s="83">
        <v>7015</v>
      </c>
      <c r="BQ35" s="83">
        <v>6931</v>
      </c>
      <c r="BR35" s="83">
        <v>6863</v>
      </c>
      <c r="BS35" s="83">
        <v>6684</v>
      </c>
      <c r="BT35" s="83">
        <v>6454</v>
      </c>
      <c r="BU35" s="83">
        <v>6344</v>
      </c>
      <c r="BV35" s="83">
        <v>6117</v>
      </c>
      <c r="BW35" s="83">
        <v>5939</v>
      </c>
      <c r="BX35" s="83">
        <v>5716</v>
      </c>
      <c r="BY35" s="83">
        <v>5710</v>
      </c>
      <c r="BZ35" s="83">
        <v>5282</v>
      </c>
      <c r="CA35" s="83">
        <v>4798</v>
      </c>
      <c r="CB35" s="83">
        <v>4752</v>
      </c>
      <c r="CC35" s="83">
        <v>4643</v>
      </c>
      <c r="CD35" s="83">
        <v>4590</v>
      </c>
      <c r="CE35" s="83">
        <v>4283</v>
      </c>
      <c r="CF35" s="83">
        <v>4188</v>
      </c>
      <c r="CG35" s="83">
        <v>4165</v>
      </c>
      <c r="CH35" s="83">
        <v>3995</v>
      </c>
      <c r="CI35" s="83">
        <v>4079</v>
      </c>
      <c r="CJ35" s="83">
        <v>4344</v>
      </c>
      <c r="CK35" s="83">
        <v>3277</v>
      </c>
      <c r="CL35" s="83">
        <v>3335</v>
      </c>
      <c r="CM35" s="83">
        <v>3257</v>
      </c>
      <c r="CN35" s="83">
        <v>2909</v>
      </c>
      <c r="CO35" s="83">
        <v>2570</v>
      </c>
      <c r="CP35" s="83">
        <v>2142</v>
      </c>
      <c r="CQ35" s="83">
        <v>2161</v>
      </c>
      <c r="CR35" s="83">
        <v>2140</v>
      </c>
      <c r="CS35" s="83">
        <v>1881</v>
      </c>
      <c r="CT35" s="83">
        <v>1640</v>
      </c>
      <c r="CU35" s="83">
        <v>1507</v>
      </c>
      <c r="CV35" s="83">
        <v>1323</v>
      </c>
      <c r="CW35" s="83">
        <v>1021</v>
      </c>
      <c r="CX35" s="83">
        <v>944</v>
      </c>
      <c r="CY35" s="83">
        <v>3133</v>
      </c>
      <c r="CZ35" s="84">
        <v>7116</v>
      </c>
      <c r="DA35" s="84">
        <v>7206</v>
      </c>
      <c r="DB35" s="84">
        <v>7384</v>
      </c>
      <c r="DC35" s="84">
        <v>7238</v>
      </c>
      <c r="DD35" s="84">
        <v>7594</v>
      </c>
      <c r="DE35" s="84">
        <v>7878</v>
      </c>
      <c r="DF35" s="84">
        <v>8078</v>
      </c>
      <c r="DG35" s="84">
        <v>7976</v>
      </c>
      <c r="DH35" s="84">
        <v>8160</v>
      </c>
      <c r="DI35" s="84">
        <v>8290</v>
      </c>
      <c r="DJ35" s="84">
        <v>8294</v>
      </c>
      <c r="DK35" s="84">
        <v>8492</v>
      </c>
      <c r="DL35" s="84">
        <v>8215</v>
      </c>
      <c r="DM35" s="84">
        <v>8410</v>
      </c>
      <c r="DN35" s="84">
        <v>8220</v>
      </c>
      <c r="DO35" s="84">
        <v>7815</v>
      </c>
      <c r="DP35" s="84">
        <v>7787</v>
      </c>
      <c r="DQ35" s="84">
        <v>7904</v>
      </c>
      <c r="DR35" s="84">
        <v>8311</v>
      </c>
      <c r="DS35" s="84">
        <v>10550</v>
      </c>
      <c r="DT35" s="84">
        <v>10542</v>
      </c>
      <c r="DU35" s="84">
        <v>9902</v>
      </c>
      <c r="DV35" s="84">
        <v>8807</v>
      </c>
      <c r="DW35" s="84">
        <v>8607</v>
      </c>
      <c r="DX35" s="84">
        <v>8405</v>
      </c>
      <c r="DY35" s="84">
        <v>8301</v>
      </c>
      <c r="DZ35" s="84">
        <v>8302</v>
      </c>
      <c r="EA35" s="84">
        <v>8085</v>
      </c>
      <c r="EB35" s="84">
        <v>8145</v>
      </c>
      <c r="EC35" s="84">
        <v>8092</v>
      </c>
      <c r="ED35" s="84">
        <v>8417</v>
      </c>
      <c r="EE35" s="84">
        <v>8743</v>
      </c>
      <c r="EF35" s="84">
        <v>8897</v>
      </c>
      <c r="EG35" s="84">
        <v>8808</v>
      </c>
      <c r="EH35" s="84">
        <v>8903</v>
      </c>
      <c r="EI35" s="84">
        <v>9071</v>
      </c>
      <c r="EJ35" s="84">
        <v>8671</v>
      </c>
      <c r="EK35" s="84">
        <v>8537</v>
      </c>
      <c r="EL35" s="84">
        <v>8496</v>
      </c>
      <c r="EM35" s="84">
        <v>8603</v>
      </c>
      <c r="EN35" s="84">
        <v>8442</v>
      </c>
      <c r="EO35" s="84">
        <v>8183</v>
      </c>
      <c r="EP35" s="84">
        <v>8563</v>
      </c>
      <c r="EQ35" s="84">
        <v>7753</v>
      </c>
      <c r="ER35" s="84">
        <v>7286</v>
      </c>
      <c r="ES35" s="84">
        <v>7097</v>
      </c>
      <c r="ET35" s="84">
        <v>7171</v>
      </c>
      <c r="EU35" s="84">
        <v>6796</v>
      </c>
      <c r="EV35" s="84">
        <v>6980</v>
      </c>
      <c r="EW35" s="84">
        <v>7106</v>
      </c>
      <c r="EX35" s="84">
        <v>7428</v>
      </c>
      <c r="EY35" s="84">
        <v>7579</v>
      </c>
      <c r="EZ35" s="84">
        <v>7634</v>
      </c>
      <c r="FA35" s="84">
        <v>7566</v>
      </c>
      <c r="FB35" s="84">
        <v>7428</v>
      </c>
      <c r="FC35" s="84">
        <v>7364</v>
      </c>
      <c r="FD35" s="84">
        <v>7195</v>
      </c>
      <c r="FE35" s="84">
        <v>7057</v>
      </c>
      <c r="FF35" s="84">
        <v>6965</v>
      </c>
      <c r="FG35" s="84">
        <v>6710</v>
      </c>
      <c r="FH35" s="84">
        <v>6884</v>
      </c>
      <c r="FI35" s="84">
        <v>6321</v>
      </c>
      <c r="FJ35" s="84">
        <v>6162</v>
      </c>
      <c r="FK35" s="84">
        <v>5829</v>
      </c>
      <c r="FL35" s="84">
        <v>5527</v>
      </c>
      <c r="FM35" s="84">
        <v>5302</v>
      </c>
      <c r="FN35" s="84">
        <v>5024</v>
      </c>
      <c r="FO35" s="84">
        <v>4781</v>
      </c>
      <c r="FP35" s="84">
        <v>4899</v>
      </c>
      <c r="FQ35" s="84">
        <v>4831</v>
      </c>
      <c r="FR35" s="84">
        <v>4687</v>
      </c>
      <c r="FS35" s="84">
        <v>4491</v>
      </c>
      <c r="FT35" s="84">
        <v>4590</v>
      </c>
      <c r="FU35" s="84">
        <v>4525</v>
      </c>
      <c r="FV35" s="84">
        <v>4796</v>
      </c>
      <c r="FW35" s="84">
        <v>5022</v>
      </c>
      <c r="FX35" s="84">
        <v>3951</v>
      </c>
      <c r="FY35" s="84">
        <v>3867</v>
      </c>
      <c r="FZ35" s="84">
        <v>3864</v>
      </c>
      <c r="GA35" s="84">
        <v>3578</v>
      </c>
      <c r="GB35" s="84">
        <v>3218</v>
      </c>
      <c r="GC35" s="84">
        <v>2776</v>
      </c>
      <c r="GD35" s="84">
        <v>2741</v>
      </c>
      <c r="GE35" s="84">
        <v>2700</v>
      </c>
      <c r="GF35" s="84">
        <v>2569</v>
      </c>
      <c r="GG35" s="84">
        <v>2468</v>
      </c>
      <c r="GH35" s="84">
        <v>2290</v>
      </c>
      <c r="GI35" s="84">
        <v>2062</v>
      </c>
      <c r="GJ35" s="84">
        <v>1703</v>
      </c>
      <c r="GK35" s="84">
        <v>1521</v>
      </c>
      <c r="GL35" s="85">
        <v>6822</v>
      </c>
    </row>
    <row r="36" spans="1:194" s="1" customFormat="1">
      <c r="A36" s="86" t="s">
        <v>135</v>
      </c>
      <c r="B36" s="360" t="s">
        <v>161</v>
      </c>
      <c r="C36" s="29" t="str">
        <f t="shared" si="4"/>
        <v xml:space="preserve">England – CCGs - Black Country and West Birmingham </v>
      </c>
      <c r="D36" s="50">
        <f t="shared" si="5"/>
        <v>519259</v>
      </c>
      <c r="E36" s="50">
        <f t="shared" si="5"/>
        <v>546163</v>
      </c>
      <c r="F36" s="51">
        <f t="shared" si="6"/>
        <v>1398835</v>
      </c>
      <c r="G36" s="51">
        <f t="shared" si="7"/>
        <v>690615</v>
      </c>
      <c r="H36" s="52">
        <f t="shared" si="8"/>
        <v>708220</v>
      </c>
      <c r="I36" s="52">
        <f t="shared" si="9"/>
        <v>519259</v>
      </c>
      <c r="J36" s="52">
        <f t="shared" si="10"/>
        <v>546163</v>
      </c>
      <c r="K36" s="49">
        <f t="shared" si="11"/>
        <v>171356</v>
      </c>
      <c r="L36" s="50">
        <f t="shared" si="12"/>
        <v>162057</v>
      </c>
      <c r="M36" s="83">
        <v>8811</v>
      </c>
      <c r="N36" s="83">
        <v>8771</v>
      </c>
      <c r="O36" s="83">
        <v>8812</v>
      </c>
      <c r="P36" s="83">
        <v>9088</v>
      </c>
      <c r="Q36" s="83">
        <v>9201</v>
      </c>
      <c r="R36" s="83">
        <v>9388</v>
      </c>
      <c r="S36" s="83">
        <v>9684</v>
      </c>
      <c r="T36" s="83">
        <v>9463</v>
      </c>
      <c r="U36" s="83">
        <v>9775</v>
      </c>
      <c r="V36" s="83">
        <v>10142</v>
      </c>
      <c r="W36" s="83">
        <v>10109</v>
      </c>
      <c r="X36" s="83">
        <v>10033</v>
      </c>
      <c r="Y36" s="83">
        <v>9873</v>
      </c>
      <c r="Z36" s="83">
        <v>9773</v>
      </c>
      <c r="AA36" s="83">
        <v>10063</v>
      </c>
      <c r="AB36" s="83">
        <v>9238</v>
      </c>
      <c r="AC36" s="83">
        <v>9514</v>
      </c>
      <c r="AD36" s="83">
        <v>9618</v>
      </c>
      <c r="AE36" s="83">
        <v>9458</v>
      </c>
      <c r="AF36" s="83">
        <v>7875</v>
      </c>
      <c r="AG36" s="83">
        <v>8214</v>
      </c>
      <c r="AH36" s="83">
        <v>8421</v>
      </c>
      <c r="AI36" s="83">
        <v>8574</v>
      </c>
      <c r="AJ36" s="83">
        <v>8955</v>
      </c>
      <c r="AK36" s="83">
        <v>8924</v>
      </c>
      <c r="AL36" s="83">
        <v>9279</v>
      </c>
      <c r="AM36" s="83">
        <v>9072</v>
      </c>
      <c r="AN36" s="83">
        <v>9166</v>
      </c>
      <c r="AO36" s="83">
        <v>9081</v>
      </c>
      <c r="AP36" s="83">
        <v>9563</v>
      </c>
      <c r="AQ36" s="83">
        <v>9493</v>
      </c>
      <c r="AR36" s="83">
        <v>9787</v>
      </c>
      <c r="AS36" s="83">
        <v>9673</v>
      </c>
      <c r="AT36" s="83">
        <v>9377</v>
      </c>
      <c r="AU36" s="83">
        <v>9590</v>
      </c>
      <c r="AV36" s="83">
        <v>9466</v>
      </c>
      <c r="AW36" s="83">
        <v>9287</v>
      </c>
      <c r="AX36" s="83">
        <v>9452</v>
      </c>
      <c r="AY36" s="83">
        <v>8993</v>
      </c>
      <c r="AZ36" s="83">
        <v>9199</v>
      </c>
      <c r="BA36" s="83">
        <v>8941</v>
      </c>
      <c r="BB36" s="83">
        <v>9113</v>
      </c>
      <c r="BC36" s="83">
        <v>9384</v>
      </c>
      <c r="BD36" s="83">
        <v>8937</v>
      </c>
      <c r="BE36" s="83">
        <v>8386</v>
      </c>
      <c r="BF36" s="83">
        <v>8025</v>
      </c>
      <c r="BG36" s="83">
        <v>8458</v>
      </c>
      <c r="BH36" s="83">
        <v>8409</v>
      </c>
      <c r="BI36" s="83">
        <v>8669</v>
      </c>
      <c r="BJ36" s="83">
        <v>8878</v>
      </c>
      <c r="BK36" s="83">
        <v>9235</v>
      </c>
      <c r="BL36" s="83">
        <v>9353</v>
      </c>
      <c r="BM36" s="83">
        <v>9437</v>
      </c>
      <c r="BN36" s="83">
        <v>9303</v>
      </c>
      <c r="BO36" s="83">
        <v>9469</v>
      </c>
      <c r="BP36" s="83">
        <v>9336</v>
      </c>
      <c r="BQ36" s="83">
        <v>8821</v>
      </c>
      <c r="BR36" s="83">
        <v>8449</v>
      </c>
      <c r="BS36" s="83">
        <v>8425</v>
      </c>
      <c r="BT36" s="83">
        <v>8274</v>
      </c>
      <c r="BU36" s="83">
        <v>8091</v>
      </c>
      <c r="BV36" s="83">
        <v>7757</v>
      </c>
      <c r="BW36" s="83">
        <v>7215</v>
      </c>
      <c r="BX36" s="83">
        <v>6884</v>
      </c>
      <c r="BY36" s="83">
        <v>6968</v>
      </c>
      <c r="BZ36" s="83">
        <v>6654</v>
      </c>
      <c r="CA36" s="83">
        <v>6108</v>
      </c>
      <c r="CB36" s="83">
        <v>5926</v>
      </c>
      <c r="CC36" s="83">
        <v>5742</v>
      </c>
      <c r="CD36" s="83">
        <v>5777</v>
      </c>
      <c r="CE36" s="83">
        <v>5507</v>
      </c>
      <c r="CF36" s="83">
        <v>5352</v>
      </c>
      <c r="CG36" s="83">
        <v>5150</v>
      </c>
      <c r="CH36" s="83">
        <v>5128</v>
      </c>
      <c r="CI36" s="83">
        <v>5255</v>
      </c>
      <c r="CJ36" s="83">
        <v>5398</v>
      </c>
      <c r="CK36" s="83">
        <v>4188</v>
      </c>
      <c r="CL36" s="83">
        <v>4127</v>
      </c>
      <c r="CM36" s="83">
        <v>4102</v>
      </c>
      <c r="CN36" s="83">
        <v>3842</v>
      </c>
      <c r="CO36" s="83">
        <v>3392</v>
      </c>
      <c r="CP36" s="83">
        <v>2891</v>
      </c>
      <c r="CQ36" s="83">
        <v>2903</v>
      </c>
      <c r="CR36" s="83">
        <v>2579</v>
      </c>
      <c r="CS36" s="83">
        <v>2482</v>
      </c>
      <c r="CT36" s="83">
        <v>2149</v>
      </c>
      <c r="CU36" s="83">
        <v>1865</v>
      </c>
      <c r="CV36" s="83">
        <v>1665</v>
      </c>
      <c r="CW36" s="83">
        <v>1313</v>
      </c>
      <c r="CX36" s="83">
        <v>1109</v>
      </c>
      <c r="CY36" s="83">
        <v>3539</v>
      </c>
      <c r="CZ36" s="84">
        <v>8455</v>
      </c>
      <c r="DA36" s="84">
        <v>8038</v>
      </c>
      <c r="DB36" s="84">
        <v>8593</v>
      </c>
      <c r="DC36" s="84">
        <v>8541</v>
      </c>
      <c r="DD36" s="84">
        <v>8793</v>
      </c>
      <c r="DE36" s="84">
        <v>9056</v>
      </c>
      <c r="DF36" s="84">
        <v>9207</v>
      </c>
      <c r="DG36" s="84">
        <v>9027</v>
      </c>
      <c r="DH36" s="84">
        <v>9173</v>
      </c>
      <c r="DI36" s="84">
        <v>9425</v>
      </c>
      <c r="DJ36" s="84">
        <v>9601</v>
      </c>
      <c r="DK36" s="84">
        <v>9535</v>
      </c>
      <c r="DL36" s="84">
        <v>9164</v>
      </c>
      <c r="DM36" s="84">
        <v>9344</v>
      </c>
      <c r="DN36" s="84">
        <v>9287</v>
      </c>
      <c r="DO36" s="84">
        <v>9089</v>
      </c>
      <c r="DP36" s="84">
        <v>8932</v>
      </c>
      <c r="DQ36" s="84">
        <v>8797</v>
      </c>
      <c r="DR36" s="84">
        <v>8332</v>
      </c>
      <c r="DS36" s="84">
        <v>7226</v>
      </c>
      <c r="DT36" s="84">
        <v>7520</v>
      </c>
      <c r="DU36" s="84">
        <v>7758</v>
      </c>
      <c r="DV36" s="84">
        <v>8107</v>
      </c>
      <c r="DW36" s="84">
        <v>8613</v>
      </c>
      <c r="DX36" s="84">
        <v>8935</v>
      </c>
      <c r="DY36" s="84">
        <v>9156</v>
      </c>
      <c r="DZ36" s="84">
        <v>9135</v>
      </c>
      <c r="EA36" s="84">
        <v>9202</v>
      </c>
      <c r="EB36" s="84">
        <v>9795</v>
      </c>
      <c r="EC36" s="84">
        <v>10007</v>
      </c>
      <c r="ED36" s="84">
        <v>10275</v>
      </c>
      <c r="EE36" s="84">
        <v>10345</v>
      </c>
      <c r="EF36" s="84">
        <v>10237</v>
      </c>
      <c r="EG36" s="84">
        <v>10256</v>
      </c>
      <c r="EH36" s="84">
        <v>10397</v>
      </c>
      <c r="EI36" s="84">
        <v>10497</v>
      </c>
      <c r="EJ36" s="84">
        <v>10109</v>
      </c>
      <c r="EK36" s="84">
        <v>10289</v>
      </c>
      <c r="EL36" s="84">
        <v>9946</v>
      </c>
      <c r="EM36" s="84">
        <v>10118</v>
      </c>
      <c r="EN36" s="84">
        <v>9756</v>
      </c>
      <c r="EO36" s="84">
        <v>9617</v>
      </c>
      <c r="EP36" s="84">
        <v>9916</v>
      </c>
      <c r="EQ36" s="84">
        <v>9145</v>
      </c>
      <c r="ER36" s="84">
        <v>8349</v>
      </c>
      <c r="ES36" s="84">
        <v>8320</v>
      </c>
      <c r="ET36" s="84">
        <v>8275</v>
      </c>
      <c r="EU36" s="84">
        <v>8206</v>
      </c>
      <c r="EV36" s="84">
        <v>8238</v>
      </c>
      <c r="EW36" s="84">
        <v>8736</v>
      </c>
      <c r="EX36" s="84">
        <v>9142</v>
      </c>
      <c r="EY36" s="84">
        <v>9555</v>
      </c>
      <c r="EZ36" s="84">
        <v>9467</v>
      </c>
      <c r="FA36" s="84">
        <v>9131</v>
      </c>
      <c r="FB36" s="84">
        <v>9062</v>
      </c>
      <c r="FC36" s="84">
        <v>9036</v>
      </c>
      <c r="FD36" s="84">
        <v>8747</v>
      </c>
      <c r="FE36" s="84">
        <v>9023</v>
      </c>
      <c r="FF36" s="84">
        <v>8709</v>
      </c>
      <c r="FG36" s="84">
        <v>8402</v>
      </c>
      <c r="FH36" s="84">
        <v>8309</v>
      </c>
      <c r="FI36" s="84">
        <v>7808</v>
      </c>
      <c r="FJ36" s="84">
        <v>7401</v>
      </c>
      <c r="FK36" s="84">
        <v>7082</v>
      </c>
      <c r="FL36" s="84">
        <v>6968</v>
      </c>
      <c r="FM36" s="84">
        <v>6756</v>
      </c>
      <c r="FN36" s="84">
        <v>6519</v>
      </c>
      <c r="FO36" s="84">
        <v>6114</v>
      </c>
      <c r="FP36" s="84">
        <v>6143</v>
      </c>
      <c r="FQ36" s="84">
        <v>5879</v>
      </c>
      <c r="FR36" s="84">
        <v>5913</v>
      </c>
      <c r="FS36" s="84">
        <v>5806</v>
      </c>
      <c r="FT36" s="84">
        <v>5877</v>
      </c>
      <c r="FU36" s="84">
        <v>5656</v>
      </c>
      <c r="FV36" s="84">
        <v>5722</v>
      </c>
      <c r="FW36" s="84">
        <v>5827</v>
      </c>
      <c r="FX36" s="84">
        <v>4704</v>
      </c>
      <c r="FY36" s="84">
        <v>4779</v>
      </c>
      <c r="FZ36" s="84">
        <v>5079</v>
      </c>
      <c r="GA36" s="84">
        <v>4699</v>
      </c>
      <c r="GB36" s="84">
        <v>4104</v>
      </c>
      <c r="GC36" s="84">
        <v>3626</v>
      </c>
      <c r="GD36" s="84">
        <v>3675</v>
      </c>
      <c r="GE36" s="84">
        <v>3520</v>
      </c>
      <c r="GF36" s="84">
        <v>3384</v>
      </c>
      <c r="GG36" s="84">
        <v>2997</v>
      </c>
      <c r="GH36" s="84">
        <v>2861</v>
      </c>
      <c r="GI36" s="84">
        <v>2505</v>
      </c>
      <c r="GJ36" s="84">
        <v>2085</v>
      </c>
      <c r="GK36" s="84">
        <v>1845</v>
      </c>
      <c r="GL36" s="85">
        <v>7433</v>
      </c>
    </row>
    <row r="37" spans="1:194" s="1" customFormat="1">
      <c r="A37" s="86" t="s">
        <v>135</v>
      </c>
      <c r="B37" s="360" t="s">
        <v>162</v>
      </c>
      <c r="C37" s="29" t="str">
        <f t="shared" si="4"/>
        <v xml:space="preserve">England – CCGs - Blackburn with Darwen </v>
      </c>
      <c r="D37" s="50">
        <f t="shared" si="5"/>
        <v>57058</v>
      </c>
      <c r="E37" s="50">
        <f t="shared" si="5"/>
        <v>58704</v>
      </c>
      <c r="F37" s="51">
        <f t="shared" si="6"/>
        <v>155762</v>
      </c>
      <c r="G37" s="51">
        <f t="shared" si="7"/>
        <v>77331</v>
      </c>
      <c r="H37" s="52">
        <f t="shared" si="8"/>
        <v>78431</v>
      </c>
      <c r="I37" s="52">
        <f t="shared" si="9"/>
        <v>57058</v>
      </c>
      <c r="J37" s="52">
        <f t="shared" si="10"/>
        <v>58704</v>
      </c>
      <c r="K37" s="49">
        <f t="shared" si="11"/>
        <v>20273</v>
      </c>
      <c r="L37" s="50">
        <f t="shared" si="12"/>
        <v>19727</v>
      </c>
      <c r="M37" s="83">
        <v>977</v>
      </c>
      <c r="N37" s="83">
        <v>978</v>
      </c>
      <c r="O37" s="83">
        <v>991</v>
      </c>
      <c r="P37" s="83">
        <v>1074</v>
      </c>
      <c r="Q37" s="83">
        <v>984</v>
      </c>
      <c r="R37" s="83">
        <v>1091</v>
      </c>
      <c r="S37" s="83">
        <v>1153</v>
      </c>
      <c r="T37" s="83">
        <v>1114</v>
      </c>
      <c r="U37" s="83">
        <v>1111</v>
      </c>
      <c r="V37" s="83">
        <v>1200</v>
      </c>
      <c r="W37" s="83">
        <v>1208</v>
      </c>
      <c r="X37" s="83">
        <v>1228</v>
      </c>
      <c r="Y37" s="83">
        <v>1238</v>
      </c>
      <c r="Z37" s="83">
        <v>1234</v>
      </c>
      <c r="AA37" s="83">
        <v>1189</v>
      </c>
      <c r="AB37" s="83">
        <v>1130</v>
      </c>
      <c r="AC37" s="83">
        <v>1186</v>
      </c>
      <c r="AD37" s="83">
        <v>1187</v>
      </c>
      <c r="AE37" s="83">
        <v>1119</v>
      </c>
      <c r="AF37" s="83">
        <v>1049</v>
      </c>
      <c r="AG37" s="83">
        <v>994</v>
      </c>
      <c r="AH37" s="83">
        <v>942</v>
      </c>
      <c r="AI37" s="83">
        <v>976</v>
      </c>
      <c r="AJ37" s="83">
        <v>992</v>
      </c>
      <c r="AK37" s="83">
        <v>1008</v>
      </c>
      <c r="AL37" s="83">
        <v>991</v>
      </c>
      <c r="AM37" s="83">
        <v>947</v>
      </c>
      <c r="AN37" s="83">
        <v>1040</v>
      </c>
      <c r="AO37" s="83">
        <v>1027</v>
      </c>
      <c r="AP37" s="83">
        <v>963</v>
      </c>
      <c r="AQ37" s="83">
        <v>1021</v>
      </c>
      <c r="AR37" s="83">
        <v>1102</v>
      </c>
      <c r="AS37" s="83">
        <v>988</v>
      </c>
      <c r="AT37" s="83">
        <v>1010</v>
      </c>
      <c r="AU37" s="83">
        <v>1058</v>
      </c>
      <c r="AV37" s="83">
        <v>1014</v>
      </c>
      <c r="AW37" s="83">
        <v>1017</v>
      </c>
      <c r="AX37" s="83">
        <v>1066</v>
      </c>
      <c r="AY37" s="83">
        <v>1024</v>
      </c>
      <c r="AZ37" s="83">
        <v>1009</v>
      </c>
      <c r="BA37" s="83">
        <v>1078</v>
      </c>
      <c r="BB37" s="83">
        <v>1020</v>
      </c>
      <c r="BC37" s="83">
        <v>1074</v>
      </c>
      <c r="BD37" s="83">
        <v>1009</v>
      </c>
      <c r="BE37" s="83">
        <v>997</v>
      </c>
      <c r="BF37" s="83">
        <v>959</v>
      </c>
      <c r="BG37" s="83">
        <v>940</v>
      </c>
      <c r="BH37" s="83">
        <v>938</v>
      </c>
      <c r="BI37" s="83">
        <v>987</v>
      </c>
      <c r="BJ37" s="83">
        <v>996</v>
      </c>
      <c r="BK37" s="83">
        <v>1057</v>
      </c>
      <c r="BL37" s="83">
        <v>1011</v>
      </c>
      <c r="BM37" s="83">
        <v>1001</v>
      </c>
      <c r="BN37" s="83">
        <v>1067</v>
      </c>
      <c r="BO37" s="83">
        <v>1032</v>
      </c>
      <c r="BP37" s="83">
        <v>973</v>
      </c>
      <c r="BQ37" s="83">
        <v>942</v>
      </c>
      <c r="BR37" s="83">
        <v>977</v>
      </c>
      <c r="BS37" s="83">
        <v>921</v>
      </c>
      <c r="BT37" s="83">
        <v>904</v>
      </c>
      <c r="BU37" s="83">
        <v>904</v>
      </c>
      <c r="BV37" s="83">
        <v>836</v>
      </c>
      <c r="BW37" s="83">
        <v>821</v>
      </c>
      <c r="BX37" s="83">
        <v>819</v>
      </c>
      <c r="BY37" s="83">
        <v>723</v>
      </c>
      <c r="BZ37" s="83">
        <v>738</v>
      </c>
      <c r="CA37" s="83">
        <v>724</v>
      </c>
      <c r="CB37" s="83">
        <v>671</v>
      </c>
      <c r="CC37" s="83">
        <v>615</v>
      </c>
      <c r="CD37" s="83">
        <v>666</v>
      </c>
      <c r="CE37" s="83">
        <v>588</v>
      </c>
      <c r="CF37" s="83">
        <v>577</v>
      </c>
      <c r="CG37" s="83">
        <v>596</v>
      </c>
      <c r="CH37" s="83">
        <v>522</v>
      </c>
      <c r="CI37" s="83">
        <v>608</v>
      </c>
      <c r="CJ37" s="83">
        <v>622</v>
      </c>
      <c r="CK37" s="83">
        <v>408</v>
      </c>
      <c r="CL37" s="83">
        <v>393</v>
      </c>
      <c r="CM37" s="83">
        <v>377</v>
      </c>
      <c r="CN37" s="83">
        <v>336</v>
      </c>
      <c r="CO37" s="83">
        <v>301</v>
      </c>
      <c r="CP37" s="83">
        <v>277</v>
      </c>
      <c r="CQ37" s="83">
        <v>248</v>
      </c>
      <c r="CR37" s="83">
        <v>256</v>
      </c>
      <c r="CS37" s="83">
        <v>227</v>
      </c>
      <c r="CT37" s="83">
        <v>176</v>
      </c>
      <c r="CU37" s="83">
        <v>152</v>
      </c>
      <c r="CV37" s="83">
        <v>150</v>
      </c>
      <c r="CW37" s="83">
        <v>99</v>
      </c>
      <c r="CX37" s="83">
        <v>108</v>
      </c>
      <c r="CY37" s="83">
        <v>280</v>
      </c>
      <c r="CZ37" s="84">
        <v>927</v>
      </c>
      <c r="DA37" s="84">
        <v>982</v>
      </c>
      <c r="DB37" s="84">
        <v>1027</v>
      </c>
      <c r="DC37" s="84">
        <v>1022</v>
      </c>
      <c r="DD37" s="84">
        <v>1040</v>
      </c>
      <c r="DE37" s="84">
        <v>1045</v>
      </c>
      <c r="DF37" s="84">
        <v>1109</v>
      </c>
      <c r="DG37" s="84">
        <v>1124</v>
      </c>
      <c r="DH37" s="84">
        <v>1057</v>
      </c>
      <c r="DI37" s="84">
        <v>1072</v>
      </c>
      <c r="DJ37" s="84">
        <v>1160</v>
      </c>
      <c r="DK37" s="84">
        <v>1176</v>
      </c>
      <c r="DL37" s="84">
        <v>1130</v>
      </c>
      <c r="DM37" s="84">
        <v>1215</v>
      </c>
      <c r="DN37" s="84">
        <v>1218</v>
      </c>
      <c r="DO37" s="84">
        <v>1180</v>
      </c>
      <c r="DP37" s="84">
        <v>1148</v>
      </c>
      <c r="DQ37" s="84">
        <v>1095</v>
      </c>
      <c r="DR37" s="84">
        <v>1059</v>
      </c>
      <c r="DS37" s="84">
        <v>820</v>
      </c>
      <c r="DT37" s="84">
        <v>857</v>
      </c>
      <c r="DU37" s="84">
        <v>847</v>
      </c>
      <c r="DV37" s="84">
        <v>898</v>
      </c>
      <c r="DW37" s="84">
        <v>988</v>
      </c>
      <c r="DX37" s="84">
        <v>1025</v>
      </c>
      <c r="DY37" s="84">
        <v>945</v>
      </c>
      <c r="DZ37" s="84">
        <v>971</v>
      </c>
      <c r="EA37" s="84">
        <v>981</v>
      </c>
      <c r="EB37" s="84">
        <v>1027</v>
      </c>
      <c r="EC37" s="84">
        <v>1040</v>
      </c>
      <c r="ED37" s="84">
        <v>1042</v>
      </c>
      <c r="EE37" s="84">
        <v>1090</v>
      </c>
      <c r="EF37" s="84">
        <v>1057</v>
      </c>
      <c r="EG37" s="84">
        <v>1130</v>
      </c>
      <c r="EH37" s="84">
        <v>1166</v>
      </c>
      <c r="EI37" s="84">
        <v>1128</v>
      </c>
      <c r="EJ37" s="84">
        <v>1159</v>
      </c>
      <c r="EK37" s="84">
        <v>1159</v>
      </c>
      <c r="EL37" s="84">
        <v>1120</v>
      </c>
      <c r="EM37" s="84">
        <v>1130</v>
      </c>
      <c r="EN37" s="84">
        <v>1160</v>
      </c>
      <c r="EO37" s="84">
        <v>1142</v>
      </c>
      <c r="EP37" s="84">
        <v>1120</v>
      </c>
      <c r="EQ37" s="84">
        <v>1041</v>
      </c>
      <c r="ER37" s="84">
        <v>929</v>
      </c>
      <c r="ES37" s="84">
        <v>851</v>
      </c>
      <c r="ET37" s="84">
        <v>929</v>
      </c>
      <c r="EU37" s="84">
        <v>959</v>
      </c>
      <c r="EV37" s="84">
        <v>935</v>
      </c>
      <c r="EW37" s="84">
        <v>1036</v>
      </c>
      <c r="EX37" s="84">
        <v>1030</v>
      </c>
      <c r="EY37" s="84">
        <v>1046</v>
      </c>
      <c r="EZ37" s="84">
        <v>1021</v>
      </c>
      <c r="FA37" s="84">
        <v>1029</v>
      </c>
      <c r="FB37" s="84">
        <v>1016</v>
      </c>
      <c r="FC37" s="84">
        <v>952</v>
      </c>
      <c r="FD37" s="84">
        <v>962</v>
      </c>
      <c r="FE37" s="84">
        <v>947</v>
      </c>
      <c r="FF37" s="84">
        <v>907</v>
      </c>
      <c r="FG37" s="84">
        <v>929</v>
      </c>
      <c r="FH37" s="84">
        <v>877</v>
      </c>
      <c r="FI37" s="84">
        <v>865</v>
      </c>
      <c r="FJ37" s="84">
        <v>832</v>
      </c>
      <c r="FK37" s="84">
        <v>780</v>
      </c>
      <c r="FL37" s="84">
        <v>735</v>
      </c>
      <c r="FM37" s="84">
        <v>715</v>
      </c>
      <c r="FN37" s="84">
        <v>700</v>
      </c>
      <c r="FO37" s="84">
        <v>716</v>
      </c>
      <c r="FP37" s="84">
        <v>628</v>
      </c>
      <c r="FQ37" s="84">
        <v>669</v>
      </c>
      <c r="FR37" s="84">
        <v>622</v>
      </c>
      <c r="FS37" s="84">
        <v>573</v>
      </c>
      <c r="FT37" s="84">
        <v>582</v>
      </c>
      <c r="FU37" s="84">
        <v>635</v>
      </c>
      <c r="FV37" s="84">
        <v>617</v>
      </c>
      <c r="FW37" s="84">
        <v>661</v>
      </c>
      <c r="FX37" s="84">
        <v>486</v>
      </c>
      <c r="FY37" s="84">
        <v>436</v>
      </c>
      <c r="FZ37" s="84">
        <v>433</v>
      </c>
      <c r="GA37" s="84">
        <v>385</v>
      </c>
      <c r="GB37" s="84">
        <v>345</v>
      </c>
      <c r="GC37" s="84">
        <v>293</v>
      </c>
      <c r="GD37" s="84">
        <v>313</v>
      </c>
      <c r="GE37" s="84">
        <v>321</v>
      </c>
      <c r="GF37" s="84">
        <v>298</v>
      </c>
      <c r="GG37" s="84">
        <v>225</v>
      </c>
      <c r="GH37" s="84">
        <v>221</v>
      </c>
      <c r="GI37" s="84">
        <v>186</v>
      </c>
      <c r="GJ37" s="84">
        <v>178</v>
      </c>
      <c r="GK37" s="84">
        <v>152</v>
      </c>
      <c r="GL37" s="85">
        <v>645</v>
      </c>
    </row>
    <row r="38" spans="1:194" s="1" customFormat="1">
      <c r="A38" s="86" t="s">
        <v>135</v>
      </c>
      <c r="B38" s="360" t="s">
        <v>163</v>
      </c>
      <c r="C38" s="29" t="str">
        <f t="shared" si="4"/>
        <v xml:space="preserve">England – CCGs - Blackpool </v>
      </c>
      <c r="D38" s="50">
        <f t="shared" si="5"/>
        <v>55562</v>
      </c>
      <c r="E38" s="50">
        <f t="shared" si="5"/>
        <v>57783</v>
      </c>
      <c r="F38" s="51">
        <f t="shared" si="6"/>
        <v>141574</v>
      </c>
      <c r="G38" s="51">
        <f t="shared" si="7"/>
        <v>70014</v>
      </c>
      <c r="H38" s="52">
        <f t="shared" si="8"/>
        <v>71560</v>
      </c>
      <c r="I38" s="52">
        <f t="shared" si="9"/>
        <v>55562</v>
      </c>
      <c r="J38" s="52">
        <f t="shared" si="10"/>
        <v>57783</v>
      </c>
      <c r="K38" s="49">
        <f t="shared" si="11"/>
        <v>14452</v>
      </c>
      <c r="L38" s="50">
        <f t="shared" si="12"/>
        <v>13777</v>
      </c>
      <c r="M38" s="83">
        <v>741</v>
      </c>
      <c r="N38" s="83">
        <v>682</v>
      </c>
      <c r="O38" s="83">
        <v>721</v>
      </c>
      <c r="P38" s="83">
        <v>808</v>
      </c>
      <c r="Q38" s="83">
        <v>771</v>
      </c>
      <c r="R38" s="83">
        <v>821</v>
      </c>
      <c r="S38" s="83">
        <v>786</v>
      </c>
      <c r="T38" s="83">
        <v>787</v>
      </c>
      <c r="U38" s="83">
        <v>823</v>
      </c>
      <c r="V38" s="83">
        <v>858</v>
      </c>
      <c r="W38" s="83">
        <v>830</v>
      </c>
      <c r="X38" s="83">
        <v>745</v>
      </c>
      <c r="Y38" s="83">
        <v>848</v>
      </c>
      <c r="Z38" s="83">
        <v>844</v>
      </c>
      <c r="AA38" s="83">
        <v>879</v>
      </c>
      <c r="AB38" s="83">
        <v>826</v>
      </c>
      <c r="AC38" s="83">
        <v>836</v>
      </c>
      <c r="AD38" s="83">
        <v>846</v>
      </c>
      <c r="AE38" s="83">
        <v>821</v>
      </c>
      <c r="AF38" s="83">
        <v>664</v>
      </c>
      <c r="AG38" s="83">
        <v>658</v>
      </c>
      <c r="AH38" s="83">
        <v>709</v>
      </c>
      <c r="AI38" s="83">
        <v>728</v>
      </c>
      <c r="AJ38" s="83">
        <v>738</v>
      </c>
      <c r="AK38" s="83">
        <v>773</v>
      </c>
      <c r="AL38" s="83">
        <v>859</v>
      </c>
      <c r="AM38" s="83">
        <v>728</v>
      </c>
      <c r="AN38" s="83">
        <v>747</v>
      </c>
      <c r="AO38" s="83">
        <v>805</v>
      </c>
      <c r="AP38" s="83">
        <v>822</v>
      </c>
      <c r="AQ38" s="83">
        <v>879</v>
      </c>
      <c r="AR38" s="83">
        <v>954</v>
      </c>
      <c r="AS38" s="83">
        <v>945</v>
      </c>
      <c r="AT38" s="83">
        <v>944</v>
      </c>
      <c r="AU38" s="83">
        <v>872</v>
      </c>
      <c r="AV38" s="83">
        <v>930</v>
      </c>
      <c r="AW38" s="83">
        <v>894</v>
      </c>
      <c r="AX38" s="83">
        <v>855</v>
      </c>
      <c r="AY38" s="83">
        <v>806</v>
      </c>
      <c r="AZ38" s="83">
        <v>856</v>
      </c>
      <c r="BA38" s="83">
        <v>788</v>
      </c>
      <c r="BB38" s="83">
        <v>778</v>
      </c>
      <c r="BC38" s="83">
        <v>864</v>
      </c>
      <c r="BD38" s="83">
        <v>788</v>
      </c>
      <c r="BE38" s="83">
        <v>701</v>
      </c>
      <c r="BF38" s="83">
        <v>760</v>
      </c>
      <c r="BG38" s="83">
        <v>772</v>
      </c>
      <c r="BH38" s="83">
        <v>754</v>
      </c>
      <c r="BI38" s="83">
        <v>787</v>
      </c>
      <c r="BJ38" s="83">
        <v>885</v>
      </c>
      <c r="BK38" s="83">
        <v>977</v>
      </c>
      <c r="BL38" s="83">
        <v>1012</v>
      </c>
      <c r="BM38" s="83">
        <v>1049</v>
      </c>
      <c r="BN38" s="83">
        <v>1090</v>
      </c>
      <c r="BO38" s="83">
        <v>1063</v>
      </c>
      <c r="BP38" s="83">
        <v>1150</v>
      </c>
      <c r="BQ38" s="83">
        <v>1140</v>
      </c>
      <c r="BR38" s="83">
        <v>1075</v>
      </c>
      <c r="BS38" s="83">
        <v>1169</v>
      </c>
      <c r="BT38" s="83">
        <v>1095</v>
      </c>
      <c r="BU38" s="83">
        <v>1113</v>
      </c>
      <c r="BV38" s="83">
        <v>1048</v>
      </c>
      <c r="BW38" s="83">
        <v>1016</v>
      </c>
      <c r="BX38" s="83">
        <v>962</v>
      </c>
      <c r="BY38" s="83">
        <v>945</v>
      </c>
      <c r="BZ38" s="83">
        <v>883</v>
      </c>
      <c r="CA38" s="83">
        <v>910</v>
      </c>
      <c r="CB38" s="83">
        <v>777</v>
      </c>
      <c r="CC38" s="83">
        <v>733</v>
      </c>
      <c r="CD38" s="83">
        <v>741</v>
      </c>
      <c r="CE38" s="83">
        <v>691</v>
      </c>
      <c r="CF38" s="83">
        <v>672</v>
      </c>
      <c r="CG38" s="83">
        <v>677</v>
      </c>
      <c r="CH38" s="83">
        <v>734</v>
      </c>
      <c r="CI38" s="83">
        <v>771</v>
      </c>
      <c r="CJ38" s="83">
        <v>824</v>
      </c>
      <c r="CK38" s="83">
        <v>626</v>
      </c>
      <c r="CL38" s="83">
        <v>552</v>
      </c>
      <c r="CM38" s="83">
        <v>544</v>
      </c>
      <c r="CN38" s="83">
        <v>493</v>
      </c>
      <c r="CO38" s="83">
        <v>394</v>
      </c>
      <c r="CP38" s="83">
        <v>363</v>
      </c>
      <c r="CQ38" s="83">
        <v>344</v>
      </c>
      <c r="CR38" s="83">
        <v>366</v>
      </c>
      <c r="CS38" s="83">
        <v>304</v>
      </c>
      <c r="CT38" s="83">
        <v>251</v>
      </c>
      <c r="CU38" s="83">
        <v>239</v>
      </c>
      <c r="CV38" s="83">
        <v>182</v>
      </c>
      <c r="CW38" s="83">
        <v>144</v>
      </c>
      <c r="CX38" s="83">
        <v>140</v>
      </c>
      <c r="CY38" s="83">
        <v>439</v>
      </c>
      <c r="CZ38" s="84">
        <v>689</v>
      </c>
      <c r="DA38" s="84">
        <v>687</v>
      </c>
      <c r="DB38" s="84">
        <v>750</v>
      </c>
      <c r="DC38" s="84">
        <v>738</v>
      </c>
      <c r="DD38" s="84">
        <v>728</v>
      </c>
      <c r="DE38" s="84">
        <v>819</v>
      </c>
      <c r="DF38" s="84">
        <v>750</v>
      </c>
      <c r="DG38" s="84">
        <v>816</v>
      </c>
      <c r="DH38" s="84">
        <v>784</v>
      </c>
      <c r="DI38" s="84">
        <v>774</v>
      </c>
      <c r="DJ38" s="84">
        <v>828</v>
      </c>
      <c r="DK38" s="84">
        <v>800</v>
      </c>
      <c r="DL38" s="84">
        <v>808</v>
      </c>
      <c r="DM38" s="84">
        <v>790</v>
      </c>
      <c r="DN38" s="84">
        <v>748</v>
      </c>
      <c r="DO38" s="84">
        <v>722</v>
      </c>
      <c r="DP38" s="84">
        <v>741</v>
      </c>
      <c r="DQ38" s="84">
        <v>805</v>
      </c>
      <c r="DR38" s="84">
        <v>769</v>
      </c>
      <c r="DS38" s="84">
        <v>490</v>
      </c>
      <c r="DT38" s="84">
        <v>615</v>
      </c>
      <c r="DU38" s="84">
        <v>658</v>
      </c>
      <c r="DV38" s="84">
        <v>746</v>
      </c>
      <c r="DW38" s="84">
        <v>715</v>
      </c>
      <c r="DX38" s="84">
        <v>786</v>
      </c>
      <c r="DY38" s="84">
        <v>858</v>
      </c>
      <c r="DZ38" s="84">
        <v>860</v>
      </c>
      <c r="EA38" s="84">
        <v>855</v>
      </c>
      <c r="EB38" s="84">
        <v>901</v>
      </c>
      <c r="EC38" s="84">
        <v>941</v>
      </c>
      <c r="ED38" s="84">
        <v>958</v>
      </c>
      <c r="EE38" s="84">
        <v>1010</v>
      </c>
      <c r="EF38" s="84">
        <v>987</v>
      </c>
      <c r="EG38" s="84">
        <v>940</v>
      </c>
      <c r="EH38" s="84">
        <v>1022</v>
      </c>
      <c r="EI38" s="84">
        <v>996</v>
      </c>
      <c r="EJ38" s="84">
        <v>979</v>
      </c>
      <c r="EK38" s="84">
        <v>941</v>
      </c>
      <c r="EL38" s="84">
        <v>850</v>
      </c>
      <c r="EM38" s="84">
        <v>872</v>
      </c>
      <c r="EN38" s="84">
        <v>812</v>
      </c>
      <c r="EO38" s="84">
        <v>784</v>
      </c>
      <c r="EP38" s="84">
        <v>844</v>
      </c>
      <c r="EQ38" s="84">
        <v>773</v>
      </c>
      <c r="ER38" s="84">
        <v>728</v>
      </c>
      <c r="ES38" s="84">
        <v>693</v>
      </c>
      <c r="ET38" s="84">
        <v>777</v>
      </c>
      <c r="EU38" s="84">
        <v>798</v>
      </c>
      <c r="EV38" s="84">
        <v>837</v>
      </c>
      <c r="EW38" s="84">
        <v>939</v>
      </c>
      <c r="EX38" s="84">
        <v>949</v>
      </c>
      <c r="EY38" s="84">
        <v>1010</v>
      </c>
      <c r="EZ38" s="84">
        <v>982</v>
      </c>
      <c r="FA38" s="84">
        <v>1125</v>
      </c>
      <c r="FB38" s="84">
        <v>1058</v>
      </c>
      <c r="FC38" s="84">
        <v>1048</v>
      </c>
      <c r="FD38" s="84">
        <v>1106</v>
      </c>
      <c r="FE38" s="84">
        <v>1071</v>
      </c>
      <c r="FF38" s="84">
        <v>1112</v>
      </c>
      <c r="FG38" s="84">
        <v>1096</v>
      </c>
      <c r="FH38" s="84">
        <v>1084</v>
      </c>
      <c r="FI38" s="84">
        <v>994</v>
      </c>
      <c r="FJ38" s="84">
        <v>896</v>
      </c>
      <c r="FK38" s="84">
        <v>948</v>
      </c>
      <c r="FL38" s="84">
        <v>899</v>
      </c>
      <c r="FM38" s="84">
        <v>833</v>
      </c>
      <c r="FN38" s="84">
        <v>858</v>
      </c>
      <c r="FO38" s="84">
        <v>758</v>
      </c>
      <c r="FP38" s="84">
        <v>751</v>
      </c>
      <c r="FQ38" s="84">
        <v>692</v>
      </c>
      <c r="FR38" s="84">
        <v>721</v>
      </c>
      <c r="FS38" s="84">
        <v>714</v>
      </c>
      <c r="FT38" s="84">
        <v>716</v>
      </c>
      <c r="FU38" s="84">
        <v>776</v>
      </c>
      <c r="FV38" s="84">
        <v>808</v>
      </c>
      <c r="FW38" s="84">
        <v>857</v>
      </c>
      <c r="FX38" s="84">
        <v>674</v>
      </c>
      <c r="FY38" s="84">
        <v>632</v>
      </c>
      <c r="FZ38" s="84">
        <v>596</v>
      </c>
      <c r="GA38" s="84">
        <v>604</v>
      </c>
      <c r="GB38" s="84">
        <v>492</v>
      </c>
      <c r="GC38" s="84">
        <v>494</v>
      </c>
      <c r="GD38" s="84">
        <v>465</v>
      </c>
      <c r="GE38" s="84">
        <v>443</v>
      </c>
      <c r="GF38" s="84">
        <v>375</v>
      </c>
      <c r="GG38" s="84">
        <v>420</v>
      </c>
      <c r="GH38" s="84">
        <v>361</v>
      </c>
      <c r="GI38" s="84">
        <v>319</v>
      </c>
      <c r="GJ38" s="84">
        <v>251</v>
      </c>
      <c r="GK38" s="84">
        <v>180</v>
      </c>
      <c r="GL38" s="85">
        <v>881</v>
      </c>
    </row>
    <row r="39" spans="1:194" s="1" customFormat="1">
      <c r="A39" s="86" t="s">
        <v>135</v>
      </c>
      <c r="B39" s="360" t="s">
        <v>164</v>
      </c>
      <c r="C39" s="29" t="str">
        <f t="shared" si="4"/>
        <v xml:space="preserve">England – CCGs - Bolton </v>
      </c>
      <c r="D39" s="50">
        <f t="shared" si="5"/>
        <v>110558</v>
      </c>
      <c r="E39" s="50">
        <f t="shared" si="5"/>
        <v>115887</v>
      </c>
      <c r="F39" s="51">
        <f t="shared" si="6"/>
        <v>298903</v>
      </c>
      <c r="G39" s="51">
        <f t="shared" si="7"/>
        <v>147723</v>
      </c>
      <c r="H39" s="52">
        <f t="shared" si="8"/>
        <v>151180</v>
      </c>
      <c r="I39" s="52">
        <f t="shared" si="9"/>
        <v>110558</v>
      </c>
      <c r="J39" s="52">
        <f t="shared" si="10"/>
        <v>115887</v>
      </c>
      <c r="K39" s="49">
        <f t="shared" si="11"/>
        <v>37165</v>
      </c>
      <c r="L39" s="50">
        <f t="shared" si="12"/>
        <v>35293</v>
      </c>
      <c r="M39" s="83">
        <v>1854</v>
      </c>
      <c r="N39" s="83">
        <v>1831</v>
      </c>
      <c r="O39" s="83">
        <v>1935</v>
      </c>
      <c r="P39" s="83">
        <v>1883</v>
      </c>
      <c r="Q39" s="83">
        <v>1835</v>
      </c>
      <c r="R39" s="83">
        <v>1996</v>
      </c>
      <c r="S39" s="83">
        <v>2048</v>
      </c>
      <c r="T39" s="83">
        <v>2080</v>
      </c>
      <c r="U39" s="83">
        <v>2115</v>
      </c>
      <c r="V39" s="83">
        <v>2189</v>
      </c>
      <c r="W39" s="83">
        <v>2215</v>
      </c>
      <c r="X39" s="83">
        <v>2181</v>
      </c>
      <c r="Y39" s="83">
        <v>2214</v>
      </c>
      <c r="Z39" s="83">
        <v>2254</v>
      </c>
      <c r="AA39" s="83">
        <v>2199</v>
      </c>
      <c r="AB39" s="83">
        <v>2079</v>
      </c>
      <c r="AC39" s="83">
        <v>2210</v>
      </c>
      <c r="AD39" s="83">
        <v>2047</v>
      </c>
      <c r="AE39" s="83">
        <v>2031</v>
      </c>
      <c r="AF39" s="83">
        <v>1577</v>
      </c>
      <c r="AG39" s="83">
        <v>1703</v>
      </c>
      <c r="AH39" s="83">
        <v>1667</v>
      </c>
      <c r="AI39" s="83">
        <v>1743</v>
      </c>
      <c r="AJ39" s="83">
        <v>1771</v>
      </c>
      <c r="AK39" s="83">
        <v>1864</v>
      </c>
      <c r="AL39" s="83">
        <v>1845</v>
      </c>
      <c r="AM39" s="83">
        <v>1781</v>
      </c>
      <c r="AN39" s="83">
        <v>1683</v>
      </c>
      <c r="AO39" s="83">
        <v>1807</v>
      </c>
      <c r="AP39" s="83">
        <v>1763</v>
      </c>
      <c r="AQ39" s="83">
        <v>1847</v>
      </c>
      <c r="AR39" s="83">
        <v>1817</v>
      </c>
      <c r="AS39" s="83">
        <v>1909</v>
      </c>
      <c r="AT39" s="83">
        <v>1985</v>
      </c>
      <c r="AU39" s="83">
        <v>1934</v>
      </c>
      <c r="AV39" s="83">
        <v>1821</v>
      </c>
      <c r="AW39" s="83">
        <v>2017</v>
      </c>
      <c r="AX39" s="83">
        <v>2064</v>
      </c>
      <c r="AY39" s="83">
        <v>1942</v>
      </c>
      <c r="AZ39" s="83">
        <v>1939</v>
      </c>
      <c r="BA39" s="83">
        <v>1826</v>
      </c>
      <c r="BB39" s="83">
        <v>1905</v>
      </c>
      <c r="BC39" s="83">
        <v>1986</v>
      </c>
      <c r="BD39" s="83">
        <v>1840</v>
      </c>
      <c r="BE39" s="83">
        <v>1759</v>
      </c>
      <c r="BF39" s="83">
        <v>1753</v>
      </c>
      <c r="BG39" s="83">
        <v>1740</v>
      </c>
      <c r="BH39" s="83">
        <v>1773</v>
      </c>
      <c r="BI39" s="83">
        <v>1820</v>
      </c>
      <c r="BJ39" s="83">
        <v>1928</v>
      </c>
      <c r="BK39" s="83">
        <v>2023</v>
      </c>
      <c r="BL39" s="83">
        <v>2014</v>
      </c>
      <c r="BM39" s="83">
        <v>1997</v>
      </c>
      <c r="BN39" s="83">
        <v>2046</v>
      </c>
      <c r="BO39" s="83">
        <v>1902</v>
      </c>
      <c r="BP39" s="83">
        <v>2002</v>
      </c>
      <c r="BQ39" s="83">
        <v>2015</v>
      </c>
      <c r="BR39" s="83">
        <v>1992</v>
      </c>
      <c r="BS39" s="83">
        <v>1863</v>
      </c>
      <c r="BT39" s="83">
        <v>1778</v>
      </c>
      <c r="BU39" s="83">
        <v>1775</v>
      </c>
      <c r="BV39" s="83">
        <v>1746</v>
      </c>
      <c r="BW39" s="83">
        <v>1664</v>
      </c>
      <c r="BX39" s="83">
        <v>1538</v>
      </c>
      <c r="BY39" s="83">
        <v>1601</v>
      </c>
      <c r="BZ39" s="83">
        <v>1441</v>
      </c>
      <c r="CA39" s="83">
        <v>1369</v>
      </c>
      <c r="CB39" s="83">
        <v>1344</v>
      </c>
      <c r="CC39" s="83">
        <v>1341</v>
      </c>
      <c r="CD39" s="83">
        <v>1343</v>
      </c>
      <c r="CE39" s="83">
        <v>1317</v>
      </c>
      <c r="CF39" s="83">
        <v>1215</v>
      </c>
      <c r="CG39" s="83">
        <v>1298</v>
      </c>
      <c r="CH39" s="83">
        <v>1292</v>
      </c>
      <c r="CI39" s="83">
        <v>1331</v>
      </c>
      <c r="CJ39" s="83">
        <v>1403</v>
      </c>
      <c r="CK39" s="83">
        <v>1016</v>
      </c>
      <c r="CL39" s="83">
        <v>957</v>
      </c>
      <c r="CM39" s="83">
        <v>951</v>
      </c>
      <c r="CN39" s="83">
        <v>869</v>
      </c>
      <c r="CO39" s="83">
        <v>746</v>
      </c>
      <c r="CP39" s="83">
        <v>651</v>
      </c>
      <c r="CQ39" s="83">
        <v>562</v>
      </c>
      <c r="CR39" s="83">
        <v>579</v>
      </c>
      <c r="CS39" s="83">
        <v>551</v>
      </c>
      <c r="CT39" s="83">
        <v>430</v>
      </c>
      <c r="CU39" s="83">
        <v>310</v>
      </c>
      <c r="CV39" s="83">
        <v>312</v>
      </c>
      <c r="CW39" s="83">
        <v>233</v>
      </c>
      <c r="CX39" s="83">
        <v>211</v>
      </c>
      <c r="CY39" s="83">
        <v>690</v>
      </c>
      <c r="CZ39" s="84">
        <v>1777</v>
      </c>
      <c r="DA39" s="84">
        <v>1729</v>
      </c>
      <c r="DB39" s="84">
        <v>1908</v>
      </c>
      <c r="DC39" s="84">
        <v>1839</v>
      </c>
      <c r="DD39" s="84">
        <v>1857</v>
      </c>
      <c r="DE39" s="84">
        <v>1967</v>
      </c>
      <c r="DF39" s="84">
        <v>1981</v>
      </c>
      <c r="DG39" s="84">
        <v>1933</v>
      </c>
      <c r="DH39" s="84">
        <v>2033</v>
      </c>
      <c r="DI39" s="84">
        <v>2068</v>
      </c>
      <c r="DJ39" s="84">
        <v>2104</v>
      </c>
      <c r="DK39" s="84">
        <v>2162</v>
      </c>
      <c r="DL39" s="84">
        <v>2091</v>
      </c>
      <c r="DM39" s="84">
        <v>2054</v>
      </c>
      <c r="DN39" s="84">
        <v>2025</v>
      </c>
      <c r="DO39" s="84">
        <v>2017</v>
      </c>
      <c r="DP39" s="84">
        <v>1848</v>
      </c>
      <c r="DQ39" s="84">
        <v>1900</v>
      </c>
      <c r="DR39" s="84">
        <v>1813</v>
      </c>
      <c r="DS39" s="84">
        <v>1347</v>
      </c>
      <c r="DT39" s="84">
        <v>1457</v>
      </c>
      <c r="DU39" s="84">
        <v>1454</v>
      </c>
      <c r="DV39" s="84">
        <v>1584</v>
      </c>
      <c r="DW39" s="84">
        <v>1769</v>
      </c>
      <c r="DX39" s="84">
        <v>1627</v>
      </c>
      <c r="DY39" s="84">
        <v>1826</v>
      </c>
      <c r="DZ39" s="84">
        <v>1723</v>
      </c>
      <c r="EA39" s="84">
        <v>1861</v>
      </c>
      <c r="EB39" s="84">
        <v>1854</v>
      </c>
      <c r="EC39" s="84">
        <v>1964</v>
      </c>
      <c r="ED39" s="84">
        <v>1993</v>
      </c>
      <c r="EE39" s="84">
        <v>2210</v>
      </c>
      <c r="EF39" s="84">
        <v>2184</v>
      </c>
      <c r="EG39" s="84">
        <v>2082</v>
      </c>
      <c r="EH39" s="84">
        <v>2261</v>
      </c>
      <c r="EI39" s="84">
        <v>2228</v>
      </c>
      <c r="EJ39" s="84">
        <v>2154</v>
      </c>
      <c r="EK39" s="84">
        <v>2115</v>
      </c>
      <c r="EL39" s="84">
        <v>2036</v>
      </c>
      <c r="EM39" s="84">
        <v>2038</v>
      </c>
      <c r="EN39" s="84">
        <v>2031</v>
      </c>
      <c r="EO39" s="84">
        <v>2025</v>
      </c>
      <c r="EP39" s="84">
        <v>2049</v>
      </c>
      <c r="EQ39" s="84">
        <v>1810</v>
      </c>
      <c r="ER39" s="84">
        <v>1802</v>
      </c>
      <c r="ES39" s="84">
        <v>1661</v>
      </c>
      <c r="ET39" s="84">
        <v>1754</v>
      </c>
      <c r="EU39" s="84">
        <v>1774</v>
      </c>
      <c r="EV39" s="84">
        <v>1801</v>
      </c>
      <c r="EW39" s="84">
        <v>1881</v>
      </c>
      <c r="EX39" s="84">
        <v>1997</v>
      </c>
      <c r="EY39" s="84">
        <v>2048</v>
      </c>
      <c r="EZ39" s="84">
        <v>1932</v>
      </c>
      <c r="FA39" s="84">
        <v>1954</v>
      </c>
      <c r="FB39" s="84">
        <v>2023</v>
      </c>
      <c r="FC39" s="84">
        <v>2020</v>
      </c>
      <c r="FD39" s="84">
        <v>2013</v>
      </c>
      <c r="FE39" s="84">
        <v>2034</v>
      </c>
      <c r="FF39" s="84">
        <v>1956</v>
      </c>
      <c r="FG39" s="84">
        <v>1759</v>
      </c>
      <c r="FH39" s="84">
        <v>1857</v>
      </c>
      <c r="FI39" s="84">
        <v>1690</v>
      </c>
      <c r="FJ39" s="84">
        <v>1678</v>
      </c>
      <c r="FK39" s="84">
        <v>1577</v>
      </c>
      <c r="FL39" s="84">
        <v>1528</v>
      </c>
      <c r="FM39" s="84">
        <v>1576</v>
      </c>
      <c r="FN39" s="84">
        <v>1404</v>
      </c>
      <c r="FO39" s="84">
        <v>1416</v>
      </c>
      <c r="FP39" s="84">
        <v>1397</v>
      </c>
      <c r="FQ39" s="84">
        <v>1351</v>
      </c>
      <c r="FR39" s="84">
        <v>1312</v>
      </c>
      <c r="FS39" s="84">
        <v>1311</v>
      </c>
      <c r="FT39" s="84">
        <v>1387</v>
      </c>
      <c r="FU39" s="84">
        <v>1413</v>
      </c>
      <c r="FV39" s="84">
        <v>1491</v>
      </c>
      <c r="FW39" s="84">
        <v>1632</v>
      </c>
      <c r="FX39" s="84">
        <v>1166</v>
      </c>
      <c r="FY39" s="84">
        <v>1110</v>
      </c>
      <c r="FZ39" s="84">
        <v>1058</v>
      </c>
      <c r="GA39" s="84">
        <v>1030</v>
      </c>
      <c r="GB39" s="84">
        <v>924</v>
      </c>
      <c r="GC39" s="84">
        <v>795</v>
      </c>
      <c r="GD39" s="84">
        <v>757</v>
      </c>
      <c r="GE39" s="84">
        <v>754</v>
      </c>
      <c r="GF39" s="84">
        <v>663</v>
      </c>
      <c r="GG39" s="84">
        <v>589</v>
      </c>
      <c r="GH39" s="84">
        <v>517</v>
      </c>
      <c r="GI39" s="84">
        <v>491</v>
      </c>
      <c r="GJ39" s="84">
        <v>402</v>
      </c>
      <c r="GK39" s="84">
        <v>339</v>
      </c>
      <c r="GL39" s="85">
        <v>1368</v>
      </c>
    </row>
    <row r="40" spans="1:194" s="1" customFormat="1">
      <c r="A40" s="86" t="s">
        <v>135</v>
      </c>
      <c r="B40" s="360" t="s">
        <v>165</v>
      </c>
      <c r="C40" s="29" t="str">
        <f t="shared" si="4"/>
        <v xml:space="preserve">England – CCGs - Bradford District and Craven </v>
      </c>
      <c r="D40" s="50">
        <f t="shared" si="5"/>
        <v>220192</v>
      </c>
      <c r="E40" s="50">
        <f t="shared" si="5"/>
        <v>234216</v>
      </c>
      <c r="F40" s="51">
        <f t="shared" si="6"/>
        <v>604251</v>
      </c>
      <c r="G40" s="51">
        <f t="shared" si="7"/>
        <v>296243</v>
      </c>
      <c r="H40" s="52">
        <f t="shared" si="8"/>
        <v>308008</v>
      </c>
      <c r="I40" s="52">
        <f t="shared" si="9"/>
        <v>220192</v>
      </c>
      <c r="J40" s="52">
        <f t="shared" si="10"/>
        <v>234216</v>
      </c>
      <c r="K40" s="49">
        <f t="shared" si="11"/>
        <v>76051</v>
      </c>
      <c r="L40" s="50">
        <f t="shared" si="12"/>
        <v>73792</v>
      </c>
      <c r="M40" s="83">
        <v>3762</v>
      </c>
      <c r="N40" s="83">
        <v>3596</v>
      </c>
      <c r="O40" s="83">
        <v>3832</v>
      </c>
      <c r="P40" s="83">
        <v>3993</v>
      </c>
      <c r="Q40" s="83">
        <v>3888</v>
      </c>
      <c r="R40" s="83">
        <v>4097</v>
      </c>
      <c r="S40" s="83">
        <v>4273</v>
      </c>
      <c r="T40" s="83">
        <v>4186</v>
      </c>
      <c r="U40" s="83">
        <v>4287</v>
      </c>
      <c r="V40" s="83">
        <v>4255</v>
      </c>
      <c r="W40" s="83">
        <v>4452</v>
      </c>
      <c r="X40" s="83">
        <v>4417</v>
      </c>
      <c r="Y40" s="83">
        <v>4647</v>
      </c>
      <c r="Z40" s="83">
        <v>4631</v>
      </c>
      <c r="AA40" s="83">
        <v>4600</v>
      </c>
      <c r="AB40" s="83">
        <v>4366</v>
      </c>
      <c r="AC40" s="83">
        <v>4300</v>
      </c>
      <c r="AD40" s="83">
        <v>4469</v>
      </c>
      <c r="AE40" s="83">
        <v>4303</v>
      </c>
      <c r="AF40" s="83">
        <v>3786</v>
      </c>
      <c r="AG40" s="83">
        <v>3545</v>
      </c>
      <c r="AH40" s="83">
        <v>3482</v>
      </c>
      <c r="AI40" s="83">
        <v>3554</v>
      </c>
      <c r="AJ40" s="83">
        <v>3797</v>
      </c>
      <c r="AK40" s="83">
        <v>3669</v>
      </c>
      <c r="AL40" s="83">
        <v>3673</v>
      </c>
      <c r="AM40" s="83">
        <v>3567</v>
      </c>
      <c r="AN40" s="83">
        <v>3598</v>
      </c>
      <c r="AO40" s="83">
        <v>3746</v>
      </c>
      <c r="AP40" s="83">
        <v>3745</v>
      </c>
      <c r="AQ40" s="83">
        <v>3829</v>
      </c>
      <c r="AR40" s="83">
        <v>3841</v>
      </c>
      <c r="AS40" s="83">
        <v>3927</v>
      </c>
      <c r="AT40" s="83">
        <v>3932</v>
      </c>
      <c r="AU40" s="83">
        <v>3957</v>
      </c>
      <c r="AV40" s="83">
        <v>3916</v>
      </c>
      <c r="AW40" s="83">
        <v>3987</v>
      </c>
      <c r="AX40" s="83">
        <v>3874</v>
      </c>
      <c r="AY40" s="83">
        <v>3982</v>
      </c>
      <c r="AZ40" s="83">
        <v>3959</v>
      </c>
      <c r="BA40" s="83">
        <v>3911</v>
      </c>
      <c r="BB40" s="83">
        <v>4015</v>
      </c>
      <c r="BC40" s="83">
        <v>4148</v>
      </c>
      <c r="BD40" s="83">
        <v>3809</v>
      </c>
      <c r="BE40" s="83">
        <v>3520</v>
      </c>
      <c r="BF40" s="83">
        <v>3598</v>
      </c>
      <c r="BG40" s="83">
        <v>3420</v>
      </c>
      <c r="BH40" s="83">
        <v>3572</v>
      </c>
      <c r="BI40" s="83">
        <v>3589</v>
      </c>
      <c r="BJ40" s="83">
        <v>3698</v>
      </c>
      <c r="BK40" s="83">
        <v>3926</v>
      </c>
      <c r="BL40" s="83">
        <v>3936</v>
      </c>
      <c r="BM40" s="83">
        <v>3741</v>
      </c>
      <c r="BN40" s="83">
        <v>3771</v>
      </c>
      <c r="BO40" s="83">
        <v>3775</v>
      </c>
      <c r="BP40" s="83">
        <v>3773</v>
      </c>
      <c r="BQ40" s="83">
        <v>3557</v>
      </c>
      <c r="BR40" s="83">
        <v>3649</v>
      </c>
      <c r="BS40" s="83">
        <v>3601</v>
      </c>
      <c r="BT40" s="83">
        <v>3503</v>
      </c>
      <c r="BU40" s="83">
        <v>3550</v>
      </c>
      <c r="BV40" s="83">
        <v>3361</v>
      </c>
      <c r="BW40" s="83">
        <v>3352</v>
      </c>
      <c r="BX40" s="83">
        <v>3161</v>
      </c>
      <c r="BY40" s="83">
        <v>3029</v>
      </c>
      <c r="BZ40" s="83">
        <v>3036</v>
      </c>
      <c r="CA40" s="83">
        <v>2900</v>
      </c>
      <c r="CB40" s="83">
        <v>2724</v>
      </c>
      <c r="CC40" s="83">
        <v>2779</v>
      </c>
      <c r="CD40" s="83">
        <v>2712</v>
      </c>
      <c r="CE40" s="83">
        <v>2491</v>
      </c>
      <c r="CF40" s="83">
        <v>2398</v>
      </c>
      <c r="CG40" s="83">
        <v>2332</v>
      </c>
      <c r="CH40" s="83">
        <v>2372</v>
      </c>
      <c r="CI40" s="83">
        <v>2402</v>
      </c>
      <c r="CJ40" s="83">
        <v>2611</v>
      </c>
      <c r="CK40" s="83">
        <v>1730</v>
      </c>
      <c r="CL40" s="83">
        <v>1588</v>
      </c>
      <c r="CM40" s="83">
        <v>1620</v>
      </c>
      <c r="CN40" s="83">
        <v>1482</v>
      </c>
      <c r="CO40" s="83">
        <v>1279</v>
      </c>
      <c r="CP40" s="83">
        <v>1111</v>
      </c>
      <c r="CQ40" s="83">
        <v>1102</v>
      </c>
      <c r="CR40" s="83">
        <v>1060</v>
      </c>
      <c r="CS40" s="83">
        <v>983</v>
      </c>
      <c r="CT40" s="83">
        <v>928</v>
      </c>
      <c r="CU40" s="83">
        <v>733</v>
      </c>
      <c r="CV40" s="83">
        <v>665</v>
      </c>
      <c r="CW40" s="83">
        <v>528</v>
      </c>
      <c r="CX40" s="83">
        <v>461</v>
      </c>
      <c r="CY40" s="83">
        <v>1531</v>
      </c>
      <c r="CZ40" s="84">
        <v>3495</v>
      </c>
      <c r="DA40" s="84">
        <v>3490</v>
      </c>
      <c r="DB40" s="84">
        <v>3858</v>
      </c>
      <c r="DC40" s="84">
        <v>4038</v>
      </c>
      <c r="DD40" s="84">
        <v>3838</v>
      </c>
      <c r="DE40" s="84">
        <v>4036</v>
      </c>
      <c r="DF40" s="84">
        <v>4142</v>
      </c>
      <c r="DG40" s="84">
        <v>4249</v>
      </c>
      <c r="DH40" s="84">
        <v>4215</v>
      </c>
      <c r="DI40" s="84">
        <v>4202</v>
      </c>
      <c r="DJ40" s="84">
        <v>4249</v>
      </c>
      <c r="DK40" s="84">
        <v>4337</v>
      </c>
      <c r="DL40" s="84">
        <v>4313</v>
      </c>
      <c r="DM40" s="84">
        <v>4321</v>
      </c>
      <c r="DN40" s="84">
        <v>4318</v>
      </c>
      <c r="DO40" s="84">
        <v>4325</v>
      </c>
      <c r="DP40" s="84">
        <v>4237</v>
      </c>
      <c r="DQ40" s="84">
        <v>4129</v>
      </c>
      <c r="DR40" s="84">
        <v>4073</v>
      </c>
      <c r="DS40" s="84">
        <v>3390</v>
      </c>
      <c r="DT40" s="84">
        <v>3236</v>
      </c>
      <c r="DU40" s="84">
        <v>3420</v>
      </c>
      <c r="DV40" s="84">
        <v>3552</v>
      </c>
      <c r="DW40" s="84">
        <v>3738</v>
      </c>
      <c r="DX40" s="84">
        <v>3579</v>
      </c>
      <c r="DY40" s="84">
        <v>3622</v>
      </c>
      <c r="DZ40" s="84">
        <v>3498</v>
      </c>
      <c r="EA40" s="84">
        <v>3707</v>
      </c>
      <c r="EB40" s="84">
        <v>3945</v>
      </c>
      <c r="EC40" s="84">
        <v>4034</v>
      </c>
      <c r="ED40" s="84">
        <v>4055</v>
      </c>
      <c r="EE40" s="84">
        <v>4123</v>
      </c>
      <c r="EF40" s="84">
        <v>4187</v>
      </c>
      <c r="EG40" s="84">
        <v>4442</v>
      </c>
      <c r="EH40" s="84">
        <v>4541</v>
      </c>
      <c r="EI40" s="84">
        <v>4483</v>
      </c>
      <c r="EJ40" s="84">
        <v>4330</v>
      </c>
      <c r="EK40" s="84">
        <v>4312</v>
      </c>
      <c r="EL40" s="84">
        <v>4276</v>
      </c>
      <c r="EM40" s="84">
        <v>4184</v>
      </c>
      <c r="EN40" s="84">
        <v>4351</v>
      </c>
      <c r="EO40" s="84">
        <v>4319</v>
      </c>
      <c r="EP40" s="84">
        <v>4179</v>
      </c>
      <c r="EQ40" s="84">
        <v>3969</v>
      </c>
      <c r="ER40" s="84">
        <v>3729</v>
      </c>
      <c r="ES40" s="84">
        <v>3626</v>
      </c>
      <c r="ET40" s="84">
        <v>3599</v>
      </c>
      <c r="EU40" s="84">
        <v>3563</v>
      </c>
      <c r="EV40" s="84">
        <v>3707</v>
      </c>
      <c r="EW40" s="84">
        <v>3772</v>
      </c>
      <c r="EX40" s="84">
        <v>3854</v>
      </c>
      <c r="EY40" s="84">
        <v>3969</v>
      </c>
      <c r="EZ40" s="84">
        <v>3845</v>
      </c>
      <c r="FA40" s="84">
        <v>3831</v>
      </c>
      <c r="FB40" s="84">
        <v>3698</v>
      </c>
      <c r="FC40" s="84">
        <v>3828</v>
      </c>
      <c r="FD40" s="84">
        <v>3705</v>
      </c>
      <c r="FE40" s="84">
        <v>3693</v>
      </c>
      <c r="FF40" s="84">
        <v>3689</v>
      </c>
      <c r="FG40" s="84">
        <v>3731</v>
      </c>
      <c r="FH40" s="84">
        <v>3603</v>
      </c>
      <c r="FI40" s="84">
        <v>3534</v>
      </c>
      <c r="FJ40" s="84">
        <v>3426</v>
      </c>
      <c r="FK40" s="84">
        <v>3195</v>
      </c>
      <c r="FL40" s="84">
        <v>3279</v>
      </c>
      <c r="FM40" s="84">
        <v>3045</v>
      </c>
      <c r="FN40" s="84">
        <v>2949</v>
      </c>
      <c r="FO40" s="84">
        <v>2810</v>
      </c>
      <c r="FP40" s="84">
        <v>2808</v>
      </c>
      <c r="FQ40" s="84">
        <v>2711</v>
      </c>
      <c r="FR40" s="84">
        <v>2595</v>
      </c>
      <c r="FS40" s="84">
        <v>2540</v>
      </c>
      <c r="FT40" s="84">
        <v>2641</v>
      </c>
      <c r="FU40" s="84">
        <v>2538</v>
      </c>
      <c r="FV40" s="84">
        <v>2780</v>
      </c>
      <c r="FW40" s="84">
        <v>2914</v>
      </c>
      <c r="FX40" s="84">
        <v>2045</v>
      </c>
      <c r="FY40" s="84">
        <v>1988</v>
      </c>
      <c r="FZ40" s="84">
        <v>1887</v>
      </c>
      <c r="GA40" s="84">
        <v>1741</v>
      </c>
      <c r="GB40" s="84">
        <v>1589</v>
      </c>
      <c r="GC40" s="84">
        <v>1413</v>
      </c>
      <c r="GD40" s="84">
        <v>1549</v>
      </c>
      <c r="GE40" s="84">
        <v>1390</v>
      </c>
      <c r="GF40" s="84">
        <v>1366</v>
      </c>
      <c r="GG40" s="84">
        <v>1280</v>
      </c>
      <c r="GH40" s="84">
        <v>1184</v>
      </c>
      <c r="GI40" s="84">
        <v>1074</v>
      </c>
      <c r="GJ40" s="84">
        <v>959</v>
      </c>
      <c r="GK40" s="84">
        <v>813</v>
      </c>
      <c r="GL40" s="85">
        <v>3186</v>
      </c>
    </row>
    <row r="41" spans="1:194" s="1" customFormat="1">
      <c r="A41" s="86" t="s">
        <v>135</v>
      </c>
      <c r="B41" s="360" t="s">
        <v>166</v>
      </c>
      <c r="C41" s="29" t="str">
        <f t="shared" si="4"/>
        <v xml:space="preserve">England – CCGs - Brighton and Hove </v>
      </c>
      <c r="D41" s="50">
        <f t="shared" si="5"/>
        <v>112188</v>
      </c>
      <c r="E41" s="50">
        <f t="shared" si="5"/>
        <v>118923</v>
      </c>
      <c r="F41" s="51">
        <f t="shared" si="6"/>
        <v>277965</v>
      </c>
      <c r="G41" s="51">
        <f t="shared" si="7"/>
        <v>136030</v>
      </c>
      <c r="H41" s="52">
        <f t="shared" si="8"/>
        <v>141935</v>
      </c>
      <c r="I41" s="52">
        <f t="shared" si="9"/>
        <v>112188</v>
      </c>
      <c r="J41" s="52">
        <f t="shared" si="10"/>
        <v>118923</v>
      </c>
      <c r="K41" s="49">
        <f t="shared" si="11"/>
        <v>23842</v>
      </c>
      <c r="L41" s="50">
        <f t="shared" si="12"/>
        <v>23012</v>
      </c>
      <c r="M41" s="83">
        <v>1139</v>
      </c>
      <c r="N41" s="83">
        <v>1091</v>
      </c>
      <c r="O41" s="83">
        <v>1185</v>
      </c>
      <c r="P41" s="83">
        <v>1182</v>
      </c>
      <c r="Q41" s="83">
        <v>1269</v>
      </c>
      <c r="R41" s="83">
        <v>1292</v>
      </c>
      <c r="S41" s="83">
        <v>1297</v>
      </c>
      <c r="T41" s="83">
        <v>1352</v>
      </c>
      <c r="U41" s="83">
        <v>1305</v>
      </c>
      <c r="V41" s="83">
        <v>1368</v>
      </c>
      <c r="W41" s="83">
        <v>1364</v>
      </c>
      <c r="X41" s="83">
        <v>1391</v>
      </c>
      <c r="Y41" s="83">
        <v>1462</v>
      </c>
      <c r="Z41" s="83">
        <v>1400</v>
      </c>
      <c r="AA41" s="83">
        <v>1547</v>
      </c>
      <c r="AB41" s="83">
        <v>1448</v>
      </c>
      <c r="AC41" s="83">
        <v>1376</v>
      </c>
      <c r="AD41" s="83">
        <v>1374</v>
      </c>
      <c r="AE41" s="83">
        <v>1745</v>
      </c>
      <c r="AF41" s="83">
        <v>2873</v>
      </c>
      <c r="AG41" s="83">
        <v>2624</v>
      </c>
      <c r="AH41" s="83">
        <v>3027</v>
      </c>
      <c r="AI41" s="83">
        <v>2752</v>
      </c>
      <c r="AJ41" s="83">
        <v>2567</v>
      </c>
      <c r="AK41" s="83">
        <v>2129</v>
      </c>
      <c r="AL41" s="83">
        <v>2122</v>
      </c>
      <c r="AM41" s="83">
        <v>2039</v>
      </c>
      <c r="AN41" s="83">
        <v>1921</v>
      </c>
      <c r="AO41" s="83">
        <v>2090</v>
      </c>
      <c r="AP41" s="83">
        <v>2059</v>
      </c>
      <c r="AQ41" s="83">
        <v>2068</v>
      </c>
      <c r="AR41" s="83">
        <v>2098</v>
      </c>
      <c r="AS41" s="83">
        <v>2036</v>
      </c>
      <c r="AT41" s="83">
        <v>1946</v>
      </c>
      <c r="AU41" s="83">
        <v>1981</v>
      </c>
      <c r="AV41" s="83">
        <v>2003</v>
      </c>
      <c r="AW41" s="83">
        <v>1921</v>
      </c>
      <c r="AX41" s="83">
        <v>1853</v>
      </c>
      <c r="AY41" s="83">
        <v>2020</v>
      </c>
      <c r="AZ41" s="83">
        <v>1874</v>
      </c>
      <c r="BA41" s="83">
        <v>1881</v>
      </c>
      <c r="BB41" s="83">
        <v>1897</v>
      </c>
      <c r="BC41" s="83">
        <v>1869</v>
      </c>
      <c r="BD41" s="83">
        <v>1912</v>
      </c>
      <c r="BE41" s="83">
        <v>1836</v>
      </c>
      <c r="BF41" s="83">
        <v>1838</v>
      </c>
      <c r="BG41" s="83">
        <v>1774</v>
      </c>
      <c r="BH41" s="83">
        <v>1752</v>
      </c>
      <c r="BI41" s="83">
        <v>2048</v>
      </c>
      <c r="BJ41" s="83">
        <v>2120</v>
      </c>
      <c r="BK41" s="83">
        <v>2216</v>
      </c>
      <c r="BL41" s="83">
        <v>2138</v>
      </c>
      <c r="BM41" s="83">
        <v>1968</v>
      </c>
      <c r="BN41" s="83">
        <v>2077</v>
      </c>
      <c r="BO41" s="83">
        <v>2123</v>
      </c>
      <c r="BP41" s="83">
        <v>2035</v>
      </c>
      <c r="BQ41" s="83">
        <v>2082</v>
      </c>
      <c r="BR41" s="83">
        <v>2068</v>
      </c>
      <c r="BS41" s="83">
        <v>1852</v>
      </c>
      <c r="BT41" s="83">
        <v>1693</v>
      </c>
      <c r="BU41" s="83">
        <v>1590</v>
      </c>
      <c r="BV41" s="83">
        <v>1502</v>
      </c>
      <c r="BW41" s="83">
        <v>1486</v>
      </c>
      <c r="BX41" s="83">
        <v>1403</v>
      </c>
      <c r="BY41" s="83">
        <v>1227</v>
      </c>
      <c r="BZ41" s="83">
        <v>1152</v>
      </c>
      <c r="CA41" s="83">
        <v>1130</v>
      </c>
      <c r="CB41" s="83">
        <v>1124</v>
      </c>
      <c r="CC41" s="83">
        <v>1071</v>
      </c>
      <c r="CD41" s="83">
        <v>978</v>
      </c>
      <c r="CE41" s="83">
        <v>939</v>
      </c>
      <c r="CF41" s="83">
        <v>993</v>
      </c>
      <c r="CG41" s="83">
        <v>866</v>
      </c>
      <c r="CH41" s="83">
        <v>946</v>
      </c>
      <c r="CI41" s="83">
        <v>984</v>
      </c>
      <c r="CJ41" s="83">
        <v>1049</v>
      </c>
      <c r="CK41" s="83">
        <v>763</v>
      </c>
      <c r="CL41" s="83">
        <v>656</v>
      </c>
      <c r="CM41" s="83">
        <v>693</v>
      </c>
      <c r="CN41" s="83">
        <v>548</v>
      </c>
      <c r="CO41" s="83">
        <v>467</v>
      </c>
      <c r="CP41" s="83">
        <v>436</v>
      </c>
      <c r="CQ41" s="83">
        <v>472</v>
      </c>
      <c r="CR41" s="83">
        <v>374</v>
      </c>
      <c r="CS41" s="83">
        <v>382</v>
      </c>
      <c r="CT41" s="83">
        <v>347</v>
      </c>
      <c r="CU41" s="83">
        <v>293</v>
      </c>
      <c r="CV41" s="83">
        <v>259</v>
      </c>
      <c r="CW41" s="83">
        <v>226</v>
      </c>
      <c r="CX41" s="83">
        <v>197</v>
      </c>
      <c r="CY41" s="83">
        <v>708</v>
      </c>
      <c r="CZ41" s="84">
        <v>1114</v>
      </c>
      <c r="DA41" s="84">
        <v>1053</v>
      </c>
      <c r="DB41" s="84">
        <v>1146</v>
      </c>
      <c r="DC41" s="84">
        <v>1141</v>
      </c>
      <c r="DD41" s="84">
        <v>1132</v>
      </c>
      <c r="DE41" s="84">
        <v>1143</v>
      </c>
      <c r="DF41" s="84">
        <v>1248</v>
      </c>
      <c r="DG41" s="84">
        <v>1314</v>
      </c>
      <c r="DH41" s="84">
        <v>1223</v>
      </c>
      <c r="DI41" s="84">
        <v>1289</v>
      </c>
      <c r="DJ41" s="84">
        <v>1346</v>
      </c>
      <c r="DK41" s="84">
        <v>1344</v>
      </c>
      <c r="DL41" s="84">
        <v>1457</v>
      </c>
      <c r="DM41" s="84">
        <v>1403</v>
      </c>
      <c r="DN41" s="84">
        <v>1492</v>
      </c>
      <c r="DO41" s="84">
        <v>1403</v>
      </c>
      <c r="DP41" s="84">
        <v>1382</v>
      </c>
      <c r="DQ41" s="84">
        <v>1382</v>
      </c>
      <c r="DR41" s="84">
        <v>1789</v>
      </c>
      <c r="DS41" s="84">
        <v>3541</v>
      </c>
      <c r="DT41" s="84">
        <v>3386</v>
      </c>
      <c r="DU41" s="84">
        <v>3688</v>
      </c>
      <c r="DV41" s="84">
        <v>3076</v>
      </c>
      <c r="DW41" s="84">
        <v>2458</v>
      </c>
      <c r="DX41" s="84">
        <v>2404</v>
      </c>
      <c r="DY41" s="84">
        <v>2295</v>
      </c>
      <c r="DZ41" s="84">
        <v>2079</v>
      </c>
      <c r="EA41" s="84">
        <v>1982</v>
      </c>
      <c r="EB41" s="84">
        <v>2087</v>
      </c>
      <c r="EC41" s="84">
        <v>2033</v>
      </c>
      <c r="ED41" s="84">
        <v>2143</v>
      </c>
      <c r="EE41" s="84">
        <v>2310</v>
      </c>
      <c r="EF41" s="84">
        <v>2134</v>
      </c>
      <c r="EG41" s="84">
        <v>1997</v>
      </c>
      <c r="EH41" s="84">
        <v>2016</v>
      </c>
      <c r="EI41" s="84">
        <v>1971</v>
      </c>
      <c r="EJ41" s="84">
        <v>1989</v>
      </c>
      <c r="EK41" s="84">
        <v>1890</v>
      </c>
      <c r="EL41" s="84">
        <v>1981</v>
      </c>
      <c r="EM41" s="84">
        <v>1898</v>
      </c>
      <c r="EN41" s="84">
        <v>1945</v>
      </c>
      <c r="EO41" s="84">
        <v>2012</v>
      </c>
      <c r="EP41" s="84">
        <v>2053</v>
      </c>
      <c r="EQ41" s="84">
        <v>1931</v>
      </c>
      <c r="ER41" s="84">
        <v>1859</v>
      </c>
      <c r="ES41" s="84">
        <v>1934</v>
      </c>
      <c r="ET41" s="84">
        <v>1878</v>
      </c>
      <c r="EU41" s="84">
        <v>1889</v>
      </c>
      <c r="EV41" s="84">
        <v>1925</v>
      </c>
      <c r="EW41" s="84">
        <v>2078</v>
      </c>
      <c r="EX41" s="84">
        <v>2194</v>
      </c>
      <c r="EY41" s="84">
        <v>2071</v>
      </c>
      <c r="EZ41" s="84">
        <v>2001</v>
      </c>
      <c r="FA41" s="84">
        <v>2259</v>
      </c>
      <c r="FB41" s="84">
        <v>2004</v>
      </c>
      <c r="FC41" s="84">
        <v>1965</v>
      </c>
      <c r="FD41" s="84">
        <v>1953</v>
      </c>
      <c r="FE41" s="84">
        <v>1867</v>
      </c>
      <c r="FF41" s="84">
        <v>1797</v>
      </c>
      <c r="FG41" s="84">
        <v>1665</v>
      </c>
      <c r="FH41" s="84">
        <v>1577</v>
      </c>
      <c r="FI41" s="84">
        <v>1507</v>
      </c>
      <c r="FJ41" s="84">
        <v>1395</v>
      </c>
      <c r="FK41" s="84">
        <v>1298</v>
      </c>
      <c r="FL41" s="84">
        <v>1254</v>
      </c>
      <c r="FM41" s="84">
        <v>1163</v>
      </c>
      <c r="FN41" s="84">
        <v>1145</v>
      </c>
      <c r="FO41" s="84">
        <v>1152</v>
      </c>
      <c r="FP41" s="84">
        <v>1084</v>
      </c>
      <c r="FQ41" s="84">
        <v>1050</v>
      </c>
      <c r="FR41" s="84">
        <v>1035</v>
      </c>
      <c r="FS41" s="84">
        <v>996</v>
      </c>
      <c r="FT41" s="84">
        <v>973</v>
      </c>
      <c r="FU41" s="84">
        <v>1047</v>
      </c>
      <c r="FV41" s="84">
        <v>1056</v>
      </c>
      <c r="FW41" s="84">
        <v>1052</v>
      </c>
      <c r="FX41" s="84">
        <v>867</v>
      </c>
      <c r="FY41" s="84">
        <v>819</v>
      </c>
      <c r="FZ41" s="84">
        <v>782</v>
      </c>
      <c r="GA41" s="84">
        <v>782</v>
      </c>
      <c r="GB41" s="84">
        <v>638</v>
      </c>
      <c r="GC41" s="84">
        <v>577</v>
      </c>
      <c r="GD41" s="84">
        <v>591</v>
      </c>
      <c r="GE41" s="84">
        <v>548</v>
      </c>
      <c r="GF41" s="84">
        <v>522</v>
      </c>
      <c r="GG41" s="84">
        <v>493</v>
      </c>
      <c r="GH41" s="84">
        <v>486</v>
      </c>
      <c r="GI41" s="84">
        <v>397</v>
      </c>
      <c r="GJ41" s="84">
        <v>373</v>
      </c>
      <c r="GK41" s="84">
        <v>388</v>
      </c>
      <c r="GL41" s="85">
        <v>1449</v>
      </c>
    </row>
    <row r="42" spans="1:194" s="1" customFormat="1">
      <c r="A42" s="86" t="s">
        <v>135</v>
      </c>
      <c r="B42" s="360" t="s">
        <v>167</v>
      </c>
      <c r="C42" s="29" t="str">
        <f t="shared" si="4"/>
        <v xml:space="preserve">England – CCGs - Bristol, North Somerset and South Gloucestershire </v>
      </c>
      <c r="D42" s="50">
        <f t="shared" si="5"/>
        <v>390782</v>
      </c>
      <c r="E42" s="50">
        <f t="shared" si="5"/>
        <v>407039</v>
      </c>
      <c r="F42" s="51">
        <f t="shared" si="6"/>
        <v>992934</v>
      </c>
      <c r="G42" s="51">
        <f t="shared" si="7"/>
        <v>490777</v>
      </c>
      <c r="H42" s="52">
        <f t="shared" si="8"/>
        <v>502157</v>
      </c>
      <c r="I42" s="52">
        <f t="shared" si="9"/>
        <v>390782</v>
      </c>
      <c r="J42" s="52">
        <f t="shared" si="10"/>
        <v>407039</v>
      </c>
      <c r="K42" s="49">
        <f t="shared" si="11"/>
        <v>99995</v>
      </c>
      <c r="L42" s="50">
        <f t="shared" si="12"/>
        <v>95118</v>
      </c>
      <c r="M42" s="83">
        <v>5316</v>
      </c>
      <c r="N42" s="83">
        <v>5165</v>
      </c>
      <c r="O42" s="83">
        <v>5220</v>
      </c>
      <c r="P42" s="83">
        <v>5512</v>
      </c>
      <c r="Q42" s="83">
        <v>5510</v>
      </c>
      <c r="R42" s="83">
        <v>5562</v>
      </c>
      <c r="S42" s="83">
        <v>5664</v>
      </c>
      <c r="T42" s="83">
        <v>5725</v>
      </c>
      <c r="U42" s="83">
        <v>5631</v>
      </c>
      <c r="V42" s="83">
        <v>5839</v>
      </c>
      <c r="W42" s="83">
        <v>5934</v>
      </c>
      <c r="X42" s="83">
        <v>5823</v>
      </c>
      <c r="Y42" s="83">
        <v>6021</v>
      </c>
      <c r="Z42" s="83">
        <v>5562</v>
      </c>
      <c r="AA42" s="83">
        <v>5788</v>
      </c>
      <c r="AB42" s="83">
        <v>5326</v>
      </c>
      <c r="AC42" s="83">
        <v>5250</v>
      </c>
      <c r="AD42" s="83">
        <v>5147</v>
      </c>
      <c r="AE42" s="83">
        <v>5680</v>
      </c>
      <c r="AF42" s="83">
        <v>7959</v>
      </c>
      <c r="AG42" s="83">
        <v>8156</v>
      </c>
      <c r="AH42" s="83">
        <v>8275</v>
      </c>
      <c r="AI42" s="83">
        <v>8139</v>
      </c>
      <c r="AJ42" s="83">
        <v>8028</v>
      </c>
      <c r="AK42" s="83">
        <v>7688</v>
      </c>
      <c r="AL42" s="83">
        <v>7782</v>
      </c>
      <c r="AM42" s="83">
        <v>7470</v>
      </c>
      <c r="AN42" s="83">
        <v>7475</v>
      </c>
      <c r="AO42" s="83">
        <v>7739</v>
      </c>
      <c r="AP42" s="83">
        <v>7647</v>
      </c>
      <c r="AQ42" s="83">
        <v>7747</v>
      </c>
      <c r="AR42" s="83">
        <v>7830</v>
      </c>
      <c r="AS42" s="83">
        <v>7523</v>
      </c>
      <c r="AT42" s="83">
        <v>7711</v>
      </c>
      <c r="AU42" s="83">
        <v>7554</v>
      </c>
      <c r="AV42" s="83">
        <v>7305</v>
      </c>
      <c r="AW42" s="83">
        <v>7405</v>
      </c>
      <c r="AX42" s="83">
        <v>7233</v>
      </c>
      <c r="AY42" s="83">
        <v>6875</v>
      </c>
      <c r="AZ42" s="83">
        <v>6877</v>
      </c>
      <c r="BA42" s="83">
        <v>6708</v>
      </c>
      <c r="BB42" s="83">
        <v>6549</v>
      </c>
      <c r="BC42" s="83">
        <v>6625</v>
      </c>
      <c r="BD42" s="83">
        <v>6288</v>
      </c>
      <c r="BE42" s="83">
        <v>5758</v>
      </c>
      <c r="BF42" s="83">
        <v>5716</v>
      </c>
      <c r="BG42" s="83">
        <v>5769</v>
      </c>
      <c r="BH42" s="83">
        <v>5678</v>
      </c>
      <c r="BI42" s="83">
        <v>5829</v>
      </c>
      <c r="BJ42" s="83">
        <v>5901</v>
      </c>
      <c r="BK42" s="83">
        <v>5881</v>
      </c>
      <c r="BL42" s="83">
        <v>6314</v>
      </c>
      <c r="BM42" s="83">
        <v>5998</v>
      </c>
      <c r="BN42" s="83">
        <v>6138</v>
      </c>
      <c r="BO42" s="83">
        <v>6069</v>
      </c>
      <c r="BP42" s="83">
        <v>6178</v>
      </c>
      <c r="BQ42" s="83">
        <v>6132</v>
      </c>
      <c r="BR42" s="83">
        <v>6152</v>
      </c>
      <c r="BS42" s="83">
        <v>5932</v>
      </c>
      <c r="BT42" s="83">
        <v>5840</v>
      </c>
      <c r="BU42" s="83">
        <v>5644</v>
      </c>
      <c r="BV42" s="83">
        <v>5360</v>
      </c>
      <c r="BW42" s="83">
        <v>4929</v>
      </c>
      <c r="BX42" s="83">
        <v>4889</v>
      </c>
      <c r="BY42" s="83">
        <v>4739</v>
      </c>
      <c r="BZ42" s="83">
        <v>4502</v>
      </c>
      <c r="CA42" s="83">
        <v>4263</v>
      </c>
      <c r="CB42" s="83">
        <v>4140</v>
      </c>
      <c r="CC42" s="83">
        <v>4137</v>
      </c>
      <c r="CD42" s="83">
        <v>3996</v>
      </c>
      <c r="CE42" s="83">
        <v>3804</v>
      </c>
      <c r="CF42" s="83">
        <v>3974</v>
      </c>
      <c r="CG42" s="83">
        <v>3976</v>
      </c>
      <c r="CH42" s="83">
        <v>3950</v>
      </c>
      <c r="CI42" s="83">
        <v>4088</v>
      </c>
      <c r="CJ42" s="83">
        <v>4500</v>
      </c>
      <c r="CK42" s="83">
        <v>3331</v>
      </c>
      <c r="CL42" s="83">
        <v>3326</v>
      </c>
      <c r="CM42" s="83">
        <v>3258</v>
      </c>
      <c r="CN42" s="83">
        <v>2872</v>
      </c>
      <c r="CO42" s="83">
        <v>2455</v>
      </c>
      <c r="CP42" s="83">
        <v>2132</v>
      </c>
      <c r="CQ42" s="83">
        <v>2089</v>
      </c>
      <c r="CR42" s="83">
        <v>2035</v>
      </c>
      <c r="CS42" s="83">
        <v>1780</v>
      </c>
      <c r="CT42" s="83">
        <v>1583</v>
      </c>
      <c r="CU42" s="83">
        <v>1379</v>
      </c>
      <c r="CV42" s="83">
        <v>1215</v>
      </c>
      <c r="CW42" s="83">
        <v>1029</v>
      </c>
      <c r="CX42" s="83">
        <v>881</v>
      </c>
      <c r="CY42" s="83">
        <v>2973</v>
      </c>
      <c r="CZ42" s="84">
        <v>4890</v>
      </c>
      <c r="DA42" s="84">
        <v>5071</v>
      </c>
      <c r="DB42" s="84">
        <v>4963</v>
      </c>
      <c r="DC42" s="84">
        <v>5144</v>
      </c>
      <c r="DD42" s="84">
        <v>4993</v>
      </c>
      <c r="DE42" s="84">
        <v>5266</v>
      </c>
      <c r="DF42" s="84">
        <v>5470</v>
      </c>
      <c r="DG42" s="84">
        <v>5416</v>
      </c>
      <c r="DH42" s="84">
        <v>5452</v>
      </c>
      <c r="DI42" s="84">
        <v>5560</v>
      </c>
      <c r="DJ42" s="84">
        <v>5675</v>
      </c>
      <c r="DK42" s="84">
        <v>5615</v>
      </c>
      <c r="DL42" s="84">
        <v>5478</v>
      </c>
      <c r="DM42" s="84">
        <v>5390</v>
      </c>
      <c r="DN42" s="84">
        <v>5414</v>
      </c>
      <c r="DO42" s="84">
        <v>5234</v>
      </c>
      <c r="DP42" s="84">
        <v>5033</v>
      </c>
      <c r="DQ42" s="84">
        <v>5054</v>
      </c>
      <c r="DR42" s="84">
        <v>5426</v>
      </c>
      <c r="DS42" s="84">
        <v>7980</v>
      </c>
      <c r="DT42" s="84">
        <v>8278</v>
      </c>
      <c r="DU42" s="84">
        <v>8062</v>
      </c>
      <c r="DV42" s="84">
        <v>7864</v>
      </c>
      <c r="DW42" s="84">
        <v>7813</v>
      </c>
      <c r="DX42" s="84">
        <v>7429</v>
      </c>
      <c r="DY42" s="84">
        <v>7567</v>
      </c>
      <c r="DZ42" s="84">
        <v>7233</v>
      </c>
      <c r="EA42" s="84">
        <v>7732</v>
      </c>
      <c r="EB42" s="84">
        <v>7724</v>
      </c>
      <c r="EC42" s="84">
        <v>7694</v>
      </c>
      <c r="ED42" s="84">
        <v>7830</v>
      </c>
      <c r="EE42" s="84">
        <v>7801</v>
      </c>
      <c r="EF42" s="84">
        <v>7842</v>
      </c>
      <c r="EG42" s="84">
        <v>7765</v>
      </c>
      <c r="EH42" s="84">
        <v>7885</v>
      </c>
      <c r="EI42" s="84">
        <v>7593</v>
      </c>
      <c r="EJ42" s="84">
        <v>7483</v>
      </c>
      <c r="EK42" s="84">
        <v>7380</v>
      </c>
      <c r="EL42" s="84">
        <v>7106</v>
      </c>
      <c r="EM42" s="84">
        <v>6814</v>
      </c>
      <c r="EN42" s="84">
        <v>6684</v>
      </c>
      <c r="EO42" s="84">
        <v>6755</v>
      </c>
      <c r="EP42" s="84">
        <v>6825</v>
      </c>
      <c r="EQ42" s="84">
        <v>6335</v>
      </c>
      <c r="ER42" s="84">
        <v>5889</v>
      </c>
      <c r="ES42" s="84">
        <v>5791</v>
      </c>
      <c r="ET42" s="84">
        <v>5765</v>
      </c>
      <c r="EU42" s="84">
        <v>5913</v>
      </c>
      <c r="EV42" s="84">
        <v>5749</v>
      </c>
      <c r="EW42" s="84">
        <v>5803</v>
      </c>
      <c r="EX42" s="84">
        <v>5977</v>
      </c>
      <c r="EY42" s="84">
        <v>6295</v>
      </c>
      <c r="EZ42" s="84">
        <v>6104</v>
      </c>
      <c r="FA42" s="84">
        <v>6204</v>
      </c>
      <c r="FB42" s="84">
        <v>5930</v>
      </c>
      <c r="FC42" s="84">
        <v>6193</v>
      </c>
      <c r="FD42" s="84">
        <v>6345</v>
      </c>
      <c r="FE42" s="84">
        <v>6161</v>
      </c>
      <c r="FF42" s="84">
        <v>6145</v>
      </c>
      <c r="FG42" s="84">
        <v>5915</v>
      </c>
      <c r="FH42" s="84">
        <v>5629</v>
      </c>
      <c r="FI42" s="84">
        <v>5394</v>
      </c>
      <c r="FJ42" s="84">
        <v>5247</v>
      </c>
      <c r="FK42" s="84">
        <v>4974</v>
      </c>
      <c r="FL42" s="84">
        <v>5050</v>
      </c>
      <c r="FM42" s="84">
        <v>4550</v>
      </c>
      <c r="FN42" s="84">
        <v>4557</v>
      </c>
      <c r="FO42" s="84">
        <v>4337</v>
      </c>
      <c r="FP42" s="84">
        <v>4448</v>
      </c>
      <c r="FQ42" s="84">
        <v>4353</v>
      </c>
      <c r="FR42" s="84">
        <v>4121</v>
      </c>
      <c r="FS42" s="84">
        <v>4196</v>
      </c>
      <c r="FT42" s="84">
        <v>4297</v>
      </c>
      <c r="FU42" s="84">
        <v>4441</v>
      </c>
      <c r="FV42" s="84">
        <v>4734</v>
      </c>
      <c r="FW42" s="84">
        <v>4966</v>
      </c>
      <c r="FX42" s="84">
        <v>3797</v>
      </c>
      <c r="FY42" s="84">
        <v>3799</v>
      </c>
      <c r="FZ42" s="84">
        <v>3699</v>
      </c>
      <c r="GA42" s="84">
        <v>3408</v>
      </c>
      <c r="GB42" s="84">
        <v>3022</v>
      </c>
      <c r="GC42" s="84">
        <v>2593</v>
      </c>
      <c r="GD42" s="84">
        <v>2599</v>
      </c>
      <c r="GE42" s="84">
        <v>2561</v>
      </c>
      <c r="GF42" s="84">
        <v>2326</v>
      </c>
      <c r="GG42" s="84">
        <v>2203</v>
      </c>
      <c r="GH42" s="84">
        <v>1950</v>
      </c>
      <c r="GI42" s="84">
        <v>1840</v>
      </c>
      <c r="GJ42" s="84">
        <v>1542</v>
      </c>
      <c r="GK42" s="84">
        <v>1438</v>
      </c>
      <c r="GL42" s="85">
        <v>5889</v>
      </c>
    </row>
    <row r="43" spans="1:194" s="1" customFormat="1">
      <c r="A43" s="86" t="s">
        <v>135</v>
      </c>
      <c r="B43" s="360" t="s">
        <v>168</v>
      </c>
      <c r="C43" s="29" t="str">
        <f t="shared" si="4"/>
        <v xml:space="preserve">England – CCGs - Buckinghamshire </v>
      </c>
      <c r="D43" s="50">
        <f t="shared" si="5"/>
        <v>211021</v>
      </c>
      <c r="E43" s="50">
        <f t="shared" si="5"/>
        <v>225900</v>
      </c>
      <c r="F43" s="51">
        <f t="shared" si="6"/>
        <v>563488</v>
      </c>
      <c r="G43" s="51">
        <f t="shared" si="7"/>
        <v>275644</v>
      </c>
      <c r="H43" s="52">
        <f t="shared" si="8"/>
        <v>287844</v>
      </c>
      <c r="I43" s="52">
        <f t="shared" si="9"/>
        <v>211021</v>
      </c>
      <c r="J43" s="52">
        <f t="shared" si="10"/>
        <v>225900</v>
      </c>
      <c r="K43" s="49">
        <f t="shared" si="11"/>
        <v>64623</v>
      </c>
      <c r="L43" s="50">
        <f t="shared" si="12"/>
        <v>61944</v>
      </c>
      <c r="M43" s="83">
        <v>2950</v>
      </c>
      <c r="N43" s="83">
        <v>3144</v>
      </c>
      <c r="O43" s="83">
        <v>3265</v>
      </c>
      <c r="P43" s="83">
        <v>3366</v>
      </c>
      <c r="Q43" s="83">
        <v>3567</v>
      </c>
      <c r="R43" s="83">
        <v>3437</v>
      </c>
      <c r="S43" s="83">
        <v>3594</v>
      </c>
      <c r="T43" s="83">
        <v>3616</v>
      </c>
      <c r="U43" s="83">
        <v>3611</v>
      </c>
      <c r="V43" s="83">
        <v>3716</v>
      </c>
      <c r="W43" s="83">
        <v>3917</v>
      </c>
      <c r="X43" s="83">
        <v>3991</v>
      </c>
      <c r="Y43" s="83">
        <v>3943</v>
      </c>
      <c r="Z43" s="83">
        <v>3799</v>
      </c>
      <c r="AA43" s="83">
        <v>3770</v>
      </c>
      <c r="AB43" s="83">
        <v>3726</v>
      </c>
      <c r="AC43" s="83">
        <v>3576</v>
      </c>
      <c r="AD43" s="83">
        <v>3635</v>
      </c>
      <c r="AE43" s="83">
        <v>3431</v>
      </c>
      <c r="AF43" s="83">
        <v>2404</v>
      </c>
      <c r="AG43" s="83">
        <v>2310</v>
      </c>
      <c r="AH43" s="83">
        <v>2442</v>
      </c>
      <c r="AI43" s="83">
        <v>2533</v>
      </c>
      <c r="AJ43" s="83">
        <v>2903</v>
      </c>
      <c r="AK43" s="83">
        <v>3030</v>
      </c>
      <c r="AL43" s="83">
        <v>2938</v>
      </c>
      <c r="AM43" s="83">
        <v>2794</v>
      </c>
      <c r="AN43" s="83">
        <v>2813</v>
      </c>
      <c r="AO43" s="83">
        <v>3057</v>
      </c>
      <c r="AP43" s="83">
        <v>2963</v>
      </c>
      <c r="AQ43" s="83">
        <v>3166</v>
      </c>
      <c r="AR43" s="83">
        <v>3331</v>
      </c>
      <c r="AS43" s="83">
        <v>3279</v>
      </c>
      <c r="AT43" s="83">
        <v>3439</v>
      </c>
      <c r="AU43" s="83">
        <v>3623</v>
      </c>
      <c r="AV43" s="83">
        <v>3491</v>
      </c>
      <c r="AW43" s="83">
        <v>3489</v>
      </c>
      <c r="AX43" s="83">
        <v>3436</v>
      </c>
      <c r="AY43" s="83">
        <v>3527</v>
      </c>
      <c r="AZ43" s="83">
        <v>3623</v>
      </c>
      <c r="BA43" s="83">
        <v>3821</v>
      </c>
      <c r="BB43" s="83">
        <v>3854</v>
      </c>
      <c r="BC43" s="83">
        <v>3993</v>
      </c>
      <c r="BD43" s="83">
        <v>3866</v>
      </c>
      <c r="BE43" s="83">
        <v>3758</v>
      </c>
      <c r="BF43" s="83">
        <v>3635</v>
      </c>
      <c r="BG43" s="83">
        <v>3703</v>
      </c>
      <c r="BH43" s="83">
        <v>3685</v>
      </c>
      <c r="BI43" s="83">
        <v>3797</v>
      </c>
      <c r="BJ43" s="83">
        <v>3831</v>
      </c>
      <c r="BK43" s="83">
        <v>4040</v>
      </c>
      <c r="BL43" s="83">
        <v>3967</v>
      </c>
      <c r="BM43" s="83">
        <v>3801</v>
      </c>
      <c r="BN43" s="83">
        <v>3869</v>
      </c>
      <c r="BO43" s="83">
        <v>3894</v>
      </c>
      <c r="BP43" s="83">
        <v>4092</v>
      </c>
      <c r="BQ43" s="83">
        <v>4003</v>
      </c>
      <c r="BR43" s="83">
        <v>4026</v>
      </c>
      <c r="BS43" s="83">
        <v>3990</v>
      </c>
      <c r="BT43" s="83">
        <v>3741</v>
      </c>
      <c r="BU43" s="83">
        <v>3639</v>
      </c>
      <c r="BV43" s="83">
        <v>3470</v>
      </c>
      <c r="BW43" s="83">
        <v>3370</v>
      </c>
      <c r="BX43" s="83">
        <v>3209</v>
      </c>
      <c r="BY43" s="83">
        <v>3106</v>
      </c>
      <c r="BZ43" s="83">
        <v>2905</v>
      </c>
      <c r="CA43" s="83">
        <v>2822</v>
      </c>
      <c r="CB43" s="83">
        <v>2718</v>
      </c>
      <c r="CC43" s="83">
        <v>2543</v>
      </c>
      <c r="CD43" s="83">
        <v>2506</v>
      </c>
      <c r="CE43" s="83">
        <v>2437</v>
      </c>
      <c r="CF43" s="83">
        <v>2275</v>
      </c>
      <c r="CG43" s="83">
        <v>2369</v>
      </c>
      <c r="CH43" s="83">
        <v>2470</v>
      </c>
      <c r="CI43" s="83">
        <v>2528</v>
      </c>
      <c r="CJ43" s="83">
        <v>2831</v>
      </c>
      <c r="CK43" s="83">
        <v>2036</v>
      </c>
      <c r="CL43" s="83">
        <v>1999</v>
      </c>
      <c r="CM43" s="83">
        <v>1957</v>
      </c>
      <c r="CN43" s="83">
        <v>1747</v>
      </c>
      <c r="CO43" s="83">
        <v>1592</v>
      </c>
      <c r="CP43" s="83">
        <v>1309</v>
      </c>
      <c r="CQ43" s="83">
        <v>1313</v>
      </c>
      <c r="CR43" s="83">
        <v>1252</v>
      </c>
      <c r="CS43" s="83">
        <v>1209</v>
      </c>
      <c r="CT43" s="83">
        <v>1090</v>
      </c>
      <c r="CU43" s="83">
        <v>976</v>
      </c>
      <c r="CV43" s="83">
        <v>780</v>
      </c>
      <c r="CW43" s="83">
        <v>654</v>
      </c>
      <c r="CX43" s="83">
        <v>621</v>
      </c>
      <c r="CY43" s="83">
        <v>1900</v>
      </c>
      <c r="CZ43" s="84">
        <v>2929</v>
      </c>
      <c r="DA43" s="84">
        <v>2966</v>
      </c>
      <c r="DB43" s="84">
        <v>2997</v>
      </c>
      <c r="DC43" s="84">
        <v>3212</v>
      </c>
      <c r="DD43" s="84">
        <v>3219</v>
      </c>
      <c r="DE43" s="84">
        <v>3374</v>
      </c>
      <c r="DF43" s="84">
        <v>3456</v>
      </c>
      <c r="DG43" s="84">
        <v>3551</v>
      </c>
      <c r="DH43" s="84">
        <v>3437</v>
      </c>
      <c r="DI43" s="84">
        <v>3531</v>
      </c>
      <c r="DJ43" s="84">
        <v>3852</v>
      </c>
      <c r="DK43" s="84">
        <v>3833</v>
      </c>
      <c r="DL43" s="84">
        <v>3724</v>
      </c>
      <c r="DM43" s="84">
        <v>3685</v>
      </c>
      <c r="DN43" s="84">
        <v>3722</v>
      </c>
      <c r="DO43" s="84">
        <v>3554</v>
      </c>
      <c r="DP43" s="84">
        <v>3461</v>
      </c>
      <c r="DQ43" s="84">
        <v>3441</v>
      </c>
      <c r="DR43" s="84">
        <v>3195</v>
      </c>
      <c r="DS43" s="84">
        <v>1877</v>
      </c>
      <c r="DT43" s="84">
        <v>1852</v>
      </c>
      <c r="DU43" s="84">
        <v>2091</v>
      </c>
      <c r="DV43" s="84">
        <v>2430</v>
      </c>
      <c r="DW43" s="84">
        <v>2779</v>
      </c>
      <c r="DX43" s="84">
        <v>2758</v>
      </c>
      <c r="DY43" s="84">
        <v>2867</v>
      </c>
      <c r="DZ43" s="84">
        <v>2913</v>
      </c>
      <c r="EA43" s="84">
        <v>2982</v>
      </c>
      <c r="EB43" s="84">
        <v>3036</v>
      </c>
      <c r="EC43" s="84">
        <v>3243</v>
      </c>
      <c r="ED43" s="84">
        <v>3460</v>
      </c>
      <c r="EE43" s="84">
        <v>3661</v>
      </c>
      <c r="EF43" s="84">
        <v>3715</v>
      </c>
      <c r="EG43" s="84">
        <v>3713</v>
      </c>
      <c r="EH43" s="84">
        <v>3860</v>
      </c>
      <c r="EI43" s="84">
        <v>3796</v>
      </c>
      <c r="EJ43" s="84">
        <v>3847</v>
      </c>
      <c r="EK43" s="84">
        <v>3961</v>
      </c>
      <c r="EL43" s="84">
        <v>3936</v>
      </c>
      <c r="EM43" s="84">
        <v>4064</v>
      </c>
      <c r="EN43" s="84">
        <v>4029</v>
      </c>
      <c r="EO43" s="84">
        <v>4298</v>
      </c>
      <c r="EP43" s="84">
        <v>4093</v>
      </c>
      <c r="EQ43" s="84">
        <v>4114</v>
      </c>
      <c r="ER43" s="84">
        <v>3884</v>
      </c>
      <c r="ES43" s="84">
        <v>3791</v>
      </c>
      <c r="ET43" s="84">
        <v>3806</v>
      </c>
      <c r="EU43" s="84">
        <v>3779</v>
      </c>
      <c r="EV43" s="84">
        <v>3775</v>
      </c>
      <c r="EW43" s="84">
        <v>4149</v>
      </c>
      <c r="EX43" s="84">
        <v>4117</v>
      </c>
      <c r="EY43" s="84">
        <v>4224</v>
      </c>
      <c r="EZ43" s="84">
        <v>3986</v>
      </c>
      <c r="FA43" s="84">
        <v>4092</v>
      </c>
      <c r="FB43" s="84">
        <v>4186</v>
      </c>
      <c r="FC43" s="84">
        <v>4289</v>
      </c>
      <c r="FD43" s="84">
        <v>4077</v>
      </c>
      <c r="FE43" s="84">
        <v>4056</v>
      </c>
      <c r="FF43" s="84">
        <v>4023</v>
      </c>
      <c r="FG43" s="84">
        <v>3952</v>
      </c>
      <c r="FH43" s="84">
        <v>3671</v>
      </c>
      <c r="FI43" s="84">
        <v>3589</v>
      </c>
      <c r="FJ43" s="84">
        <v>3378</v>
      </c>
      <c r="FK43" s="84">
        <v>3354</v>
      </c>
      <c r="FL43" s="84">
        <v>3114</v>
      </c>
      <c r="FM43" s="84">
        <v>3069</v>
      </c>
      <c r="FN43" s="84">
        <v>2865</v>
      </c>
      <c r="FO43" s="84">
        <v>2741</v>
      </c>
      <c r="FP43" s="84">
        <v>2712</v>
      </c>
      <c r="FQ43" s="84">
        <v>2748</v>
      </c>
      <c r="FR43" s="84">
        <v>2568</v>
      </c>
      <c r="FS43" s="84">
        <v>2687</v>
      </c>
      <c r="FT43" s="84">
        <v>2700</v>
      </c>
      <c r="FU43" s="84">
        <v>2780</v>
      </c>
      <c r="FV43" s="84">
        <v>2856</v>
      </c>
      <c r="FW43" s="84">
        <v>3174</v>
      </c>
      <c r="FX43" s="84">
        <v>2428</v>
      </c>
      <c r="FY43" s="84">
        <v>2263</v>
      </c>
      <c r="FZ43" s="84">
        <v>2352</v>
      </c>
      <c r="GA43" s="84">
        <v>2190</v>
      </c>
      <c r="GB43" s="84">
        <v>1858</v>
      </c>
      <c r="GC43" s="84">
        <v>1576</v>
      </c>
      <c r="GD43" s="84">
        <v>1766</v>
      </c>
      <c r="GE43" s="84">
        <v>1605</v>
      </c>
      <c r="GF43" s="84">
        <v>1549</v>
      </c>
      <c r="GG43" s="84">
        <v>1343</v>
      </c>
      <c r="GH43" s="84">
        <v>1254</v>
      </c>
      <c r="GI43" s="84">
        <v>1208</v>
      </c>
      <c r="GJ43" s="84">
        <v>979</v>
      </c>
      <c r="GK43" s="84">
        <v>865</v>
      </c>
      <c r="GL43" s="85">
        <v>3902</v>
      </c>
    </row>
    <row r="44" spans="1:194" s="1" customFormat="1">
      <c r="A44" s="86" t="s">
        <v>135</v>
      </c>
      <c r="B44" s="360" t="s">
        <v>169</v>
      </c>
      <c r="C44" s="29" t="str">
        <f t="shared" si="4"/>
        <v xml:space="preserve">England – CCGs - Bury </v>
      </c>
      <c r="D44" s="50">
        <f t="shared" si="5"/>
        <v>73049</v>
      </c>
      <c r="E44" s="50">
        <f t="shared" si="5"/>
        <v>77651</v>
      </c>
      <c r="F44" s="51">
        <f t="shared" si="6"/>
        <v>194606</v>
      </c>
      <c r="G44" s="51">
        <f t="shared" si="7"/>
        <v>95665</v>
      </c>
      <c r="H44" s="52">
        <f t="shared" si="8"/>
        <v>98941</v>
      </c>
      <c r="I44" s="52">
        <f t="shared" si="9"/>
        <v>73049</v>
      </c>
      <c r="J44" s="52">
        <f t="shared" si="10"/>
        <v>77651</v>
      </c>
      <c r="K44" s="49">
        <f t="shared" si="11"/>
        <v>22616</v>
      </c>
      <c r="L44" s="50">
        <f t="shared" si="12"/>
        <v>21290</v>
      </c>
      <c r="M44" s="83">
        <v>1039</v>
      </c>
      <c r="N44" s="83">
        <v>1103</v>
      </c>
      <c r="O44" s="83">
        <v>1179</v>
      </c>
      <c r="P44" s="83">
        <v>1207</v>
      </c>
      <c r="Q44" s="83">
        <v>1148</v>
      </c>
      <c r="R44" s="83">
        <v>1173</v>
      </c>
      <c r="S44" s="83">
        <v>1275</v>
      </c>
      <c r="T44" s="83">
        <v>1260</v>
      </c>
      <c r="U44" s="83">
        <v>1284</v>
      </c>
      <c r="V44" s="83">
        <v>1276</v>
      </c>
      <c r="W44" s="83">
        <v>1367</v>
      </c>
      <c r="X44" s="83">
        <v>1354</v>
      </c>
      <c r="Y44" s="83">
        <v>1318</v>
      </c>
      <c r="Z44" s="83">
        <v>1367</v>
      </c>
      <c r="AA44" s="83">
        <v>1356</v>
      </c>
      <c r="AB44" s="83">
        <v>1239</v>
      </c>
      <c r="AC44" s="83">
        <v>1333</v>
      </c>
      <c r="AD44" s="83">
        <v>1338</v>
      </c>
      <c r="AE44" s="83">
        <v>1224</v>
      </c>
      <c r="AF44" s="83">
        <v>961</v>
      </c>
      <c r="AG44" s="83">
        <v>929</v>
      </c>
      <c r="AH44" s="83">
        <v>923</v>
      </c>
      <c r="AI44" s="83">
        <v>974</v>
      </c>
      <c r="AJ44" s="83">
        <v>1081</v>
      </c>
      <c r="AK44" s="83">
        <v>1060</v>
      </c>
      <c r="AL44" s="83">
        <v>1082</v>
      </c>
      <c r="AM44" s="83">
        <v>1038</v>
      </c>
      <c r="AN44" s="83">
        <v>1097</v>
      </c>
      <c r="AO44" s="83">
        <v>1163</v>
      </c>
      <c r="AP44" s="83">
        <v>1249</v>
      </c>
      <c r="AQ44" s="83">
        <v>1272</v>
      </c>
      <c r="AR44" s="83">
        <v>1270</v>
      </c>
      <c r="AS44" s="83">
        <v>1330</v>
      </c>
      <c r="AT44" s="83">
        <v>1304</v>
      </c>
      <c r="AU44" s="83">
        <v>1309</v>
      </c>
      <c r="AV44" s="83">
        <v>1326</v>
      </c>
      <c r="AW44" s="83">
        <v>1294</v>
      </c>
      <c r="AX44" s="83">
        <v>1288</v>
      </c>
      <c r="AY44" s="83">
        <v>1277</v>
      </c>
      <c r="AZ44" s="83">
        <v>1196</v>
      </c>
      <c r="BA44" s="83">
        <v>1353</v>
      </c>
      <c r="BB44" s="83">
        <v>1311</v>
      </c>
      <c r="BC44" s="83">
        <v>1223</v>
      </c>
      <c r="BD44" s="83">
        <v>1223</v>
      </c>
      <c r="BE44" s="83">
        <v>1115</v>
      </c>
      <c r="BF44" s="83">
        <v>1062</v>
      </c>
      <c r="BG44" s="83">
        <v>1137</v>
      </c>
      <c r="BH44" s="83">
        <v>1210</v>
      </c>
      <c r="BI44" s="83">
        <v>1187</v>
      </c>
      <c r="BJ44" s="83">
        <v>1254</v>
      </c>
      <c r="BK44" s="83">
        <v>1283</v>
      </c>
      <c r="BL44" s="83">
        <v>1355</v>
      </c>
      <c r="BM44" s="83">
        <v>1228</v>
      </c>
      <c r="BN44" s="83">
        <v>1339</v>
      </c>
      <c r="BO44" s="83">
        <v>1271</v>
      </c>
      <c r="BP44" s="83">
        <v>1334</v>
      </c>
      <c r="BQ44" s="83">
        <v>1365</v>
      </c>
      <c r="BR44" s="83">
        <v>1338</v>
      </c>
      <c r="BS44" s="83">
        <v>1358</v>
      </c>
      <c r="BT44" s="83">
        <v>1306</v>
      </c>
      <c r="BU44" s="83">
        <v>1287</v>
      </c>
      <c r="BV44" s="83">
        <v>1132</v>
      </c>
      <c r="BW44" s="83">
        <v>1174</v>
      </c>
      <c r="BX44" s="83">
        <v>1118</v>
      </c>
      <c r="BY44" s="83">
        <v>1065</v>
      </c>
      <c r="BZ44" s="83">
        <v>1005</v>
      </c>
      <c r="CA44" s="83">
        <v>956</v>
      </c>
      <c r="CB44" s="83">
        <v>875</v>
      </c>
      <c r="CC44" s="83">
        <v>864</v>
      </c>
      <c r="CD44" s="83">
        <v>899</v>
      </c>
      <c r="CE44" s="83">
        <v>840</v>
      </c>
      <c r="CF44" s="83">
        <v>891</v>
      </c>
      <c r="CG44" s="83">
        <v>891</v>
      </c>
      <c r="CH44" s="83">
        <v>891</v>
      </c>
      <c r="CI44" s="83">
        <v>895</v>
      </c>
      <c r="CJ44" s="83">
        <v>1025</v>
      </c>
      <c r="CK44" s="83">
        <v>734</v>
      </c>
      <c r="CL44" s="83">
        <v>650</v>
      </c>
      <c r="CM44" s="83">
        <v>657</v>
      </c>
      <c r="CN44" s="83">
        <v>557</v>
      </c>
      <c r="CO44" s="83">
        <v>499</v>
      </c>
      <c r="CP44" s="83">
        <v>411</v>
      </c>
      <c r="CQ44" s="83">
        <v>460</v>
      </c>
      <c r="CR44" s="83">
        <v>420</v>
      </c>
      <c r="CS44" s="83">
        <v>342</v>
      </c>
      <c r="CT44" s="83">
        <v>314</v>
      </c>
      <c r="CU44" s="83">
        <v>248</v>
      </c>
      <c r="CV44" s="83">
        <v>226</v>
      </c>
      <c r="CW44" s="83">
        <v>189</v>
      </c>
      <c r="CX44" s="83">
        <v>167</v>
      </c>
      <c r="CY44" s="83">
        <v>468</v>
      </c>
      <c r="CZ44" s="84">
        <v>1042</v>
      </c>
      <c r="DA44" s="84">
        <v>1056</v>
      </c>
      <c r="DB44" s="84">
        <v>1042</v>
      </c>
      <c r="DC44" s="84">
        <v>1124</v>
      </c>
      <c r="DD44" s="84">
        <v>1141</v>
      </c>
      <c r="DE44" s="84">
        <v>1126</v>
      </c>
      <c r="DF44" s="84">
        <v>1200</v>
      </c>
      <c r="DG44" s="84">
        <v>1177</v>
      </c>
      <c r="DH44" s="84">
        <v>1186</v>
      </c>
      <c r="DI44" s="84">
        <v>1266</v>
      </c>
      <c r="DJ44" s="84">
        <v>1271</v>
      </c>
      <c r="DK44" s="84">
        <v>1281</v>
      </c>
      <c r="DL44" s="84">
        <v>1303</v>
      </c>
      <c r="DM44" s="84">
        <v>1217</v>
      </c>
      <c r="DN44" s="84">
        <v>1339</v>
      </c>
      <c r="DO44" s="84">
        <v>1234</v>
      </c>
      <c r="DP44" s="84">
        <v>1157</v>
      </c>
      <c r="DQ44" s="84">
        <v>1128</v>
      </c>
      <c r="DR44" s="84">
        <v>1085</v>
      </c>
      <c r="DS44" s="84">
        <v>775</v>
      </c>
      <c r="DT44" s="84">
        <v>830</v>
      </c>
      <c r="DU44" s="84">
        <v>815</v>
      </c>
      <c r="DV44" s="84">
        <v>884</v>
      </c>
      <c r="DW44" s="84">
        <v>1053</v>
      </c>
      <c r="DX44" s="84">
        <v>1036</v>
      </c>
      <c r="DY44" s="84">
        <v>1095</v>
      </c>
      <c r="DZ44" s="84">
        <v>1021</v>
      </c>
      <c r="EA44" s="84">
        <v>1179</v>
      </c>
      <c r="EB44" s="84">
        <v>1244</v>
      </c>
      <c r="EC44" s="84">
        <v>1286</v>
      </c>
      <c r="ED44" s="84">
        <v>1362</v>
      </c>
      <c r="EE44" s="84">
        <v>1358</v>
      </c>
      <c r="EF44" s="84">
        <v>1373</v>
      </c>
      <c r="EG44" s="84">
        <v>1396</v>
      </c>
      <c r="EH44" s="84">
        <v>1438</v>
      </c>
      <c r="EI44" s="84">
        <v>1540</v>
      </c>
      <c r="EJ44" s="84">
        <v>1389</v>
      </c>
      <c r="EK44" s="84">
        <v>1447</v>
      </c>
      <c r="EL44" s="84">
        <v>1324</v>
      </c>
      <c r="EM44" s="84">
        <v>1403</v>
      </c>
      <c r="EN44" s="84">
        <v>1393</v>
      </c>
      <c r="EO44" s="84">
        <v>1305</v>
      </c>
      <c r="EP44" s="84">
        <v>1286</v>
      </c>
      <c r="EQ44" s="84">
        <v>1286</v>
      </c>
      <c r="ER44" s="84">
        <v>1202</v>
      </c>
      <c r="ES44" s="84">
        <v>1132</v>
      </c>
      <c r="ET44" s="84">
        <v>1192</v>
      </c>
      <c r="EU44" s="84">
        <v>1239</v>
      </c>
      <c r="EV44" s="84">
        <v>1223</v>
      </c>
      <c r="EW44" s="84">
        <v>1273</v>
      </c>
      <c r="EX44" s="84">
        <v>1347</v>
      </c>
      <c r="EY44" s="84">
        <v>1336</v>
      </c>
      <c r="EZ44" s="84">
        <v>1353</v>
      </c>
      <c r="FA44" s="84">
        <v>1350</v>
      </c>
      <c r="FB44" s="84">
        <v>1357</v>
      </c>
      <c r="FC44" s="84">
        <v>1405</v>
      </c>
      <c r="FD44" s="84">
        <v>1349</v>
      </c>
      <c r="FE44" s="84">
        <v>1365</v>
      </c>
      <c r="FF44" s="84">
        <v>1362</v>
      </c>
      <c r="FG44" s="84">
        <v>1301</v>
      </c>
      <c r="FH44" s="84">
        <v>1281</v>
      </c>
      <c r="FI44" s="84">
        <v>1220</v>
      </c>
      <c r="FJ44" s="84">
        <v>1178</v>
      </c>
      <c r="FK44" s="84">
        <v>1138</v>
      </c>
      <c r="FL44" s="84">
        <v>1061</v>
      </c>
      <c r="FM44" s="84">
        <v>951</v>
      </c>
      <c r="FN44" s="84">
        <v>963</v>
      </c>
      <c r="FO44" s="84">
        <v>944</v>
      </c>
      <c r="FP44" s="84">
        <v>965</v>
      </c>
      <c r="FQ44" s="84">
        <v>980</v>
      </c>
      <c r="FR44" s="84">
        <v>954</v>
      </c>
      <c r="FS44" s="84">
        <v>875</v>
      </c>
      <c r="FT44" s="84">
        <v>924</v>
      </c>
      <c r="FU44" s="84">
        <v>1032</v>
      </c>
      <c r="FV44" s="84">
        <v>1037</v>
      </c>
      <c r="FW44" s="84">
        <v>1164</v>
      </c>
      <c r="FX44" s="84">
        <v>800</v>
      </c>
      <c r="FY44" s="84">
        <v>801</v>
      </c>
      <c r="FZ44" s="84">
        <v>838</v>
      </c>
      <c r="GA44" s="84">
        <v>692</v>
      </c>
      <c r="GB44" s="84">
        <v>586</v>
      </c>
      <c r="GC44" s="84">
        <v>563</v>
      </c>
      <c r="GD44" s="84">
        <v>522</v>
      </c>
      <c r="GE44" s="84">
        <v>525</v>
      </c>
      <c r="GF44" s="84">
        <v>482</v>
      </c>
      <c r="GG44" s="84">
        <v>427</v>
      </c>
      <c r="GH44" s="84">
        <v>396</v>
      </c>
      <c r="GI44" s="84">
        <v>370</v>
      </c>
      <c r="GJ44" s="84">
        <v>307</v>
      </c>
      <c r="GK44" s="84">
        <v>241</v>
      </c>
      <c r="GL44" s="85">
        <v>1045</v>
      </c>
    </row>
    <row r="45" spans="1:194" s="1" customFormat="1">
      <c r="A45" s="86" t="s">
        <v>135</v>
      </c>
      <c r="B45" s="360" t="s">
        <v>170</v>
      </c>
      <c r="C45" s="29" t="str">
        <f t="shared" si="4"/>
        <v xml:space="preserve">England – CCGs - Calderdale </v>
      </c>
      <c r="D45" s="50">
        <f t="shared" si="5"/>
        <v>78458</v>
      </c>
      <c r="E45" s="50">
        <f t="shared" si="5"/>
        <v>84126</v>
      </c>
      <c r="F45" s="51">
        <f t="shared" si="6"/>
        <v>207699</v>
      </c>
      <c r="G45" s="51">
        <f t="shared" si="7"/>
        <v>101550</v>
      </c>
      <c r="H45" s="52">
        <f t="shared" si="8"/>
        <v>106149</v>
      </c>
      <c r="I45" s="52">
        <f t="shared" si="9"/>
        <v>78458</v>
      </c>
      <c r="J45" s="52">
        <f t="shared" si="10"/>
        <v>84126</v>
      </c>
      <c r="K45" s="49">
        <f t="shared" si="11"/>
        <v>23092</v>
      </c>
      <c r="L45" s="50">
        <f t="shared" si="12"/>
        <v>22023</v>
      </c>
      <c r="M45" s="83">
        <v>1064</v>
      </c>
      <c r="N45" s="83">
        <v>1123</v>
      </c>
      <c r="O45" s="83">
        <v>1195</v>
      </c>
      <c r="P45" s="83">
        <v>1142</v>
      </c>
      <c r="Q45" s="83">
        <v>1216</v>
      </c>
      <c r="R45" s="83">
        <v>1205</v>
      </c>
      <c r="S45" s="83">
        <v>1272</v>
      </c>
      <c r="T45" s="83">
        <v>1315</v>
      </c>
      <c r="U45" s="83">
        <v>1329</v>
      </c>
      <c r="V45" s="83">
        <v>1391</v>
      </c>
      <c r="W45" s="83">
        <v>1333</v>
      </c>
      <c r="X45" s="83">
        <v>1385</v>
      </c>
      <c r="Y45" s="83">
        <v>1373</v>
      </c>
      <c r="Z45" s="83">
        <v>1361</v>
      </c>
      <c r="AA45" s="83">
        <v>1397</v>
      </c>
      <c r="AB45" s="83">
        <v>1327</v>
      </c>
      <c r="AC45" s="83">
        <v>1293</v>
      </c>
      <c r="AD45" s="83">
        <v>1371</v>
      </c>
      <c r="AE45" s="83">
        <v>1294</v>
      </c>
      <c r="AF45" s="83">
        <v>972</v>
      </c>
      <c r="AG45" s="83">
        <v>886</v>
      </c>
      <c r="AH45" s="83">
        <v>973</v>
      </c>
      <c r="AI45" s="83">
        <v>1040</v>
      </c>
      <c r="AJ45" s="83">
        <v>1146</v>
      </c>
      <c r="AK45" s="83">
        <v>1165</v>
      </c>
      <c r="AL45" s="83">
        <v>1138</v>
      </c>
      <c r="AM45" s="83">
        <v>1125</v>
      </c>
      <c r="AN45" s="83">
        <v>1150</v>
      </c>
      <c r="AO45" s="83">
        <v>1216</v>
      </c>
      <c r="AP45" s="83">
        <v>1229</v>
      </c>
      <c r="AQ45" s="83">
        <v>1213</v>
      </c>
      <c r="AR45" s="83">
        <v>1208</v>
      </c>
      <c r="AS45" s="83">
        <v>1225</v>
      </c>
      <c r="AT45" s="83">
        <v>1191</v>
      </c>
      <c r="AU45" s="83">
        <v>1272</v>
      </c>
      <c r="AV45" s="83">
        <v>1247</v>
      </c>
      <c r="AW45" s="83">
        <v>1223</v>
      </c>
      <c r="AX45" s="83">
        <v>1302</v>
      </c>
      <c r="AY45" s="83">
        <v>1237</v>
      </c>
      <c r="AZ45" s="83">
        <v>1277</v>
      </c>
      <c r="BA45" s="83">
        <v>1234</v>
      </c>
      <c r="BB45" s="83">
        <v>1264</v>
      </c>
      <c r="BC45" s="83">
        <v>1344</v>
      </c>
      <c r="BD45" s="83">
        <v>1314</v>
      </c>
      <c r="BE45" s="83">
        <v>1198</v>
      </c>
      <c r="BF45" s="83">
        <v>1160</v>
      </c>
      <c r="BG45" s="83">
        <v>1249</v>
      </c>
      <c r="BH45" s="83">
        <v>1183</v>
      </c>
      <c r="BI45" s="83">
        <v>1267</v>
      </c>
      <c r="BJ45" s="83">
        <v>1487</v>
      </c>
      <c r="BK45" s="83">
        <v>1512</v>
      </c>
      <c r="BL45" s="83">
        <v>1567</v>
      </c>
      <c r="BM45" s="83">
        <v>1483</v>
      </c>
      <c r="BN45" s="83">
        <v>1560</v>
      </c>
      <c r="BO45" s="83">
        <v>1520</v>
      </c>
      <c r="BP45" s="83">
        <v>1472</v>
      </c>
      <c r="BQ45" s="83">
        <v>1574</v>
      </c>
      <c r="BR45" s="83">
        <v>1530</v>
      </c>
      <c r="BS45" s="83">
        <v>1493</v>
      </c>
      <c r="BT45" s="83">
        <v>1434</v>
      </c>
      <c r="BU45" s="83">
        <v>1388</v>
      </c>
      <c r="BV45" s="83">
        <v>1333</v>
      </c>
      <c r="BW45" s="83">
        <v>1215</v>
      </c>
      <c r="BX45" s="83">
        <v>1263</v>
      </c>
      <c r="BY45" s="83">
        <v>1216</v>
      </c>
      <c r="BZ45" s="83">
        <v>1199</v>
      </c>
      <c r="CA45" s="83">
        <v>1167</v>
      </c>
      <c r="CB45" s="83">
        <v>1009</v>
      </c>
      <c r="CC45" s="83">
        <v>1076</v>
      </c>
      <c r="CD45" s="83">
        <v>1019</v>
      </c>
      <c r="CE45" s="83">
        <v>973</v>
      </c>
      <c r="CF45" s="83">
        <v>994</v>
      </c>
      <c r="CG45" s="83">
        <v>984</v>
      </c>
      <c r="CH45" s="83">
        <v>1000</v>
      </c>
      <c r="CI45" s="83">
        <v>1076</v>
      </c>
      <c r="CJ45" s="83">
        <v>1091</v>
      </c>
      <c r="CK45" s="83">
        <v>779</v>
      </c>
      <c r="CL45" s="83">
        <v>759</v>
      </c>
      <c r="CM45" s="83">
        <v>761</v>
      </c>
      <c r="CN45" s="83">
        <v>652</v>
      </c>
      <c r="CO45" s="83">
        <v>528</v>
      </c>
      <c r="CP45" s="83">
        <v>489</v>
      </c>
      <c r="CQ45" s="83">
        <v>436</v>
      </c>
      <c r="CR45" s="83">
        <v>396</v>
      </c>
      <c r="CS45" s="83">
        <v>404</v>
      </c>
      <c r="CT45" s="83">
        <v>324</v>
      </c>
      <c r="CU45" s="83">
        <v>290</v>
      </c>
      <c r="CV45" s="83">
        <v>222</v>
      </c>
      <c r="CW45" s="83">
        <v>191</v>
      </c>
      <c r="CX45" s="83">
        <v>158</v>
      </c>
      <c r="CY45" s="83">
        <v>492</v>
      </c>
      <c r="CZ45" s="84">
        <v>996</v>
      </c>
      <c r="DA45" s="84">
        <v>995</v>
      </c>
      <c r="DB45" s="84">
        <v>1093</v>
      </c>
      <c r="DC45" s="84">
        <v>1084</v>
      </c>
      <c r="DD45" s="84">
        <v>1195</v>
      </c>
      <c r="DE45" s="84">
        <v>1213</v>
      </c>
      <c r="DF45" s="84">
        <v>1217</v>
      </c>
      <c r="DG45" s="84">
        <v>1230</v>
      </c>
      <c r="DH45" s="84">
        <v>1173</v>
      </c>
      <c r="DI45" s="84">
        <v>1328</v>
      </c>
      <c r="DJ45" s="84">
        <v>1345</v>
      </c>
      <c r="DK45" s="84">
        <v>1300</v>
      </c>
      <c r="DL45" s="84">
        <v>1356</v>
      </c>
      <c r="DM45" s="84">
        <v>1366</v>
      </c>
      <c r="DN45" s="84">
        <v>1309</v>
      </c>
      <c r="DO45" s="84">
        <v>1263</v>
      </c>
      <c r="DP45" s="84">
        <v>1291</v>
      </c>
      <c r="DQ45" s="84">
        <v>1269</v>
      </c>
      <c r="DR45" s="84">
        <v>1165</v>
      </c>
      <c r="DS45" s="84">
        <v>805</v>
      </c>
      <c r="DT45" s="84">
        <v>799</v>
      </c>
      <c r="DU45" s="84">
        <v>829</v>
      </c>
      <c r="DV45" s="84">
        <v>994</v>
      </c>
      <c r="DW45" s="84">
        <v>1034</v>
      </c>
      <c r="DX45" s="84">
        <v>1149</v>
      </c>
      <c r="DY45" s="84">
        <v>1151</v>
      </c>
      <c r="DZ45" s="84">
        <v>1140</v>
      </c>
      <c r="EA45" s="84">
        <v>1190</v>
      </c>
      <c r="EB45" s="84">
        <v>1243</v>
      </c>
      <c r="EC45" s="84">
        <v>1304</v>
      </c>
      <c r="ED45" s="84">
        <v>1358</v>
      </c>
      <c r="EE45" s="84">
        <v>1344</v>
      </c>
      <c r="EF45" s="84">
        <v>1365</v>
      </c>
      <c r="EG45" s="84">
        <v>1375</v>
      </c>
      <c r="EH45" s="84">
        <v>1416</v>
      </c>
      <c r="EI45" s="84">
        <v>1459</v>
      </c>
      <c r="EJ45" s="84">
        <v>1337</v>
      </c>
      <c r="EK45" s="84">
        <v>1430</v>
      </c>
      <c r="EL45" s="84">
        <v>1378</v>
      </c>
      <c r="EM45" s="84">
        <v>1361</v>
      </c>
      <c r="EN45" s="84">
        <v>1359</v>
      </c>
      <c r="EO45" s="84">
        <v>1360</v>
      </c>
      <c r="EP45" s="84">
        <v>1412</v>
      </c>
      <c r="EQ45" s="84">
        <v>1331</v>
      </c>
      <c r="ER45" s="84">
        <v>1190</v>
      </c>
      <c r="ES45" s="84">
        <v>1206</v>
      </c>
      <c r="ET45" s="84">
        <v>1287</v>
      </c>
      <c r="EU45" s="84">
        <v>1314</v>
      </c>
      <c r="EV45" s="84">
        <v>1461</v>
      </c>
      <c r="EW45" s="84">
        <v>1456</v>
      </c>
      <c r="EX45" s="84">
        <v>1492</v>
      </c>
      <c r="EY45" s="84">
        <v>1632</v>
      </c>
      <c r="EZ45" s="84">
        <v>1632</v>
      </c>
      <c r="FA45" s="84">
        <v>1558</v>
      </c>
      <c r="FB45" s="84">
        <v>1608</v>
      </c>
      <c r="FC45" s="84">
        <v>1620</v>
      </c>
      <c r="FD45" s="84">
        <v>1519</v>
      </c>
      <c r="FE45" s="84">
        <v>1497</v>
      </c>
      <c r="FF45" s="84">
        <v>1584</v>
      </c>
      <c r="FG45" s="84">
        <v>1493</v>
      </c>
      <c r="FH45" s="84">
        <v>1509</v>
      </c>
      <c r="FI45" s="84">
        <v>1408</v>
      </c>
      <c r="FJ45" s="84">
        <v>1331</v>
      </c>
      <c r="FK45" s="84">
        <v>1301</v>
      </c>
      <c r="FL45" s="84">
        <v>1312</v>
      </c>
      <c r="FM45" s="84">
        <v>1260</v>
      </c>
      <c r="FN45" s="84">
        <v>1207</v>
      </c>
      <c r="FO45" s="84">
        <v>1120</v>
      </c>
      <c r="FP45" s="84">
        <v>1068</v>
      </c>
      <c r="FQ45" s="84">
        <v>1037</v>
      </c>
      <c r="FR45" s="84">
        <v>1021</v>
      </c>
      <c r="FS45" s="84">
        <v>1083</v>
      </c>
      <c r="FT45" s="84">
        <v>1093</v>
      </c>
      <c r="FU45" s="84">
        <v>1110</v>
      </c>
      <c r="FV45" s="84">
        <v>1127</v>
      </c>
      <c r="FW45" s="84">
        <v>1241</v>
      </c>
      <c r="FX45" s="84">
        <v>887</v>
      </c>
      <c r="FY45" s="84">
        <v>878</v>
      </c>
      <c r="FZ45" s="84">
        <v>818</v>
      </c>
      <c r="GA45" s="84">
        <v>761</v>
      </c>
      <c r="GB45" s="84">
        <v>670</v>
      </c>
      <c r="GC45" s="84">
        <v>565</v>
      </c>
      <c r="GD45" s="84">
        <v>545</v>
      </c>
      <c r="GE45" s="84">
        <v>543</v>
      </c>
      <c r="GF45" s="84">
        <v>522</v>
      </c>
      <c r="GG45" s="84">
        <v>455</v>
      </c>
      <c r="GH45" s="84">
        <v>410</v>
      </c>
      <c r="GI45" s="84">
        <v>366</v>
      </c>
      <c r="GJ45" s="84">
        <v>319</v>
      </c>
      <c r="GK45" s="84">
        <v>286</v>
      </c>
      <c r="GL45" s="85">
        <v>1236</v>
      </c>
    </row>
    <row r="46" spans="1:194" s="1" customFormat="1">
      <c r="A46" s="86" t="s">
        <v>135</v>
      </c>
      <c r="B46" s="360" t="s">
        <v>171</v>
      </c>
      <c r="C46" s="29" t="str">
        <f t="shared" si="4"/>
        <v xml:space="preserve">England – CCGs - Cambridgeshire and Peterborough </v>
      </c>
      <c r="D46" s="50">
        <f t="shared" si="5"/>
        <v>364079</v>
      </c>
      <c r="E46" s="50">
        <f t="shared" si="5"/>
        <v>381082</v>
      </c>
      <c r="F46" s="51">
        <f t="shared" si="6"/>
        <v>944517</v>
      </c>
      <c r="G46" s="51">
        <f t="shared" si="7"/>
        <v>466419</v>
      </c>
      <c r="H46" s="52">
        <f t="shared" si="8"/>
        <v>478098</v>
      </c>
      <c r="I46" s="52">
        <f t="shared" si="9"/>
        <v>364079</v>
      </c>
      <c r="J46" s="52">
        <f t="shared" si="10"/>
        <v>381082</v>
      </c>
      <c r="K46" s="49">
        <f t="shared" si="11"/>
        <v>102340</v>
      </c>
      <c r="L46" s="50">
        <f t="shared" si="12"/>
        <v>97016</v>
      </c>
      <c r="M46" s="83">
        <v>4911</v>
      </c>
      <c r="N46" s="83">
        <v>5066</v>
      </c>
      <c r="O46" s="83">
        <v>5310</v>
      </c>
      <c r="P46" s="83">
        <v>5330</v>
      </c>
      <c r="Q46" s="83">
        <v>5585</v>
      </c>
      <c r="R46" s="83">
        <v>5374</v>
      </c>
      <c r="S46" s="83">
        <v>5907</v>
      </c>
      <c r="T46" s="83">
        <v>5683</v>
      </c>
      <c r="U46" s="83">
        <v>5958</v>
      </c>
      <c r="V46" s="83">
        <v>6007</v>
      </c>
      <c r="W46" s="83">
        <v>6223</v>
      </c>
      <c r="X46" s="83">
        <v>6149</v>
      </c>
      <c r="Y46" s="83">
        <v>6057</v>
      </c>
      <c r="Z46" s="83">
        <v>5917</v>
      </c>
      <c r="AA46" s="83">
        <v>6073</v>
      </c>
      <c r="AB46" s="83">
        <v>5741</v>
      </c>
      <c r="AC46" s="83">
        <v>5504</v>
      </c>
      <c r="AD46" s="83">
        <v>5545</v>
      </c>
      <c r="AE46" s="83">
        <v>5525</v>
      </c>
      <c r="AF46" s="83">
        <v>5738</v>
      </c>
      <c r="AG46" s="83">
        <v>5793</v>
      </c>
      <c r="AH46" s="83">
        <v>5452</v>
      </c>
      <c r="AI46" s="83">
        <v>5799</v>
      </c>
      <c r="AJ46" s="83">
        <v>6371</v>
      </c>
      <c r="AK46" s="83">
        <v>6333</v>
      </c>
      <c r="AL46" s="83">
        <v>6120</v>
      </c>
      <c r="AM46" s="83">
        <v>6235</v>
      </c>
      <c r="AN46" s="83">
        <v>6244</v>
      </c>
      <c r="AO46" s="83">
        <v>6338</v>
      </c>
      <c r="AP46" s="83">
        <v>6307</v>
      </c>
      <c r="AQ46" s="83">
        <v>6429</v>
      </c>
      <c r="AR46" s="83">
        <v>6705</v>
      </c>
      <c r="AS46" s="83">
        <v>6557</v>
      </c>
      <c r="AT46" s="83">
        <v>6621</v>
      </c>
      <c r="AU46" s="83">
        <v>6588</v>
      </c>
      <c r="AV46" s="83">
        <v>6506</v>
      </c>
      <c r="AW46" s="83">
        <v>6654</v>
      </c>
      <c r="AX46" s="83">
        <v>6548</v>
      </c>
      <c r="AY46" s="83">
        <v>6236</v>
      </c>
      <c r="AZ46" s="83">
        <v>6334</v>
      </c>
      <c r="BA46" s="83">
        <v>6332</v>
      </c>
      <c r="BB46" s="83">
        <v>6598</v>
      </c>
      <c r="BC46" s="83">
        <v>6197</v>
      </c>
      <c r="BD46" s="83">
        <v>6443</v>
      </c>
      <c r="BE46" s="83">
        <v>5877</v>
      </c>
      <c r="BF46" s="83">
        <v>5681</v>
      </c>
      <c r="BG46" s="83">
        <v>5882</v>
      </c>
      <c r="BH46" s="83">
        <v>5891</v>
      </c>
      <c r="BI46" s="83">
        <v>5896</v>
      </c>
      <c r="BJ46" s="83">
        <v>6154</v>
      </c>
      <c r="BK46" s="83">
        <v>6228</v>
      </c>
      <c r="BL46" s="83">
        <v>6285</v>
      </c>
      <c r="BM46" s="83">
        <v>6123</v>
      </c>
      <c r="BN46" s="83">
        <v>6250</v>
      </c>
      <c r="BO46" s="83">
        <v>6184</v>
      </c>
      <c r="BP46" s="83">
        <v>5991</v>
      </c>
      <c r="BQ46" s="83">
        <v>6108</v>
      </c>
      <c r="BR46" s="83">
        <v>6013</v>
      </c>
      <c r="BS46" s="83">
        <v>5947</v>
      </c>
      <c r="BT46" s="83">
        <v>5860</v>
      </c>
      <c r="BU46" s="83">
        <v>5616</v>
      </c>
      <c r="BV46" s="83">
        <v>5391</v>
      </c>
      <c r="BW46" s="83">
        <v>5134</v>
      </c>
      <c r="BX46" s="83">
        <v>4960</v>
      </c>
      <c r="BY46" s="83">
        <v>5029</v>
      </c>
      <c r="BZ46" s="83">
        <v>4653</v>
      </c>
      <c r="CA46" s="83">
        <v>4412</v>
      </c>
      <c r="CB46" s="83">
        <v>4191</v>
      </c>
      <c r="CC46" s="83">
        <v>4109</v>
      </c>
      <c r="CD46" s="83">
        <v>4007</v>
      </c>
      <c r="CE46" s="83">
        <v>3954</v>
      </c>
      <c r="CF46" s="83">
        <v>3996</v>
      </c>
      <c r="CG46" s="83">
        <v>4005</v>
      </c>
      <c r="CH46" s="83">
        <v>4144</v>
      </c>
      <c r="CI46" s="83">
        <v>4244</v>
      </c>
      <c r="CJ46" s="83">
        <v>4517</v>
      </c>
      <c r="CK46" s="83">
        <v>3608</v>
      </c>
      <c r="CL46" s="83">
        <v>3336</v>
      </c>
      <c r="CM46" s="83">
        <v>3164</v>
      </c>
      <c r="CN46" s="83">
        <v>2872</v>
      </c>
      <c r="CO46" s="83">
        <v>2463</v>
      </c>
      <c r="CP46" s="83">
        <v>2103</v>
      </c>
      <c r="CQ46" s="83">
        <v>2033</v>
      </c>
      <c r="CR46" s="83">
        <v>1901</v>
      </c>
      <c r="CS46" s="83">
        <v>1802</v>
      </c>
      <c r="CT46" s="83">
        <v>1642</v>
      </c>
      <c r="CU46" s="83">
        <v>1365</v>
      </c>
      <c r="CV46" s="83">
        <v>1226</v>
      </c>
      <c r="CW46" s="83">
        <v>1042</v>
      </c>
      <c r="CX46" s="83">
        <v>843</v>
      </c>
      <c r="CY46" s="83">
        <v>2944</v>
      </c>
      <c r="CZ46" s="84">
        <v>4816</v>
      </c>
      <c r="DA46" s="84">
        <v>4803</v>
      </c>
      <c r="DB46" s="84">
        <v>5016</v>
      </c>
      <c r="DC46" s="84">
        <v>5059</v>
      </c>
      <c r="DD46" s="84">
        <v>5205</v>
      </c>
      <c r="DE46" s="84">
        <v>5315</v>
      </c>
      <c r="DF46" s="84">
        <v>5654</v>
      </c>
      <c r="DG46" s="84">
        <v>5553</v>
      </c>
      <c r="DH46" s="84">
        <v>5499</v>
      </c>
      <c r="DI46" s="84">
        <v>5853</v>
      </c>
      <c r="DJ46" s="84">
        <v>5850</v>
      </c>
      <c r="DK46" s="84">
        <v>5703</v>
      </c>
      <c r="DL46" s="84">
        <v>5619</v>
      </c>
      <c r="DM46" s="84">
        <v>5769</v>
      </c>
      <c r="DN46" s="84">
        <v>5648</v>
      </c>
      <c r="DO46" s="84">
        <v>5400</v>
      </c>
      <c r="DP46" s="84">
        <v>5107</v>
      </c>
      <c r="DQ46" s="84">
        <v>5147</v>
      </c>
      <c r="DR46" s="84">
        <v>5202</v>
      </c>
      <c r="DS46" s="84">
        <v>5532</v>
      </c>
      <c r="DT46" s="84">
        <v>5576</v>
      </c>
      <c r="DU46" s="84">
        <v>5183</v>
      </c>
      <c r="DV46" s="84">
        <v>5350</v>
      </c>
      <c r="DW46" s="84">
        <v>5683</v>
      </c>
      <c r="DX46" s="84">
        <v>5835</v>
      </c>
      <c r="DY46" s="84">
        <v>5663</v>
      </c>
      <c r="DZ46" s="84">
        <v>5930</v>
      </c>
      <c r="EA46" s="84">
        <v>6061</v>
      </c>
      <c r="EB46" s="84">
        <v>6464</v>
      </c>
      <c r="EC46" s="84">
        <v>6316</v>
      </c>
      <c r="ED46" s="84">
        <v>6771</v>
      </c>
      <c r="EE46" s="84">
        <v>6894</v>
      </c>
      <c r="EF46" s="84">
        <v>6961</v>
      </c>
      <c r="EG46" s="84">
        <v>7030</v>
      </c>
      <c r="EH46" s="84">
        <v>7116</v>
      </c>
      <c r="EI46" s="84">
        <v>6848</v>
      </c>
      <c r="EJ46" s="84">
        <v>6830</v>
      </c>
      <c r="EK46" s="84">
        <v>7051</v>
      </c>
      <c r="EL46" s="84">
        <v>6625</v>
      </c>
      <c r="EM46" s="84">
        <v>6696</v>
      </c>
      <c r="EN46" s="84">
        <v>6625</v>
      </c>
      <c r="EO46" s="84">
        <v>6755</v>
      </c>
      <c r="EP46" s="84">
        <v>6666</v>
      </c>
      <c r="EQ46" s="84">
        <v>6348</v>
      </c>
      <c r="ER46" s="84">
        <v>5929</v>
      </c>
      <c r="ES46" s="84">
        <v>5904</v>
      </c>
      <c r="ET46" s="84">
        <v>5953</v>
      </c>
      <c r="EU46" s="84">
        <v>5893</v>
      </c>
      <c r="EV46" s="84">
        <v>6094</v>
      </c>
      <c r="EW46" s="84">
        <v>6240</v>
      </c>
      <c r="EX46" s="84">
        <v>6457</v>
      </c>
      <c r="EY46" s="84">
        <v>6634</v>
      </c>
      <c r="EZ46" s="84">
        <v>6292</v>
      </c>
      <c r="FA46" s="84">
        <v>6326</v>
      </c>
      <c r="FB46" s="84">
        <v>6248</v>
      </c>
      <c r="FC46" s="84">
        <v>6530</v>
      </c>
      <c r="FD46" s="84">
        <v>6326</v>
      </c>
      <c r="FE46" s="84">
        <v>6285</v>
      </c>
      <c r="FF46" s="84">
        <v>6105</v>
      </c>
      <c r="FG46" s="84">
        <v>5958</v>
      </c>
      <c r="FH46" s="84">
        <v>5738</v>
      </c>
      <c r="FI46" s="84">
        <v>5538</v>
      </c>
      <c r="FJ46" s="84">
        <v>5191</v>
      </c>
      <c r="FK46" s="84">
        <v>5069</v>
      </c>
      <c r="FL46" s="84">
        <v>4907</v>
      </c>
      <c r="FM46" s="84">
        <v>4767</v>
      </c>
      <c r="FN46" s="84">
        <v>4637</v>
      </c>
      <c r="FO46" s="84">
        <v>4514</v>
      </c>
      <c r="FP46" s="84">
        <v>4731</v>
      </c>
      <c r="FQ46" s="84">
        <v>4488</v>
      </c>
      <c r="FR46" s="84">
        <v>4462</v>
      </c>
      <c r="FS46" s="84">
        <v>4324</v>
      </c>
      <c r="FT46" s="84">
        <v>4291</v>
      </c>
      <c r="FU46" s="84">
        <v>4482</v>
      </c>
      <c r="FV46" s="84">
        <v>4612</v>
      </c>
      <c r="FW46" s="84">
        <v>5302</v>
      </c>
      <c r="FX46" s="84">
        <v>3802</v>
      </c>
      <c r="FY46" s="84">
        <v>3655</v>
      </c>
      <c r="FZ46" s="84">
        <v>3517</v>
      </c>
      <c r="GA46" s="84">
        <v>3289</v>
      </c>
      <c r="GB46" s="84">
        <v>2788</v>
      </c>
      <c r="GC46" s="84">
        <v>2469</v>
      </c>
      <c r="GD46" s="84">
        <v>2559</v>
      </c>
      <c r="GE46" s="84">
        <v>2543</v>
      </c>
      <c r="GF46" s="84">
        <v>2270</v>
      </c>
      <c r="GG46" s="84">
        <v>2058</v>
      </c>
      <c r="GH46" s="84">
        <v>1878</v>
      </c>
      <c r="GI46" s="84">
        <v>1640</v>
      </c>
      <c r="GJ46" s="84">
        <v>1417</v>
      </c>
      <c r="GK46" s="84">
        <v>1304</v>
      </c>
      <c r="GL46" s="85">
        <v>5655</v>
      </c>
    </row>
    <row r="47" spans="1:194" s="1" customFormat="1">
      <c r="A47" s="86" t="s">
        <v>135</v>
      </c>
      <c r="B47" s="360" t="s">
        <v>172</v>
      </c>
      <c r="C47" s="29" t="str">
        <f t="shared" si="4"/>
        <v xml:space="preserve">England – CCGs - Cannock Chase </v>
      </c>
      <c r="D47" s="50">
        <f t="shared" si="5"/>
        <v>53814</v>
      </c>
      <c r="E47" s="50">
        <f t="shared" si="5"/>
        <v>56470</v>
      </c>
      <c r="F47" s="51">
        <f t="shared" si="6"/>
        <v>137726</v>
      </c>
      <c r="G47" s="51">
        <f t="shared" si="7"/>
        <v>67795</v>
      </c>
      <c r="H47" s="52">
        <f t="shared" si="8"/>
        <v>69931</v>
      </c>
      <c r="I47" s="52">
        <f t="shared" si="9"/>
        <v>53814</v>
      </c>
      <c r="J47" s="52">
        <f t="shared" si="10"/>
        <v>56470</v>
      </c>
      <c r="K47" s="49">
        <f t="shared" si="11"/>
        <v>13981</v>
      </c>
      <c r="L47" s="50">
        <f t="shared" si="12"/>
        <v>13461</v>
      </c>
      <c r="M47" s="83">
        <v>698</v>
      </c>
      <c r="N47" s="83">
        <v>707</v>
      </c>
      <c r="O47" s="83">
        <v>784</v>
      </c>
      <c r="P47" s="83">
        <v>768</v>
      </c>
      <c r="Q47" s="83">
        <v>814</v>
      </c>
      <c r="R47" s="83">
        <v>763</v>
      </c>
      <c r="S47" s="83">
        <v>807</v>
      </c>
      <c r="T47" s="83">
        <v>757</v>
      </c>
      <c r="U47" s="83">
        <v>797</v>
      </c>
      <c r="V47" s="83">
        <v>839</v>
      </c>
      <c r="W47" s="83">
        <v>826</v>
      </c>
      <c r="X47" s="83">
        <v>809</v>
      </c>
      <c r="Y47" s="83">
        <v>810</v>
      </c>
      <c r="Z47" s="83">
        <v>756</v>
      </c>
      <c r="AA47" s="83">
        <v>775</v>
      </c>
      <c r="AB47" s="83">
        <v>748</v>
      </c>
      <c r="AC47" s="83">
        <v>784</v>
      </c>
      <c r="AD47" s="83">
        <v>739</v>
      </c>
      <c r="AE47" s="83">
        <v>764</v>
      </c>
      <c r="AF47" s="83">
        <v>576</v>
      </c>
      <c r="AG47" s="83">
        <v>608</v>
      </c>
      <c r="AH47" s="83">
        <v>596</v>
      </c>
      <c r="AI47" s="83">
        <v>661</v>
      </c>
      <c r="AJ47" s="83">
        <v>785</v>
      </c>
      <c r="AK47" s="83">
        <v>787</v>
      </c>
      <c r="AL47" s="83">
        <v>848</v>
      </c>
      <c r="AM47" s="83">
        <v>822</v>
      </c>
      <c r="AN47" s="83">
        <v>805</v>
      </c>
      <c r="AO47" s="83">
        <v>856</v>
      </c>
      <c r="AP47" s="83">
        <v>886</v>
      </c>
      <c r="AQ47" s="83">
        <v>947</v>
      </c>
      <c r="AR47" s="83">
        <v>978</v>
      </c>
      <c r="AS47" s="83">
        <v>926</v>
      </c>
      <c r="AT47" s="83">
        <v>921</v>
      </c>
      <c r="AU47" s="83">
        <v>957</v>
      </c>
      <c r="AV47" s="83">
        <v>904</v>
      </c>
      <c r="AW47" s="83">
        <v>918</v>
      </c>
      <c r="AX47" s="83">
        <v>887</v>
      </c>
      <c r="AY47" s="83">
        <v>881</v>
      </c>
      <c r="AZ47" s="83">
        <v>840</v>
      </c>
      <c r="BA47" s="83">
        <v>815</v>
      </c>
      <c r="BB47" s="83">
        <v>847</v>
      </c>
      <c r="BC47" s="83">
        <v>806</v>
      </c>
      <c r="BD47" s="83">
        <v>824</v>
      </c>
      <c r="BE47" s="83">
        <v>678</v>
      </c>
      <c r="BF47" s="83">
        <v>678</v>
      </c>
      <c r="BG47" s="83">
        <v>738</v>
      </c>
      <c r="BH47" s="83">
        <v>764</v>
      </c>
      <c r="BI47" s="83">
        <v>809</v>
      </c>
      <c r="BJ47" s="83">
        <v>949</v>
      </c>
      <c r="BK47" s="83">
        <v>983</v>
      </c>
      <c r="BL47" s="83">
        <v>965</v>
      </c>
      <c r="BM47" s="83">
        <v>1040</v>
      </c>
      <c r="BN47" s="83">
        <v>1113</v>
      </c>
      <c r="BO47" s="83">
        <v>1087</v>
      </c>
      <c r="BP47" s="83">
        <v>1056</v>
      </c>
      <c r="BQ47" s="83">
        <v>1047</v>
      </c>
      <c r="BR47" s="83">
        <v>1038</v>
      </c>
      <c r="BS47" s="83">
        <v>1068</v>
      </c>
      <c r="BT47" s="83">
        <v>1007</v>
      </c>
      <c r="BU47" s="83">
        <v>982</v>
      </c>
      <c r="BV47" s="83">
        <v>908</v>
      </c>
      <c r="BW47" s="83">
        <v>838</v>
      </c>
      <c r="BX47" s="83">
        <v>934</v>
      </c>
      <c r="BY47" s="83">
        <v>811</v>
      </c>
      <c r="BZ47" s="83">
        <v>762</v>
      </c>
      <c r="CA47" s="83">
        <v>736</v>
      </c>
      <c r="CB47" s="83">
        <v>665</v>
      </c>
      <c r="CC47" s="83">
        <v>777</v>
      </c>
      <c r="CD47" s="83">
        <v>669</v>
      </c>
      <c r="CE47" s="83">
        <v>632</v>
      </c>
      <c r="CF47" s="83">
        <v>653</v>
      </c>
      <c r="CG47" s="83">
        <v>677</v>
      </c>
      <c r="CH47" s="83">
        <v>694</v>
      </c>
      <c r="CI47" s="83">
        <v>717</v>
      </c>
      <c r="CJ47" s="83">
        <v>740</v>
      </c>
      <c r="CK47" s="83">
        <v>580</v>
      </c>
      <c r="CL47" s="83">
        <v>605</v>
      </c>
      <c r="CM47" s="83">
        <v>539</v>
      </c>
      <c r="CN47" s="83">
        <v>512</v>
      </c>
      <c r="CO47" s="83">
        <v>417</v>
      </c>
      <c r="CP47" s="83">
        <v>356</v>
      </c>
      <c r="CQ47" s="83">
        <v>354</v>
      </c>
      <c r="CR47" s="83">
        <v>320</v>
      </c>
      <c r="CS47" s="83">
        <v>260</v>
      </c>
      <c r="CT47" s="83">
        <v>239</v>
      </c>
      <c r="CU47" s="83">
        <v>202</v>
      </c>
      <c r="CV47" s="83">
        <v>174</v>
      </c>
      <c r="CW47" s="83">
        <v>139</v>
      </c>
      <c r="CX47" s="83">
        <v>107</v>
      </c>
      <c r="CY47" s="83">
        <v>350</v>
      </c>
      <c r="CZ47" s="84">
        <v>641</v>
      </c>
      <c r="DA47" s="84">
        <v>735</v>
      </c>
      <c r="DB47" s="84">
        <v>722</v>
      </c>
      <c r="DC47" s="84">
        <v>732</v>
      </c>
      <c r="DD47" s="84">
        <v>775</v>
      </c>
      <c r="DE47" s="84">
        <v>730</v>
      </c>
      <c r="DF47" s="84">
        <v>714</v>
      </c>
      <c r="DG47" s="84">
        <v>752</v>
      </c>
      <c r="DH47" s="84">
        <v>740</v>
      </c>
      <c r="DI47" s="84">
        <v>839</v>
      </c>
      <c r="DJ47" s="84">
        <v>764</v>
      </c>
      <c r="DK47" s="84">
        <v>790</v>
      </c>
      <c r="DL47" s="84">
        <v>725</v>
      </c>
      <c r="DM47" s="84">
        <v>742</v>
      </c>
      <c r="DN47" s="84">
        <v>772</v>
      </c>
      <c r="DO47" s="84">
        <v>795</v>
      </c>
      <c r="DP47" s="84">
        <v>787</v>
      </c>
      <c r="DQ47" s="84">
        <v>706</v>
      </c>
      <c r="DR47" s="84">
        <v>642</v>
      </c>
      <c r="DS47" s="84">
        <v>478</v>
      </c>
      <c r="DT47" s="84">
        <v>494</v>
      </c>
      <c r="DU47" s="84">
        <v>573</v>
      </c>
      <c r="DV47" s="84">
        <v>635</v>
      </c>
      <c r="DW47" s="84">
        <v>761</v>
      </c>
      <c r="DX47" s="84">
        <v>798</v>
      </c>
      <c r="DY47" s="84">
        <v>904</v>
      </c>
      <c r="DZ47" s="84">
        <v>881</v>
      </c>
      <c r="EA47" s="84">
        <v>835</v>
      </c>
      <c r="EB47" s="84">
        <v>947</v>
      </c>
      <c r="EC47" s="84">
        <v>959</v>
      </c>
      <c r="ED47" s="84">
        <v>1048</v>
      </c>
      <c r="EE47" s="84">
        <v>976</v>
      </c>
      <c r="EF47" s="84">
        <v>917</v>
      </c>
      <c r="EG47" s="84">
        <v>946</v>
      </c>
      <c r="EH47" s="84">
        <v>978</v>
      </c>
      <c r="EI47" s="84">
        <v>943</v>
      </c>
      <c r="EJ47" s="84">
        <v>927</v>
      </c>
      <c r="EK47" s="84">
        <v>887</v>
      </c>
      <c r="EL47" s="84">
        <v>876</v>
      </c>
      <c r="EM47" s="84">
        <v>862</v>
      </c>
      <c r="EN47" s="84">
        <v>872</v>
      </c>
      <c r="EO47" s="84">
        <v>899</v>
      </c>
      <c r="EP47" s="84">
        <v>828</v>
      </c>
      <c r="EQ47" s="84">
        <v>802</v>
      </c>
      <c r="ER47" s="84">
        <v>703</v>
      </c>
      <c r="ES47" s="84">
        <v>674</v>
      </c>
      <c r="ET47" s="84">
        <v>731</v>
      </c>
      <c r="EU47" s="84">
        <v>778</v>
      </c>
      <c r="EV47" s="84">
        <v>892</v>
      </c>
      <c r="EW47" s="84">
        <v>939</v>
      </c>
      <c r="EX47" s="84">
        <v>986</v>
      </c>
      <c r="EY47" s="84">
        <v>1049</v>
      </c>
      <c r="EZ47" s="84">
        <v>1054</v>
      </c>
      <c r="FA47" s="84">
        <v>1075</v>
      </c>
      <c r="FB47" s="84">
        <v>1089</v>
      </c>
      <c r="FC47" s="84">
        <v>992</v>
      </c>
      <c r="FD47" s="84">
        <v>1060</v>
      </c>
      <c r="FE47" s="84">
        <v>1066</v>
      </c>
      <c r="FF47" s="84">
        <v>1026</v>
      </c>
      <c r="FG47" s="84">
        <v>1011</v>
      </c>
      <c r="FH47" s="84">
        <v>1058</v>
      </c>
      <c r="FI47" s="84">
        <v>963</v>
      </c>
      <c r="FJ47" s="84">
        <v>821</v>
      </c>
      <c r="FK47" s="84">
        <v>864</v>
      </c>
      <c r="FL47" s="84">
        <v>824</v>
      </c>
      <c r="FM47" s="84">
        <v>789</v>
      </c>
      <c r="FN47" s="84">
        <v>790</v>
      </c>
      <c r="FO47" s="84">
        <v>756</v>
      </c>
      <c r="FP47" s="84">
        <v>730</v>
      </c>
      <c r="FQ47" s="84">
        <v>761</v>
      </c>
      <c r="FR47" s="84">
        <v>694</v>
      </c>
      <c r="FS47" s="84">
        <v>710</v>
      </c>
      <c r="FT47" s="84">
        <v>792</v>
      </c>
      <c r="FU47" s="84">
        <v>696</v>
      </c>
      <c r="FV47" s="84">
        <v>818</v>
      </c>
      <c r="FW47" s="84">
        <v>867</v>
      </c>
      <c r="FX47" s="84">
        <v>652</v>
      </c>
      <c r="FY47" s="84">
        <v>636</v>
      </c>
      <c r="FZ47" s="84">
        <v>619</v>
      </c>
      <c r="GA47" s="84">
        <v>574</v>
      </c>
      <c r="GB47" s="84">
        <v>558</v>
      </c>
      <c r="GC47" s="84">
        <v>443</v>
      </c>
      <c r="GD47" s="84">
        <v>419</v>
      </c>
      <c r="GE47" s="84">
        <v>452</v>
      </c>
      <c r="GF47" s="84">
        <v>371</v>
      </c>
      <c r="GG47" s="84">
        <v>343</v>
      </c>
      <c r="GH47" s="84">
        <v>283</v>
      </c>
      <c r="GI47" s="84">
        <v>226</v>
      </c>
      <c r="GJ47" s="84">
        <v>220</v>
      </c>
      <c r="GK47" s="84">
        <v>195</v>
      </c>
      <c r="GL47" s="85">
        <v>753</v>
      </c>
    </row>
    <row r="48" spans="1:194" s="1" customFormat="1">
      <c r="A48" s="86" t="s">
        <v>135</v>
      </c>
      <c r="B48" s="360" t="s">
        <v>173</v>
      </c>
      <c r="C48" s="29" t="str">
        <f t="shared" si="4"/>
        <v xml:space="preserve">England – CCGs - Castle Point and Rochford </v>
      </c>
      <c r="D48" s="50">
        <f t="shared" si="5"/>
        <v>68069</v>
      </c>
      <c r="E48" s="50">
        <f t="shared" si="5"/>
        <v>74355</v>
      </c>
      <c r="F48" s="51">
        <f t="shared" si="6"/>
        <v>176947</v>
      </c>
      <c r="G48" s="51">
        <f t="shared" si="7"/>
        <v>85739</v>
      </c>
      <c r="H48" s="52">
        <f t="shared" si="8"/>
        <v>91208</v>
      </c>
      <c r="I48" s="52">
        <f t="shared" si="9"/>
        <v>68069</v>
      </c>
      <c r="J48" s="52">
        <f t="shared" si="10"/>
        <v>74355</v>
      </c>
      <c r="K48" s="49">
        <f t="shared" si="11"/>
        <v>17670</v>
      </c>
      <c r="L48" s="50">
        <f t="shared" si="12"/>
        <v>16853</v>
      </c>
      <c r="M48" s="83">
        <v>864</v>
      </c>
      <c r="N48" s="83">
        <v>810</v>
      </c>
      <c r="O48" s="83">
        <v>892</v>
      </c>
      <c r="P48" s="83">
        <v>889</v>
      </c>
      <c r="Q48" s="83">
        <v>946</v>
      </c>
      <c r="R48" s="83">
        <v>972</v>
      </c>
      <c r="S48" s="83">
        <v>1002</v>
      </c>
      <c r="T48" s="83">
        <v>947</v>
      </c>
      <c r="U48" s="83">
        <v>951</v>
      </c>
      <c r="V48" s="83">
        <v>1042</v>
      </c>
      <c r="W48" s="83">
        <v>1040</v>
      </c>
      <c r="X48" s="83">
        <v>1094</v>
      </c>
      <c r="Y48" s="83">
        <v>1011</v>
      </c>
      <c r="Z48" s="83">
        <v>1082</v>
      </c>
      <c r="AA48" s="83">
        <v>1080</v>
      </c>
      <c r="AB48" s="83">
        <v>1068</v>
      </c>
      <c r="AC48" s="83">
        <v>1028</v>
      </c>
      <c r="AD48" s="83">
        <v>952</v>
      </c>
      <c r="AE48" s="83">
        <v>1029</v>
      </c>
      <c r="AF48" s="83">
        <v>773</v>
      </c>
      <c r="AG48" s="83">
        <v>709</v>
      </c>
      <c r="AH48" s="83">
        <v>838</v>
      </c>
      <c r="AI48" s="83">
        <v>886</v>
      </c>
      <c r="AJ48" s="83">
        <v>976</v>
      </c>
      <c r="AK48" s="83">
        <v>1016</v>
      </c>
      <c r="AL48" s="83">
        <v>1025</v>
      </c>
      <c r="AM48" s="83">
        <v>939</v>
      </c>
      <c r="AN48" s="83">
        <v>909</v>
      </c>
      <c r="AO48" s="83">
        <v>960</v>
      </c>
      <c r="AP48" s="83">
        <v>955</v>
      </c>
      <c r="AQ48" s="83">
        <v>935</v>
      </c>
      <c r="AR48" s="83">
        <v>931</v>
      </c>
      <c r="AS48" s="83">
        <v>967</v>
      </c>
      <c r="AT48" s="83">
        <v>1018</v>
      </c>
      <c r="AU48" s="83">
        <v>945</v>
      </c>
      <c r="AV48" s="83">
        <v>954</v>
      </c>
      <c r="AW48" s="83">
        <v>1017</v>
      </c>
      <c r="AX48" s="83">
        <v>1045</v>
      </c>
      <c r="AY48" s="83">
        <v>922</v>
      </c>
      <c r="AZ48" s="83">
        <v>926</v>
      </c>
      <c r="BA48" s="83">
        <v>969</v>
      </c>
      <c r="BB48" s="83">
        <v>994</v>
      </c>
      <c r="BC48" s="83">
        <v>1020</v>
      </c>
      <c r="BD48" s="83">
        <v>1004</v>
      </c>
      <c r="BE48" s="83">
        <v>900</v>
      </c>
      <c r="BF48" s="83">
        <v>947</v>
      </c>
      <c r="BG48" s="83">
        <v>953</v>
      </c>
      <c r="BH48" s="83">
        <v>1014</v>
      </c>
      <c r="BI48" s="83">
        <v>1080</v>
      </c>
      <c r="BJ48" s="83">
        <v>1050</v>
      </c>
      <c r="BK48" s="83">
        <v>1116</v>
      </c>
      <c r="BL48" s="83">
        <v>1270</v>
      </c>
      <c r="BM48" s="83">
        <v>1197</v>
      </c>
      <c r="BN48" s="83">
        <v>1288</v>
      </c>
      <c r="BO48" s="83">
        <v>1231</v>
      </c>
      <c r="BP48" s="83">
        <v>1338</v>
      </c>
      <c r="BQ48" s="83">
        <v>1307</v>
      </c>
      <c r="BR48" s="83">
        <v>1293</v>
      </c>
      <c r="BS48" s="83">
        <v>1197</v>
      </c>
      <c r="BT48" s="83">
        <v>1212</v>
      </c>
      <c r="BU48" s="83">
        <v>1217</v>
      </c>
      <c r="BV48" s="83">
        <v>1200</v>
      </c>
      <c r="BW48" s="83">
        <v>1070</v>
      </c>
      <c r="BX48" s="83">
        <v>1135</v>
      </c>
      <c r="BY48" s="83">
        <v>1060</v>
      </c>
      <c r="BZ48" s="83">
        <v>1045</v>
      </c>
      <c r="CA48" s="83">
        <v>947</v>
      </c>
      <c r="CB48" s="83">
        <v>900</v>
      </c>
      <c r="CC48" s="83">
        <v>926</v>
      </c>
      <c r="CD48" s="83">
        <v>965</v>
      </c>
      <c r="CE48" s="83">
        <v>871</v>
      </c>
      <c r="CF48" s="83">
        <v>888</v>
      </c>
      <c r="CG48" s="83">
        <v>950</v>
      </c>
      <c r="CH48" s="83">
        <v>1064</v>
      </c>
      <c r="CI48" s="83">
        <v>1165</v>
      </c>
      <c r="CJ48" s="83">
        <v>1328</v>
      </c>
      <c r="CK48" s="83">
        <v>938</v>
      </c>
      <c r="CL48" s="83">
        <v>861</v>
      </c>
      <c r="CM48" s="83">
        <v>826</v>
      </c>
      <c r="CN48" s="83">
        <v>785</v>
      </c>
      <c r="CO48" s="83">
        <v>628</v>
      </c>
      <c r="CP48" s="83">
        <v>530</v>
      </c>
      <c r="CQ48" s="83">
        <v>545</v>
      </c>
      <c r="CR48" s="83">
        <v>480</v>
      </c>
      <c r="CS48" s="83">
        <v>480</v>
      </c>
      <c r="CT48" s="83">
        <v>414</v>
      </c>
      <c r="CU48" s="83">
        <v>383</v>
      </c>
      <c r="CV48" s="83">
        <v>289</v>
      </c>
      <c r="CW48" s="83">
        <v>252</v>
      </c>
      <c r="CX48" s="83">
        <v>234</v>
      </c>
      <c r="CY48" s="83">
        <v>638</v>
      </c>
      <c r="CZ48" s="84">
        <v>800</v>
      </c>
      <c r="DA48" s="84">
        <v>815</v>
      </c>
      <c r="DB48" s="84">
        <v>899</v>
      </c>
      <c r="DC48" s="84">
        <v>879</v>
      </c>
      <c r="DD48" s="84">
        <v>868</v>
      </c>
      <c r="DE48" s="84">
        <v>886</v>
      </c>
      <c r="DF48" s="84">
        <v>882</v>
      </c>
      <c r="DG48" s="84">
        <v>944</v>
      </c>
      <c r="DH48" s="84">
        <v>980</v>
      </c>
      <c r="DI48" s="84">
        <v>925</v>
      </c>
      <c r="DJ48" s="84">
        <v>943</v>
      </c>
      <c r="DK48" s="84">
        <v>1066</v>
      </c>
      <c r="DL48" s="84">
        <v>1043</v>
      </c>
      <c r="DM48" s="84">
        <v>1058</v>
      </c>
      <c r="DN48" s="84">
        <v>999</v>
      </c>
      <c r="DO48" s="84">
        <v>963</v>
      </c>
      <c r="DP48" s="84">
        <v>960</v>
      </c>
      <c r="DQ48" s="84">
        <v>943</v>
      </c>
      <c r="DR48" s="84">
        <v>938</v>
      </c>
      <c r="DS48" s="84">
        <v>654</v>
      </c>
      <c r="DT48" s="84">
        <v>655</v>
      </c>
      <c r="DU48" s="84">
        <v>743</v>
      </c>
      <c r="DV48" s="84">
        <v>856</v>
      </c>
      <c r="DW48" s="84">
        <v>910</v>
      </c>
      <c r="DX48" s="84">
        <v>928</v>
      </c>
      <c r="DY48" s="84">
        <v>937</v>
      </c>
      <c r="DZ48" s="84">
        <v>907</v>
      </c>
      <c r="EA48" s="84">
        <v>906</v>
      </c>
      <c r="EB48" s="84">
        <v>925</v>
      </c>
      <c r="EC48" s="84">
        <v>933</v>
      </c>
      <c r="ED48" s="84">
        <v>1044</v>
      </c>
      <c r="EE48" s="84">
        <v>1040</v>
      </c>
      <c r="EF48" s="84">
        <v>1017</v>
      </c>
      <c r="EG48" s="84">
        <v>1102</v>
      </c>
      <c r="EH48" s="84">
        <v>1039</v>
      </c>
      <c r="EI48" s="84">
        <v>1088</v>
      </c>
      <c r="EJ48" s="84">
        <v>1030</v>
      </c>
      <c r="EK48" s="84">
        <v>1048</v>
      </c>
      <c r="EL48" s="84">
        <v>1094</v>
      </c>
      <c r="EM48" s="84">
        <v>1022</v>
      </c>
      <c r="EN48" s="84">
        <v>1059</v>
      </c>
      <c r="EO48" s="84">
        <v>1114</v>
      </c>
      <c r="EP48" s="84">
        <v>1137</v>
      </c>
      <c r="EQ48" s="84">
        <v>1079</v>
      </c>
      <c r="ER48" s="84">
        <v>926</v>
      </c>
      <c r="ES48" s="84">
        <v>985</v>
      </c>
      <c r="ET48" s="84">
        <v>1076</v>
      </c>
      <c r="EU48" s="84">
        <v>1074</v>
      </c>
      <c r="EV48" s="84">
        <v>1090</v>
      </c>
      <c r="EW48" s="84">
        <v>1121</v>
      </c>
      <c r="EX48" s="84">
        <v>1217</v>
      </c>
      <c r="EY48" s="84">
        <v>1300</v>
      </c>
      <c r="EZ48" s="84">
        <v>1318</v>
      </c>
      <c r="FA48" s="84">
        <v>1369</v>
      </c>
      <c r="FB48" s="84">
        <v>1313</v>
      </c>
      <c r="FC48" s="84">
        <v>1345</v>
      </c>
      <c r="FD48" s="84">
        <v>1334</v>
      </c>
      <c r="FE48" s="84">
        <v>1356</v>
      </c>
      <c r="FF48" s="84">
        <v>1286</v>
      </c>
      <c r="FG48" s="84">
        <v>1302</v>
      </c>
      <c r="FH48" s="84">
        <v>1265</v>
      </c>
      <c r="FI48" s="84">
        <v>1195</v>
      </c>
      <c r="FJ48" s="84">
        <v>1136</v>
      </c>
      <c r="FK48" s="84">
        <v>1127</v>
      </c>
      <c r="FL48" s="84">
        <v>1092</v>
      </c>
      <c r="FM48" s="84">
        <v>1088</v>
      </c>
      <c r="FN48" s="84">
        <v>1069</v>
      </c>
      <c r="FO48" s="84">
        <v>1010</v>
      </c>
      <c r="FP48" s="84">
        <v>1067</v>
      </c>
      <c r="FQ48" s="84">
        <v>1071</v>
      </c>
      <c r="FR48" s="84">
        <v>1058</v>
      </c>
      <c r="FS48" s="84">
        <v>1113</v>
      </c>
      <c r="FT48" s="84">
        <v>1134</v>
      </c>
      <c r="FU48" s="84">
        <v>1186</v>
      </c>
      <c r="FV48" s="84">
        <v>1339</v>
      </c>
      <c r="FW48" s="84">
        <v>1519</v>
      </c>
      <c r="FX48" s="84">
        <v>1111</v>
      </c>
      <c r="FY48" s="84">
        <v>1009</v>
      </c>
      <c r="FZ48" s="84">
        <v>981</v>
      </c>
      <c r="GA48" s="84">
        <v>941</v>
      </c>
      <c r="GB48" s="84">
        <v>842</v>
      </c>
      <c r="GC48" s="84">
        <v>685</v>
      </c>
      <c r="GD48" s="84">
        <v>691</v>
      </c>
      <c r="GE48" s="84">
        <v>706</v>
      </c>
      <c r="GF48" s="84">
        <v>640</v>
      </c>
      <c r="GG48" s="84">
        <v>573</v>
      </c>
      <c r="GH48" s="84">
        <v>555</v>
      </c>
      <c r="GI48" s="84">
        <v>464</v>
      </c>
      <c r="GJ48" s="84">
        <v>406</v>
      </c>
      <c r="GK48" s="84">
        <v>365</v>
      </c>
      <c r="GL48" s="85">
        <v>1300</v>
      </c>
    </row>
    <row r="49" spans="1:194" s="1" customFormat="1">
      <c r="A49" s="86" t="s">
        <v>135</v>
      </c>
      <c r="B49" s="360" t="s">
        <v>174</v>
      </c>
      <c r="C49" s="29" t="str">
        <f t="shared" si="4"/>
        <v xml:space="preserve">England – CCGs - Cheshire </v>
      </c>
      <c r="D49" s="50">
        <f t="shared" si="5"/>
        <v>298582</v>
      </c>
      <c r="E49" s="50">
        <f t="shared" si="5"/>
        <v>318975</v>
      </c>
      <c r="F49" s="51">
        <f t="shared" si="6"/>
        <v>768221</v>
      </c>
      <c r="G49" s="51">
        <f t="shared" si="7"/>
        <v>376029</v>
      </c>
      <c r="H49" s="52">
        <f t="shared" si="8"/>
        <v>392192</v>
      </c>
      <c r="I49" s="52">
        <f t="shared" si="9"/>
        <v>298582</v>
      </c>
      <c r="J49" s="52">
        <f t="shared" si="10"/>
        <v>318975</v>
      </c>
      <c r="K49" s="49">
        <f t="shared" si="11"/>
        <v>77447</v>
      </c>
      <c r="L49" s="50">
        <f t="shared" si="12"/>
        <v>73217</v>
      </c>
      <c r="M49" s="83">
        <v>3722</v>
      </c>
      <c r="N49" s="83">
        <v>3710</v>
      </c>
      <c r="O49" s="83">
        <v>3870</v>
      </c>
      <c r="P49" s="83">
        <v>3889</v>
      </c>
      <c r="Q49" s="83">
        <v>4236</v>
      </c>
      <c r="R49" s="83">
        <v>4274</v>
      </c>
      <c r="S49" s="83">
        <v>4376</v>
      </c>
      <c r="T49" s="83">
        <v>4293</v>
      </c>
      <c r="U49" s="83">
        <v>4346</v>
      </c>
      <c r="V49" s="83">
        <v>4513</v>
      </c>
      <c r="W49" s="83">
        <v>4713</v>
      </c>
      <c r="X49" s="83">
        <v>4546</v>
      </c>
      <c r="Y49" s="83">
        <v>4534</v>
      </c>
      <c r="Z49" s="83">
        <v>4622</v>
      </c>
      <c r="AA49" s="83">
        <v>4711</v>
      </c>
      <c r="AB49" s="83">
        <v>4397</v>
      </c>
      <c r="AC49" s="83">
        <v>4328</v>
      </c>
      <c r="AD49" s="83">
        <v>4367</v>
      </c>
      <c r="AE49" s="83">
        <v>4029</v>
      </c>
      <c r="AF49" s="83">
        <v>3007</v>
      </c>
      <c r="AG49" s="83">
        <v>3132</v>
      </c>
      <c r="AH49" s="83">
        <v>3196</v>
      </c>
      <c r="AI49" s="83">
        <v>3636</v>
      </c>
      <c r="AJ49" s="83">
        <v>3995</v>
      </c>
      <c r="AK49" s="83">
        <v>4007</v>
      </c>
      <c r="AL49" s="83">
        <v>4169</v>
      </c>
      <c r="AM49" s="83">
        <v>4028</v>
      </c>
      <c r="AN49" s="83">
        <v>4315</v>
      </c>
      <c r="AO49" s="83">
        <v>4442</v>
      </c>
      <c r="AP49" s="83">
        <v>4452</v>
      </c>
      <c r="AQ49" s="83">
        <v>4681</v>
      </c>
      <c r="AR49" s="83">
        <v>4890</v>
      </c>
      <c r="AS49" s="83">
        <v>4802</v>
      </c>
      <c r="AT49" s="83">
        <v>4801</v>
      </c>
      <c r="AU49" s="83">
        <v>4730</v>
      </c>
      <c r="AV49" s="83">
        <v>4635</v>
      </c>
      <c r="AW49" s="83">
        <v>4792</v>
      </c>
      <c r="AX49" s="83">
        <v>4987</v>
      </c>
      <c r="AY49" s="83">
        <v>4603</v>
      </c>
      <c r="AZ49" s="83">
        <v>4702</v>
      </c>
      <c r="BA49" s="83">
        <v>4628</v>
      </c>
      <c r="BB49" s="83">
        <v>4719</v>
      </c>
      <c r="BC49" s="83">
        <v>4723</v>
      </c>
      <c r="BD49" s="83">
        <v>4627</v>
      </c>
      <c r="BE49" s="83">
        <v>4307</v>
      </c>
      <c r="BF49" s="83">
        <v>4123</v>
      </c>
      <c r="BG49" s="83">
        <v>4404</v>
      </c>
      <c r="BH49" s="83">
        <v>4590</v>
      </c>
      <c r="BI49" s="83">
        <v>4676</v>
      </c>
      <c r="BJ49" s="83">
        <v>5082</v>
      </c>
      <c r="BK49" s="83">
        <v>5306</v>
      </c>
      <c r="BL49" s="83">
        <v>5585</v>
      </c>
      <c r="BM49" s="83">
        <v>5390</v>
      </c>
      <c r="BN49" s="83">
        <v>5590</v>
      </c>
      <c r="BO49" s="83">
        <v>5715</v>
      </c>
      <c r="BP49" s="83">
        <v>5505</v>
      </c>
      <c r="BQ49" s="83">
        <v>5619</v>
      </c>
      <c r="BR49" s="83">
        <v>5573</v>
      </c>
      <c r="BS49" s="83">
        <v>5697</v>
      </c>
      <c r="BT49" s="83">
        <v>5712</v>
      </c>
      <c r="BU49" s="83">
        <v>5442</v>
      </c>
      <c r="BV49" s="83">
        <v>5210</v>
      </c>
      <c r="BW49" s="83">
        <v>4992</v>
      </c>
      <c r="BX49" s="83">
        <v>4751</v>
      </c>
      <c r="BY49" s="83">
        <v>4681</v>
      </c>
      <c r="BZ49" s="83">
        <v>4329</v>
      </c>
      <c r="CA49" s="83">
        <v>4313</v>
      </c>
      <c r="CB49" s="83">
        <v>4144</v>
      </c>
      <c r="CC49" s="83">
        <v>4151</v>
      </c>
      <c r="CD49" s="83">
        <v>4197</v>
      </c>
      <c r="CE49" s="83">
        <v>3873</v>
      </c>
      <c r="CF49" s="83">
        <v>3933</v>
      </c>
      <c r="CG49" s="83">
        <v>3955</v>
      </c>
      <c r="CH49" s="83">
        <v>4062</v>
      </c>
      <c r="CI49" s="83">
        <v>4318</v>
      </c>
      <c r="CJ49" s="83">
        <v>4643</v>
      </c>
      <c r="CK49" s="83">
        <v>3431</v>
      </c>
      <c r="CL49" s="83">
        <v>3376</v>
      </c>
      <c r="CM49" s="83">
        <v>3263</v>
      </c>
      <c r="CN49" s="83">
        <v>2907</v>
      </c>
      <c r="CO49" s="83">
        <v>2422</v>
      </c>
      <c r="CP49" s="83">
        <v>2159</v>
      </c>
      <c r="CQ49" s="83">
        <v>2022</v>
      </c>
      <c r="CR49" s="83">
        <v>2013</v>
      </c>
      <c r="CS49" s="83">
        <v>1783</v>
      </c>
      <c r="CT49" s="83">
        <v>1522</v>
      </c>
      <c r="CU49" s="83">
        <v>1313</v>
      </c>
      <c r="CV49" s="83">
        <v>1203</v>
      </c>
      <c r="CW49" s="83">
        <v>891</v>
      </c>
      <c r="CX49" s="83">
        <v>819</v>
      </c>
      <c r="CY49" s="83">
        <v>2862</v>
      </c>
      <c r="CZ49" s="84">
        <v>3543</v>
      </c>
      <c r="DA49" s="84">
        <v>3622</v>
      </c>
      <c r="DB49" s="84">
        <v>3694</v>
      </c>
      <c r="DC49" s="84">
        <v>3768</v>
      </c>
      <c r="DD49" s="84">
        <v>3941</v>
      </c>
      <c r="DE49" s="84">
        <v>3994</v>
      </c>
      <c r="DF49" s="84">
        <v>4131</v>
      </c>
      <c r="DG49" s="84">
        <v>4040</v>
      </c>
      <c r="DH49" s="84">
        <v>4109</v>
      </c>
      <c r="DI49" s="84">
        <v>4296</v>
      </c>
      <c r="DJ49" s="84">
        <v>4388</v>
      </c>
      <c r="DK49" s="84">
        <v>4482</v>
      </c>
      <c r="DL49" s="84">
        <v>4262</v>
      </c>
      <c r="DM49" s="84">
        <v>4230</v>
      </c>
      <c r="DN49" s="84">
        <v>4271</v>
      </c>
      <c r="DO49" s="84">
        <v>4129</v>
      </c>
      <c r="DP49" s="84">
        <v>4098</v>
      </c>
      <c r="DQ49" s="84">
        <v>4219</v>
      </c>
      <c r="DR49" s="84">
        <v>3979</v>
      </c>
      <c r="DS49" s="84">
        <v>2884</v>
      </c>
      <c r="DT49" s="84">
        <v>2879</v>
      </c>
      <c r="DU49" s="84">
        <v>3329</v>
      </c>
      <c r="DV49" s="84">
        <v>3808</v>
      </c>
      <c r="DW49" s="84">
        <v>4072</v>
      </c>
      <c r="DX49" s="84">
        <v>4081</v>
      </c>
      <c r="DY49" s="84">
        <v>4273</v>
      </c>
      <c r="DZ49" s="84">
        <v>4013</v>
      </c>
      <c r="EA49" s="84">
        <v>4335</v>
      </c>
      <c r="EB49" s="84">
        <v>4470</v>
      </c>
      <c r="EC49" s="84">
        <v>4504</v>
      </c>
      <c r="ED49" s="84">
        <v>4795</v>
      </c>
      <c r="EE49" s="84">
        <v>5023</v>
      </c>
      <c r="EF49" s="84">
        <v>4783</v>
      </c>
      <c r="EG49" s="84">
        <v>4909</v>
      </c>
      <c r="EH49" s="84">
        <v>5225</v>
      </c>
      <c r="EI49" s="84">
        <v>4906</v>
      </c>
      <c r="EJ49" s="84">
        <v>4971</v>
      </c>
      <c r="EK49" s="84">
        <v>5050</v>
      </c>
      <c r="EL49" s="84">
        <v>4868</v>
      </c>
      <c r="EM49" s="84">
        <v>4927</v>
      </c>
      <c r="EN49" s="84">
        <v>4927</v>
      </c>
      <c r="EO49" s="84">
        <v>4753</v>
      </c>
      <c r="EP49" s="84">
        <v>4947</v>
      </c>
      <c r="EQ49" s="84">
        <v>4823</v>
      </c>
      <c r="ER49" s="84">
        <v>4369</v>
      </c>
      <c r="ES49" s="84">
        <v>4408</v>
      </c>
      <c r="ET49" s="84">
        <v>4537</v>
      </c>
      <c r="EU49" s="84">
        <v>4897</v>
      </c>
      <c r="EV49" s="84">
        <v>5043</v>
      </c>
      <c r="EW49" s="84">
        <v>5148</v>
      </c>
      <c r="EX49" s="84">
        <v>5589</v>
      </c>
      <c r="EY49" s="84">
        <v>5695</v>
      </c>
      <c r="EZ49" s="84">
        <v>5672</v>
      </c>
      <c r="FA49" s="84">
        <v>5901</v>
      </c>
      <c r="FB49" s="84">
        <v>5888</v>
      </c>
      <c r="FC49" s="84">
        <v>5828</v>
      </c>
      <c r="FD49" s="84">
        <v>5917</v>
      </c>
      <c r="FE49" s="84">
        <v>5968</v>
      </c>
      <c r="FF49" s="84">
        <v>5791</v>
      </c>
      <c r="FG49" s="84">
        <v>5849</v>
      </c>
      <c r="FH49" s="84">
        <v>5635</v>
      </c>
      <c r="FI49" s="84">
        <v>5433</v>
      </c>
      <c r="FJ49" s="84">
        <v>5042</v>
      </c>
      <c r="FK49" s="84">
        <v>4934</v>
      </c>
      <c r="FL49" s="84">
        <v>4733</v>
      </c>
      <c r="FM49" s="84">
        <v>4598</v>
      </c>
      <c r="FN49" s="84">
        <v>4435</v>
      </c>
      <c r="FO49" s="84">
        <v>4267</v>
      </c>
      <c r="FP49" s="84">
        <v>4305</v>
      </c>
      <c r="FQ49" s="84">
        <v>4237</v>
      </c>
      <c r="FR49" s="84">
        <v>4177</v>
      </c>
      <c r="FS49" s="84">
        <v>4363</v>
      </c>
      <c r="FT49" s="84">
        <v>4430</v>
      </c>
      <c r="FU49" s="84">
        <v>4452</v>
      </c>
      <c r="FV49" s="84">
        <v>4958</v>
      </c>
      <c r="FW49" s="84">
        <v>5116</v>
      </c>
      <c r="FX49" s="84">
        <v>3809</v>
      </c>
      <c r="FY49" s="84">
        <v>3716</v>
      </c>
      <c r="FZ49" s="84">
        <v>3694</v>
      </c>
      <c r="GA49" s="84">
        <v>3304</v>
      </c>
      <c r="GB49" s="84">
        <v>2921</v>
      </c>
      <c r="GC49" s="84">
        <v>2655</v>
      </c>
      <c r="GD49" s="84">
        <v>2692</v>
      </c>
      <c r="GE49" s="84">
        <v>2429</v>
      </c>
      <c r="GF49" s="84">
        <v>2417</v>
      </c>
      <c r="GG49" s="84">
        <v>2211</v>
      </c>
      <c r="GH49" s="84">
        <v>2023</v>
      </c>
      <c r="GI49" s="84">
        <v>1696</v>
      </c>
      <c r="GJ49" s="84">
        <v>1473</v>
      </c>
      <c r="GK49" s="84">
        <v>1263</v>
      </c>
      <c r="GL49" s="85">
        <v>5523</v>
      </c>
    </row>
    <row r="50" spans="1:194" s="1" customFormat="1">
      <c r="A50" s="86" t="s">
        <v>135</v>
      </c>
      <c r="B50" s="360" t="s">
        <v>175</v>
      </c>
      <c r="C50" s="29" t="str">
        <f t="shared" si="4"/>
        <v xml:space="preserve">England – CCGs - Chorley and South Ribble </v>
      </c>
      <c r="D50" s="50">
        <f t="shared" si="5"/>
        <v>70741</v>
      </c>
      <c r="E50" s="50">
        <f t="shared" si="5"/>
        <v>73178</v>
      </c>
      <c r="F50" s="51">
        <f t="shared" si="6"/>
        <v>180465</v>
      </c>
      <c r="G50" s="51">
        <f t="shared" si="7"/>
        <v>89548</v>
      </c>
      <c r="H50" s="52">
        <f t="shared" si="8"/>
        <v>90917</v>
      </c>
      <c r="I50" s="52">
        <f t="shared" si="9"/>
        <v>70741</v>
      </c>
      <c r="J50" s="52">
        <f t="shared" si="10"/>
        <v>73178</v>
      </c>
      <c r="K50" s="49">
        <f t="shared" si="11"/>
        <v>18807</v>
      </c>
      <c r="L50" s="50">
        <f t="shared" si="12"/>
        <v>17739</v>
      </c>
      <c r="M50" s="83">
        <v>866</v>
      </c>
      <c r="N50" s="83">
        <v>896</v>
      </c>
      <c r="O50" s="83">
        <v>895</v>
      </c>
      <c r="P50" s="83">
        <v>935</v>
      </c>
      <c r="Q50" s="83">
        <v>954</v>
      </c>
      <c r="R50" s="83">
        <v>1057</v>
      </c>
      <c r="S50" s="83">
        <v>1084</v>
      </c>
      <c r="T50" s="83">
        <v>1075</v>
      </c>
      <c r="U50" s="83">
        <v>1118</v>
      </c>
      <c r="V50" s="83">
        <v>1158</v>
      </c>
      <c r="W50" s="83">
        <v>1178</v>
      </c>
      <c r="X50" s="83">
        <v>1144</v>
      </c>
      <c r="Y50" s="83">
        <v>1081</v>
      </c>
      <c r="Z50" s="83">
        <v>1151</v>
      </c>
      <c r="AA50" s="83">
        <v>1050</v>
      </c>
      <c r="AB50" s="83">
        <v>1065</v>
      </c>
      <c r="AC50" s="83">
        <v>1098</v>
      </c>
      <c r="AD50" s="83">
        <v>1002</v>
      </c>
      <c r="AE50" s="83">
        <v>971</v>
      </c>
      <c r="AF50" s="83">
        <v>711</v>
      </c>
      <c r="AG50" s="83">
        <v>727</v>
      </c>
      <c r="AH50" s="83">
        <v>822</v>
      </c>
      <c r="AI50" s="83">
        <v>795</v>
      </c>
      <c r="AJ50" s="83">
        <v>968</v>
      </c>
      <c r="AK50" s="83">
        <v>976</v>
      </c>
      <c r="AL50" s="83">
        <v>965</v>
      </c>
      <c r="AM50" s="83">
        <v>994</v>
      </c>
      <c r="AN50" s="83">
        <v>1007</v>
      </c>
      <c r="AO50" s="83">
        <v>1000</v>
      </c>
      <c r="AP50" s="83">
        <v>1097</v>
      </c>
      <c r="AQ50" s="83">
        <v>1126</v>
      </c>
      <c r="AR50" s="83">
        <v>1181</v>
      </c>
      <c r="AS50" s="83">
        <v>1190</v>
      </c>
      <c r="AT50" s="83">
        <v>1148</v>
      </c>
      <c r="AU50" s="83">
        <v>1236</v>
      </c>
      <c r="AV50" s="83">
        <v>1213</v>
      </c>
      <c r="AW50" s="83">
        <v>1211</v>
      </c>
      <c r="AX50" s="83">
        <v>1199</v>
      </c>
      <c r="AY50" s="83">
        <v>1235</v>
      </c>
      <c r="AZ50" s="83">
        <v>1186</v>
      </c>
      <c r="BA50" s="83">
        <v>1126</v>
      </c>
      <c r="BB50" s="83">
        <v>1223</v>
      </c>
      <c r="BC50" s="83">
        <v>1201</v>
      </c>
      <c r="BD50" s="83">
        <v>1136</v>
      </c>
      <c r="BE50" s="83">
        <v>1063</v>
      </c>
      <c r="BF50" s="83">
        <v>1059</v>
      </c>
      <c r="BG50" s="83">
        <v>1142</v>
      </c>
      <c r="BH50" s="83">
        <v>1168</v>
      </c>
      <c r="BI50" s="83">
        <v>1219</v>
      </c>
      <c r="BJ50" s="83">
        <v>1204</v>
      </c>
      <c r="BK50" s="83">
        <v>1343</v>
      </c>
      <c r="BL50" s="83">
        <v>1433</v>
      </c>
      <c r="BM50" s="83">
        <v>1295</v>
      </c>
      <c r="BN50" s="83">
        <v>1337</v>
      </c>
      <c r="BO50" s="83">
        <v>1331</v>
      </c>
      <c r="BP50" s="83">
        <v>1302</v>
      </c>
      <c r="BQ50" s="83">
        <v>1310</v>
      </c>
      <c r="BR50" s="83">
        <v>1379</v>
      </c>
      <c r="BS50" s="83">
        <v>1320</v>
      </c>
      <c r="BT50" s="83">
        <v>1235</v>
      </c>
      <c r="BU50" s="83">
        <v>1237</v>
      </c>
      <c r="BV50" s="83">
        <v>1243</v>
      </c>
      <c r="BW50" s="83">
        <v>1082</v>
      </c>
      <c r="BX50" s="83">
        <v>1061</v>
      </c>
      <c r="BY50" s="83">
        <v>1062</v>
      </c>
      <c r="BZ50" s="83">
        <v>1006</v>
      </c>
      <c r="CA50" s="83">
        <v>981</v>
      </c>
      <c r="CB50" s="83">
        <v>882</v>
      </c>
      <c r="CC50" s="83">
        <v>956</v>
      </c>
      <c r="CD50" s="83">
        <v>905</v>
      </c>
      <c r="CE50" s="83">
        <v>928</v>
      </c>
      <c r="CF50" s="83">
        <v>916</v>
      </c>
      <c r="CG50" s="83">
        <v>935</v>
      </c>
      <c r="CH50" s="83">
        <v>935</v>
      </c>
      <c r="CI50" s="83">
        <v>1003</v>
      </c>
      <c r="CJ50" s="83">
        <v>1118</v>
      </c>
      <c r="CK50" s="83">
        <v>778</v>
      </c>
      <c r="CL50" s="83">
        <v>730</v>
      </c>
      <c r="CM50" s="83">
        <v>710</v>
      </c>
      <c r="CN50" s="83">
        <v>678</v>
      </c>
      <c r="CO50" s="83">
        <v>538</v>
      </c>
      <c r="CP50" s="83">
        <v>456</v>
      </c>
      <c r="CQ50" s="83">
        <v>452</v>
      </c>
      <c r="CR50" s="83">
        <v>425</v>
      </c>
      <c r="CS50" s="83">
        <v>348</v>
      </c>
      <c r="CT50" s="83">
        <v>329</v>
      </c>
      <c r="CU50" s="83">
        <v>236</v>
      </c>
      <c r="CV50" s="83">
        <v>231</v>
      </c>
      <c r="CW50" s="83">
        <v>172</v>
      </c>
      <c r="CX50" s="83">
        <v>147</v>
      </c>
      <c r="CY50" s="83">
        <v>477</v>
      </c>
      <c r="CZ50" s="84">
        <v>819</v>
      </c>
      <c r="DA50" s="84">
        <v>792</v>
      </c>
      <c r="DB50" s="84">
        <v>907</v>
      </c>
      <c r="DC50" s="84">
        <v>953</v>
      </c>
      <c r="DD50" s="84">
        <v>926</v>
      </c>
      <c r="DE50" s="84">
        <v>1002</v>
      </c>
      <c r="DF50" s="84">
        <v>1019</v>
      </c>
      <c r="DG50" s="84">
        <v>1057</v>
      </c>
      <c r="DH50" s="84">
        <v>1027</v>
      </c>
      <c r="DI50" s="84">
        <v>1044</v>
      </c>
      <c r="DJ50" s="84">
        <v>1072</v>
      </c>
      <c r="DK50" s="84">
        <v>1059</v>
      </c>
      <c r="DL50" s="84">
        <v>1029</v>
      </c>
      <c r="DM50" s="84">
        <v>1067</v>
      </c>
      <c r="DN50" s="84">
        <v>1055</v>
      </c>
      <c r="DO50" s="84">
        <v>967</v>
      </c>
      <c r="DP50" s="84">
        <v>949</v>
      </c>
      <c r="DQ50" s="84">
        <v>995</v>
      </c>
      <c r="DR50" s="84">
        <v>969</v>
      </c>
      <c r="DS50" s="84">
        <v>628</v>
      </c>
      <c r="DT50" s="84">
        <v>621</v>
      </c>
      <c r="DU50" s="84">
        <v>654</v>
      </c>
      <c r="DV50" s="84">
        <v>800</v>
      </c>
      <c r="DW50" s="84">
        <v>908</v>
      </c>
      <c r="DX50" s="84">
        <v>965</v>
      </c>
      <c r="DY50" s="84">
        <v>976</v>
      </c>
      <c r="DZ50" s="84">
        <v>1007</v>
      </c>
      <c r="EA50" s="84">
        <v>974</v>
      </c>
      <c r="EB50" s="84">
        <v>1058</v>
      </c>
      <c r="EC50" s="84">
        <v>1216</v>
      </c>
      <c r="ED50" s="84">
        <v>1148</v>
      </c>
      <c r="EE50" s="84">
        <v>1216</v>
      </c>
      <c r="EF50" s="84">
        <v>1167</v>
      </c>
      <c r="EG50" s="84">
        <v>1223</v>
      </c>
      <c r="EH50" s="84">
        <v>1321</v>
      </c>
      <c r="EI50" s="84">
        <v>1288</v>
      </c>
      <c r="EJ50" s="84">
        <v>1236</v>
      </c>
      <c r="EK50" s="84">
        <v>1268</v>
      </c>
      <c r="EL50" s="84">
        <v>1160</v>
      </c>
      <c r="EM50" s="84">
        <v>1189</v>
      </c>
      <c r="EN50" s="84">
        <v>1151</v>
      </c>
      <c r="EO50" s="84">
        <v>1155</v>
      </c>
      <c r="EP50" s="84">
        <v>1171</v>
      </c>
      <c r="EQ50" s="84">
        <v>1165</v>
      </c>
      <c r="ER50" s="84">
        <v>1016</v>
      </c>
      <c r="ES50" s="84">
        <v>1084</v>
      </c>
      <c r="ET50" s="84">
        <v>1111</v>
      </c>
      <c r="EU50" s="84">
        <v>1073</v>
      </c>
      <c r="EV50" s="84">
        <v>1191</v>
      </c>
      <c r="EW50" s="84">
        <v>1250</v>
      </c>
      <c r="EX50" s="84">
        <v>1307</v>
      </c>
      <c r="EY50" s="84">
        <v>1456</v>
      </c>
      <c r="EZ50" s="84">
        <v>1237</v>
      </c>
      <c r="FA50" s="84">
        <v>1352</v>
      </c>
      <c r="FB50" s="84">
        <v>1388</v>
      </c>
      <c r="FC50" s="84">
        <v>1349</v>
      </c>
      <c r="FD50" s="84">
        <v>1342</v>
      </c>
      <c r="FE50" s="84">
        <v>1338</v>
      </c>
      <c r="FF50" s="84">
        <v>1360</v>
      </c>
      <c r="FG50" s="84">
        <v>1351</v>
      </c>
      <c r="FH50" s="84">
        <v>1239</v>
      </c>
      <c r="FI50" s="84">
        <v>1188</v>
      </c>
      <c r="FJ50" s="84">
        <v>1112</v>
      </c>
      <c r="FK50" s="84">
        <v>1058</v>
      </c>
      <c r="FL50" s="84">
        <v>1074</v>
      </c>
      <c r="FM50" s="84">
        <v>1088</v>
      </c>
      <c r="FN50" s="84">
        <v>1018</v>
      </c>
      <c r="FO50" s="84">
        <v>996</v>
      </c>
      <c r="FP50" s="84">
        <v>1062</v>
      </c>
      <c r="FQ50" s="84">
        <v>952</v>
      </c>
      <c r="FR50" s="84">
        <v>939</v>
      </c>
      <c r="FS50" s="84">
        <v>939</v>
      </c>
      <c r="FT50" s="84">
        <v>1021</v>
      </c>
      <c r="FU50" s="84">
        <v>982</v>
      </c>
      <c r="FV50" s="84">
        <v>1095</v>
      </c>
      <c r="FW50" s="84">
        <v>1136</v>
      </c>
      <c r="FX50" s="84">
        <v>797</v>
      </c>
      <c r="FY50" s="84">
        <v>810</v>
      </c>
      <c r="FZ50" s="84">
        <v>771</v>
      </c>
      <c r="GA50" s="84">
        <v>696</v>
      </c>
      <c r="GB50" s="84">
        <v>630</v>
      </c>
      <c r="GC50" s="84">
        <v>588</v>
      </c>
      <c r="GD50" s="84">
        <v>564</v>
      </c>
      <c r="GE50" s="84">
        <v>509</v>
      </c>
      <c r="GF50" s="84">
        <v>486</v>
      </c>
      <c r="GG50" s="84">
        <v>409</v>
      </c>
      <c r="GH50" s="84">
        <v>330</v>
      </c>
      <c r="GI50" s="84">
        <v>331</v>
      </c>
      <c r="GJ50" s="84">
        <v>293</v>
      </c>
      <c r="GK50" s="84">
        <v>215</v>
      </c>
      <c r="GL50" s="85">
        <v>1011</v>
      </c>
    </row>
    <row r="51" spans="1:194" s="1" customFormat="1">
      <c r="A51" s="86" t="s">
        <v>135</v>
      </c>
      <c r="B51" s="360" t="s">
        <v>176</v>
      </c>
      <c r="C51" s="29" t="str">
        <f t="shared" si="4"/>
        <v xml:space="preserve">England – CCGs - County Durham </v>
      </c>
      <c r="D51" s="50">
        <f t="shared" si="5"/>
        <v>206649</v>
      </c>
      <c r="E51" s="50">
        <f t="shared" si="5"/>
        <v>221937</v>
      </c>
      <c r="F51" s="51">
        <f t="shared" si="6"/>
        <v>528127</v>
      </c>
      <c r="G51" s="51">
        <f t="shared" si="7"/>
        <v>257850</v>
      </c>
      <c r="H51" s="52">
        <f t="shared" si="8"/>
        <v>270277</v>
      </c>
      <c r="I51" s="52">
        <f t="shared" si="9"/>
        <v>206649</v>
      </c>
      <c r="J51" s="52">
        <f t="shared" si="10"/>
        <v>221937</v>
      </c>
      <c r="K51" s="49">
        <f t="shared" si="11"/>
        <v>51201</v>
      </c>
      <c r="L51" s="50">
        <f t="shared" si="12"/>
        <v>48340</v>
      </c>
      <c r="M51" s="83">
        <v>2423</v>
      </c>
      <c r="N51" s="83">
        <v>2511</v>
      </c>
      <c r="O51" s="83">
        <v>2523</v>
      </c>
      <c r="P51" s="83">
        <v>2639</v>
      </c>
      <c r="Q51" s="83">
        <v>2585</v>
      </c>
      <c r="R51" s="83">
        <v>2674</v>
      </c>
      <c r="S51" s="83">
        <v>2868</v>
      </c>
      <c r="T51" s="83">
        <v>2784</v>
      </c>
      <c r="U51" s="83">
        <v>2959</v>
      </c>
      <c r="V51" s="83">
        <v>3088</v>
      </c>
      <c r="W51" s="83">
        <v>3092</v>
      </c>
      <c r="X51" s="83">
        <v>3146</v>
      </c>
      <c r="Y51" s="83">
        <v>3061</v>
      </c>
      <c r="Z51" s="83">
        <v>2979</v>
      </c>
      <c r="AA51" s="83">
        <v>3039</v>
      </c>
      <c r="AB51" s="83">
        <v>3109</v>
      </c>
      <c r="AC51" s="83">
        <v>2897</v>
      </c>
      <c r="AD51" s="83">
        <v>2824</v>
      </c>
      <c r="AE51" s="83">
        <v>3082</v>
      </c>
      <c r="AF51" s="83">
        <v>4536</v>
      </c>
      <c r="AG51" s="83">
        <v>4455</v>
      </c>
      <c r="AH51" s="83">
        <v>3877</v>
      </c>
      <c r="AI51" s="83">
        <v>3303</v>
      </c>
      <c r="AJ51" s="83">
        <v>3058</v>
      </c>
      <c r="AK51" s="83">
        <v>2830</v>
      </c>
      <c r="AL51" s="83">
        <v>2878</v>
      </c>
      <c r="AM51" s="83">
        <v>2777</v>
      </c>
      <c r="AN51" s="83">
        <v>2704</v>
      </c>
      <c r="AO51" s="83">
        <v>2711</v>
      </c>
      <c r="AP51" s="83">
        <v>2870</v>
      </c>
      <c r="AQ51" s="83">
        <v>3024</v>
      </c>
      <c r="AR51" s="83">
        <v>3044</v>
      </c>
      <c r="AS51" s="83">
        <v>2908</v>
      </c>
      <c r="AT51" s="83">
        <v>2855</v>
      </c>
      <c r="AU51" s="83">
        <v>3025</v>
      </c>
      <c r="AV51" s="83">
        <v>2993</v>
      </c>
      <c r="AW51" s="83">
        <v>3046</v>
      </c>
      <c r="AX51" s="83">
        <v>2978</v>
      </c>
      <c r="AY51" s="83">
        <v>2991</v>
      </c>
      <c r="AZ51" s="83">
        <v>3044</v>
      </c>
      <c r="BA51" s="83">
        <v>2968</v>
      </c>
      <c r="BB51" s="83">
        <v>3022</v>
      </c>
      <c r="BC51" s="83">
        <v>2964</v>
      </c>
      <c r="BD51" s="83">
        <v>3051</v>
      </c>
      <c r="BE51" s="83">
        <v>2719</v>
      </c>
      <c r="BF51" s="83">
        <v>2528</v>
      </c>
      <c r="BG51" s="83">
        <v>2796</v>
      </c>
      <c r="BH51" s="83">
        <v>2878</v>
      </c>
      <c r="BI51" s="83">
        <v>2899</v>
      </c>
      <c r="BJ51" s="83">
        <v>3276</v>
      </c>
      <c r="BK51" s="83">
        <v>3422</v>
      </c>
      <c r="BL51" s="83">
        <v>3721</v>
      </c>
      <c r="BM51" s="83">
        <v>3462</v>
      </c>
      <c r="BN51" s="83">
        <v>3711</v>
      </c>
      <c r="BO51" s="83">
        <v>3716</v>
      </c>
      <c r="BP51" s="83">
        <v>3913</v>
      </c>
      <c r="BQ51" s="83">
        <v>3909</v>
      </c>
      <c r="BR51" s="83">
        <v>4042</v>
      </c>
      <c r="BS51" s="83">
        <v>3866</v>
      </c>
      <c r="BT51" s="83">
        <v>3873</v>
      </c>
      <c r="BU51" s="83">
        <v>3917</v>
      </c>
      <c r="BV51" s="83">
        <v>3624</v>
      </c>
      <c r="BW51" s="83">
        <v>3391</v>
      </c>
      <c r="BX51" s="83">
        <v>3517</v>
      </c>
      <c r="BY51" s="83">
        <v>3383</v>
      </c>
      <c r="BZ51" s="83">
        <v>3316</v>
      </c>
      <c r="CA51" s="83">
        <v>3166</v>
      </c>
      <c r="CB51" s="83">
        <v>3134</v>
      </c>
      <c r="CC51" s="83">
        <v>3013</v>
      </c>
      <c r="CD51" s="83">
        <v>2992</v>
      </c>
      <c r="CE51" s="83">
        <v>2856</v>
      </c>
      <c r="CF51" s="83">
        <v>2877</v>
      </c>
      <c r="CG51" s="83">
        <v>2754</v>
      </c>
      <c r="CH51" s="83">
        <v>2865</v>
      </c>
      <c r="CI51" s="83">
        <v>2829</v>
      </c>
      <c r="CJ51" s="83">
        <v>3148</v>
      </c>
      <c r="CK51" s="83">
        <v>2333</v>
      </c>
      <c r="CL51" s="83">
        <v>2193</v>
      </c>
      <c r="CM51" s="83">
        <v>2156</v>
      </c>
      <c r="CN51" s="83">
        <v>1756</v>
      </c>
      <c r="CO51" s="83">
        <v>1559</v>
      </c>
      <c r="CP51" s="83">
        <v>1391</v>
      </c>
      <c r="CQ51" s="83">
        <v>1356</v>
      </c>
      <c r="CR51" s="83">
        <v>1250</v>
      </c>
      <c r="CS51" s="83">
        <v>1112</v>
      </c>
      <c r="CT51" s="83">
        <v>1031</v>
      </c>
      <c r="CU51" s="83">
        <v>792</v>
      </c>
      <c r="CV51" s="83">
        <v>685</v>
      </c>
      <c r="CW51" s="83">
        <v>608</v>
      </c>
      <c r="CX51" s="83">
        <v>473</v>
      </c>
      <c r="CY51" s="83">
        <v>1447</v>
      </c>
      <c r="CZ51" s="84">
        <v>2226</v>
      </c>
      <c r="DA51" s="84">
        <v>2185</v>
      </c>
      <c r="DB51" s="84">
        <v>2353</v>
      </c>
      <c r="DC51" s="84">
        <v>2381</v>
      </c>
      <c r="DD51" s="84">
        <v>2546</v>
      </c>
      <c r="DE51" s="84">
        <v>2619</v>
      </c>
      <c r="DF51" s="84">
        <v>2727</v>
      </c>
      <c r="DG51" s="84">
        <v>2771</v>
      </c>
      <c r="DH51" s="84">
        <v>2761</v>
      </c>
      <c r="DI51" s="84">
        <v>2790</v>
      </c>
      <c r="DJ51" s="84">
        <v>2852</v>
      </c>
      <c r="DK51" s="84">
        <v>2902</v>
      </c>
      <c r="DL51" s="84">
        <v>2985</v>
      </c>
      <c r="DM51" s="84">
        <v>2821</v>
      </c>
      <c r="DN51" s="84">
        <v>3016</v>
      </c>
      <c r="DO51" s="84">
        <v>2811</v>
      </c>
      <c r="DP51" s="84">
        <v>2825</v>
      </c>
      <c r="DQ51" s="84">
        <v>2769</v>
      </c>
      <c r="DR51" s="84">
        <v>2998</v>
      </c>
      <c r="DS51" s="84">
        <v>4635</v>
      </c>
      <c r="DT51" s="84">
        <v>4632</v>
      </c>
      <c r="DU51" s="84">
        <v>3710</v>
      </c>
      <c r="DV51" s="84">
        <v>3178</v>
      </c>
      <c r="DW51" s="84">
        <v>3009</v>
      </c>
      <c r="DX51" s="84">
        <v>2968</v>
      </c>
      <c r="DY51" s="84">
        <v>3029</v>
      </c>
      <c r="DZ51" s="84">
        <v>2860</v>
      </c>
      <c r="EA51" s="84">
        <v>2976</v>
      </c>
      <c r="EB51" s="84">
        <v>3031</v>
      </c>
      <c r="EC51" s="84">
        <v>3084</v>
      </c>
      <c r="ED51" s="84">
        <v>3196</v>
      </c>
      <c r="EE51" s="84">
        <v>3286</v>
      </c>
      <c r="EF51" s="84">
        <v>3278</v>
      </c>
      <c r="EG51" s="84">
        <v>3276</v>
      </c>
      <c r="EH51" s="84">
        <v>3316</v>
      </c>
      <c r="EI51" s="84">
        <v>3253</v>
      </c>
      <c r="EJ51" s="84">
        <v>3322</v>
      </c>
      <c r="EK51" s="84">
        <v>3218</v>
      </c>
      <c r="EL51" s="84">
        <v>3102</v>
      </c>
      <c r="EM51" s="84">
        <v>3201</v>
      </c>
      <c r="EN51" s="84">
        <v>3225</v>
      </c>
      <c r="EO51" s="84">
        <v>3237</v>
      </c>
      <c r="EP51" s="84">
        <v>3213</v>
      </c>
      <c r="EQ51" s="84">
        <v>3158</v>
      </c>
      <c r="ER51" s="84">
        <v>2839</v>
      </c>
      <c r="ES51" s="84">
        <v>2792</v>
      </c>
      <c r="ET51" s="84">
        <v>2861</v>
      </c>
      <c r="EU51" s="84">
        <v>2938</v>
      </c>
      <c r="EV51" s="84">
        <v>3113</v>
      </c>
      <c r="EW51" s="84">
        <v>3393</v>
      </c>
      <c r="EX51" s="84">
        <v>3697</v>
      </c>
      <c r="EY51" s="84">
        <v>3896</v>
      </c>
      <c r="EZ51" s="84">
        <v>3723</v>
      </c>
      <c r="FA51" s="84">
        <v>3878</v>
      </c>
      <c r="FB51" s="84">
        <v>3988</v>
      </c>
      <c r="FC51" s="84">
        <v>4017</v>
      </c>
      <c r="FD51" s="84">
        <v>4088</v>
      </c>
      <c r="FE51" s="84">
        <v>4106</v>
      </c>
      <c r="FF51" s="84">
        <v>4136</v>
      </c>
      <c r="FG51" s="84">
        <v>3922</v>
      </c>
      <c r="FH51" s="84">
        <v>3887</v>
      </c>
      <c r="FI51" s="84">
        <v>3783</v>
      </c>
      <c r="FJ51" s="84">
        <v>3571</v>
      </c>
      <c r="FK51" s="84">
        <v>3743</v>
      </c>
      <c r="FL51" s="84">
        <v>3559</v>
      </c>
      <c r="FM51" s="84">
        <v>3364</v>
      </c>
      <c r="FN51" s="84">
        <v>3305</v>
      </c>
      <c r="FO51" s="84">
        <v>3168</v>
      </c>
      <c r="FP51" s="84">
        <v>3100</v>
      </c>
      <c r="FQ51" s="84">
        <v>3111</v>
      </c>
      <c r="FR51" s="84">
        <v>2944</v>
      </c>
      <c r="FS51" s="84">
        <v>2974</v>
      </c>
      <c r="FT51" s="84">
        <v>2989</v>
      </c>
      <c r="FU51" s="84">
        <v>3090</v>
      </c>
      <c r="FV51" s="84">
        <v>3172</v>
      </c>
      <c r="FW51" s="84">
        <v>3333</v>
      </c>
      <c r="FX51" s="84">
        <v>2501</v>
      </c>
      <c r="FY51" s="84">
        <v>2488</v>
      </c>
      <c r="FZ51" s="84">
        <v>2378</v>
      </c>
      <c r="GA51" s="84">
        <v>2056</v>
      </c>
      <c r="GB51" s="84">
        <v>1794</v>
      </c>
      <c r="GC51" s="84">
        <v>1732</v>
      </c>
      <c r="GD51" s="84">
        <v>1640</v>
      </c>
      <c r="GE51" s="84">
        <v>1537</v>
      </c>
      <c r="GF51" s="84">
        <v>1500</v>
      </c>
      <c r="GG51" s="84">
        <v>1411</v>
      </c>
      <c r="GH51" s="84">
        <v>1237</v>
      </c>
      <c r="GI51" s="84">
        <v>1131</v>
      </c>
      <c r="GJ51" s="84">
        <v>911</v>
      </c>
      <c r="GK51" s="84">
        <v>820</v>
      </c>
      <c r="GL51" s="85">
        <v>2930</v>
      </c>
    </row>
    <row r="52" spans="1:194" s="1" customFormat="1">
      <c r="A52" s="86" t="s">
        <v>135</v>
      </c>
      <c r="B52" s="360" t="s">
        <v>177</v>
      </c>
      <c r="C52" s="29" t="str">
        <f t="shared" si="4"/>
        <v xml:space="preserve">England – CCGs - Coventry and Warwickshire </v>
      </c>
      <c r="D52" s="50">
        <f t="shared" si="5"/>
        <v>374777</v>
      </c>
      <c r="E52" s="50">
        <f t="shared" si="5"/>
        <v>386977</v>
      </c>
      <c r="F52" s="51">
        <f t="shared" si="6"/>
        <v>963204</v>
      </c>
      <c r="G52" s="51">
        <f t="shared" si="7"/>
        <v>477693</v>
      </c>
      <c r="H52" s="52">
        <f t="shared" si="8"/>
        <v>485511</v>
      </c>
      <c r="I52" s="52">
        <f t="shared" si="9"/>
        <v>374777</v>
      </c>
      <c r="J52" s="52">
        <f t="shared" si="10"/>
        <v>386977</v>
      </c>
      <c r="K52" s="49">
        <f t="shared" si="11"/>
        <v>102916</v>
      </c>
      <c r="L52" s="50">
        <f t="shared" si="12"/>
        <v>98534</v>
      </c>
      <c r="M52" s="83">
        <v>5182</v>
      </c>
      <c r="N52" s="83">
        <v>5281</v>
      </c>
      <c r="O52" s="83">
        <v>5415</v>
      </c>
      <c r="P52" s="83">
        <v>5640</v>
      </c>
      <c r="Q52" s="83">
        <v>5523</v>
      </c>
      <c r="R52" s="83">
        <v>5634</v>
      </c>
      <c r="S52" s="83">
        <v>5850</v>
      </c>
      <c r="T52" s="83">
        <v>5671</v>
      </c>
      <c r="U52" s="83">
        <v>5793</v>
      </c>
      <c r="V52" s="83">
        <v>5953</v>
      </c>
      <c r="W52" s="83">
        <v>6174</v>
      </c>
      <c r="X52" s="83">
        <v>6130</v>
      </c>
      <c r="Y52" s="83">
        <v>5969</v>
      </c>
      <c r="Z52" s="83">
        <v>5932</v>
      </c>
      <c r="AA52" s="83">
        <v>5973</v>
      </c>
      <c r="AB52" s="83">
        <v>5622</v>
      </c>
      <c r="AC52" s="83">
        <v>5607</v>
      </c>
      <c r="AD52" s="83">
        <v>5567</v>
      </c>
      <c r="AE52" s="83">
        <v>5930</v>
      </c>
      <c r="AF52" s="83">
        <v>7443</v>
      </c>
      <c r="AG52" s="83">
        <v>7382</v>
      </c>
      <c r="AH52" s="83">
        <v>7313</v>
      </c>
      <c r="AI52" s="83">
        <v>6977</v>
      </c>
      <c r="AJ52" s="83">
        <v>6680</v>
      </c>
      <c r="AK52" s="83">
        <v>6554</v>
      </c>
      <c r="AL52" s="83">
        <v>6504</v>
      </c>
      <c r="AM52" s="83">
        <v>6479</v>
      </c>
      <c r="AN52" s="83">
        <v>6287</v>
      </c>
      <c r="AO52" s="83">
        <v>6350</v>
      </c>
      <c r="AP52" s="83">
        <v>6337</v>
      </c>
      <c r="AQ52" s="83">
        <v>6519</v>
      </c>
      <c r="AR52" s="83">
        <v>6684</v>
      </c>
      <c r="AS52" s="83">
        <v>6821</v>
      </c>
      <c r="AT52" s="83">
        <v>6545</v>
      </c>
      <c r="AU52" s="83">
        <v>6626</v>
      </c>
      <c r="AV52" s="83">
        <v>6629</v>
      </c>
      <c r="AW52" s="83">
        <v>6472</v>
      </c>
      <c r="AX52" s="83">
        <v>6536</v>
      </c>
      <c r="AY52" s="83">
        <v>6050</v>
      </c>
      <c r="AZ52" s="83">
        <v>6033</v>
      </c>
      <c r="BA52" s="83">
        <v>6173</v>
      </c>
      <c r="BB52" s="83">
        <v>6216</v>
      </c>
      <c r="BC52" s="83">
        <v>6174</v>
      </c>
      <c r="BD52" s="83">
        <v>5929</v>
      </c>
      <c r="BE52" s="83">
        <v>5629</v>
      </c>
      <c r="BF52" s="83">
        <v>5307</v>
      </c>
      <c r="BG52" s="83">
        <v>5525</v>
      </c>
      <c r="BH52" s="83">
        <v>5685</v>
      </c>
      <c r="BI52" s="83">
        <v>5719</v>
      </c>
      <c r="BJ52" s="83">
        <v>6009</v>
      </c>
      <c r="BK52" s="83">
        <v>6269</v>
      </c>
      <c r="BL52" s="83">
        <v>6323</v>
      </c>
      <c r="BM52" s="83">
        <v>6337</v>
      </c>
      <c r="BN52" s="83">
        <v>6550</v>
      </c>
      <c r="BO52" s="83">
        <v>6361</v>
      </c>
      <c r="BP52" s="83">
        <v>6343</v>
      </c>
      <c r="BQ52" s="83">
        <v>6351</v>
      </c>
      <c r="BR52" s="83">
        <v>6274</v>
      </c>
      <c r="BS52" s="83">
        <v>6224</v>
      </c>
      <c r="BT52" s="83">
        <v>6084</v>
      </c>
      <c r="BU52" s="83">
        <v>5882</v>
      </c>
      <c r="BV52" s="83">
        <v>5633</v>
      </c>
      <c r="BW52" s="83">
        <v>5420</v>
      </c>
      <c r="BX52" s="83">
        <v>5280</v>
      </c>
      <c r="BY52" s="83">
        <v>4962</v>
      </c>
      <c r="BZ52" s="83">
        <v>4696</v>
      </c>
      <c r="CA52" s="83">
        <v>4525</v>
      </c>
      <c r="CB52" s="83">
        <v>4355</v>
      </c>
      <c r="CC52" s="83">
        <v>4323</v>
      </c>
      <c r="CD52" s="83">
        <v>4257</v>
      </c>
      <c r="CE52" s="83">
        <v>3989</v>
      </c>
      <c r="CF52" s="83">
        <v>4097</v>
      </c>
      <c r="CG52" s="83">
        <v>4170</v>
      </c>
      <c r="CH52" s="83">
        <v>4067</v>
      </c>
      <c r="CI52" s="83">
        <v>4204</v>
      </c>
      <c r="CJ52" s="83">
        <v>4442</v>
      </c>
      <c r="CK52" s="83">
        <v>3648</v>
      </c>
      <c r="CL52" s="83">
        <v>3589</v>
      </c>
      <c r="CM52" s="83">
        <v>3504</v>
      </c>
      <c r="CN52" s="83">
        <v>3017</v>
      </c>
      <c r="CO52" s="83">
        <v>2588</v>
      </c>
      <c r="CP52" s="83">
        <v>2157</v>
      </c>
      <c r="CQ52" s="83">
        <v>2134</v>
      </c>
      <c r="CR52" s="83">
        <v>2149</v>
      </c>
      <c r="CS52" s="83">
        <v>1959</v>
      </c>
      <c r="CT52" s="83">
        <v>1681</v>
      </c>
      <c r="CU52" s="83">
        <v>1485</v>
      </c>
      <c r="CV52" s="83">
        <v>1203</v>
      </c>
      <c r="CW52" s="83">
        <v>981</v>
      </c>
      <c r="CX52" s="83">
        <v>858</v>
      </c>
      <c r="CY52" s="83">
        <v>2889</v>
      </c>
      <c r="CZ52" s="84">
        <v>5022</v>
      </c>
      <c r="DA52" s="84">
        <v>4952</v>
      </c>
      <c r="DB52" s="84">
        <v>5156</v>
      </c>
      <c r="DC52" s="84">
        <v>5329</v>
      </c>
      <c r="DD52" s="84">
        <v>5468</v>
      </c>
      <c r="DE52" s="84">
        <v>5401</v>
      </c>
      <c r="DF52" s="84">
        <v>5476</v>
      </c>
      <c r="DG52" s="84">
        <v>5615</v>
      </c>
      <c r="DH52" s="84">
        <v>5561</v>
      </c>
      <c r="DI52" s="84">
        <v>5699</v>
      </c>
      <c r="DJ52" s="84">
        <v>5907</v>
      </c>
      <c r="DK52" s="84">
        <v>5876</v>
      </c>
      <c r="DL52" s="84">
        <v>5682</v>
      </c>
      <c r="DM52" s="84">
        <v>5642</v>
      </c>
      <c r="DN52" s="84">
        <v>5717</v>
      </c>
      <c r="DO52" s="84">
        <v>5520</v>
      </c>
      <c r="DP52" s="84">
        <v>5184</v>
      </c>
      <c r="DQ52" s="84">
        <v>5327</v>
      </c>
      <c r="DR52" s="84">
        <v>5548</v>
      </c>
      <c r="DS52" s="84">
        <v>6350</v>
      </c>
      <c r="DT52" s="84">
        <v>6713</v>
      </c>
      <c r="DU52" s="84">
        <v>6338</v>
      </c>
      <c r="DV52" s="84">
        <v>6016</v>
      </c>
      <c r="DW52" s="84">
        <v>6011</v>
      </c>
      <c r="DX52" s="84">
        <v>5986</v>
      </c>
      <c r="DY52" s="84">
        <v>6092</v>
      </c>
      <c r="DZ52" s="84">
        <v>6133</v>
      </c>
      <c r="EA52" s="84">
        <v>5996</v>
      </c>
      <c r="EB52" s="84">
        <v>6342</v>
      </c>
      <c r="EC52" s="84">
        <v>6302</v>
      </c>
      <c r="ED52" s="84">
        <v>6708</v>
      </c>
      <c r="EE52" s="84">
        <v>6795</v>
      </c>
      <c r="EF52" s="84">
        <v>7080</v>
      </c>
      <c r="EG52" s="84">
        <v>6906</v>
      </c>
      <c r="EH52" s="84">
        <v>7012</v>
      </c>
      <c r="EI52" s="84">
        <v>6925</v>
      </c>
      <c r="EJ52" s="84">
        <v>6591</v>
      </c>
      <c r="EK52" s="84">
        <v>6560</v>
      </c>
      <c r="EL52" s="84">
        <v>6464</v>
      </c>
      <c r="EM52" s="84">
        <v>6373</v>
      </c>
      <c r="EN52" s="84">
        <v>6412</v>
      </c>
      <c r="EO52" s="84">
        <v>6240</v>
      </c>
      <c r="EP52" s="84">
        <v>6495</v>
      </c>
      <c r="EQ52" s="84">
        <v>6097</v>
      </c>
      <c r="ER52" s="84">
        <v>5668</v>
      </c>
      <c r="ES52" s="84">
        <v>5560</v>
      </c>
      <c r="ET52" s="84">
        <v>5759</v>
      </c>
      <c r="EU52" s="84">
        <v>5574</v>
      </c>
      <c r="EV52" s="84">
        <v>5778</v>
      </c>
      <c r="EW52" s="84">
        <v>6126</v>
      </c>
      <c r="EX52" s="84">
        <v>6176</v>
      </c>
      <c r="EY52" s="84">
        <v>6484</v>
      </c>
      <c r="EZ52" s="84">
        <v>6261</v>
      </c>
      <c r="FA52" s="84">
        <v>6572</v>
      </c>
      <c r="FB52" s="84">
        <v>6521</v>
      </c>
      <c r="FC52" s="84">
        <v>6420</v>
      </c>
      <c r="FD52" s="84">
        <v>6484</v>
      </c>
      <c r="FE52" s="84">
        <v>6356</v>
      </c>
      <c r="FF52" s="84">
        <v>6237</v>
      </c>
      <c r="FG52" s="84">
        <v>6052</v>
      </c>
      <c r="FH52" s="84">
        <v>5909</v>
      </c>
      <c r="FI52" s="84">
        <v>5856</v>
      </c>
      <c r="FJ52" s="84">
        <v>5234</v>
      </c>
      <c r="FK52" s="84">
        <v>5185</v>
      </c>
      <c r="FL52" s="84">
        <v>5010</v>
      </c>
      <c r="FM52" s="84">
        <v>5042</v>
      </c>
      <c r="FN52" s="84">
        <v>4571</v>
      </c>
      <c r="FO52" s="84">
        <v>4499</v>
      </c>
      <c r="FP52" s="84">
        <v>4514</v>
      </c>
      <c r="FQ52" s="84">
        <v>4423</v>
      </c>
      <c r="FR52" s="84">
        <v>4393</v>
      </c>
      <c r="FS52" s="84">
        <v>4343</v>
      </c>
      <c r="FT52" s="84">
        <v>4477</v>
      </c>
      <c r="FU52" s="84">
        <v>4660</v>
      </c>
      <c r="FV52" s="84">
        <v>4789</v>
      </c>
      <c r="FW52" s="84">
        <v>4996</v>
      </c>
      <c r="FX52" s="84">
        <v>4030</v>
      </c>
      <c r="FY52" s="84">
        <v>4024</v>
      </c>
      <c r="FZ52" s="84">
        <v>4133</v>
      </c>
      <c r="GA52" s="84">
        <v>3669</v>
      </c>
      <c r="GB52" s="84">
        <v>3049</v>
      </c>
      <c r="GC52" s="84">
        <v>2780</v>
      </c>
      <c r="GD52" s="84">
        <v>2712</v>
      </c>
      <c r="GE52" s="84">
        <v>2601</v>
      </c>
      <c r="GF52" s="84">
        <v>2404</v>
      </c>
      <c r="GG52" s="84">
        <v>2308</v>
      </c>
      <c r="GH52" s="84">
        <v>2128</v>
      </c>
      <c r="GI52" s="84">
        <v>1860</v>
      </c>
      <c r="GJ52" s="84">
        <v>1580</v>
      </c>
      <c r="GK52" s="84">
        <v>1367</v>
      </c>
      <c r="GL52" s="85">
        <v>5918</v>
      </c>
    </row>
    <row r="53" spans="1:194" s="1" customFormat="1">
      <c r="A53" s="86" t="s">
        <v>135</v>
      </c>
      <c r="B53" s="360" t="s">
        <v>178</v>
      </c>
      <c r="C53" s="29" t="str">
        <f t="shared" si="4"/>
        <v xml:space="preserve">England – CCGs - Derby and Derbyshire </v>
      </c>
      <c r="D53" s="50">
        <f t="shared" si="5"/>
        <v>403652</v>
      </c>
      <c r="E53" s="50">
        <f t="shared" si="5"/>
        <v>423874</v>
      </c>
      <c r="F53" s="51">
        <f t="shared" si="6"/>
        <v>1033491</v>
      </c>
      <c r="G53" s="51">
        <f t="shared" si="7"/>
        <v>508629</v>
      </c>
      <c r="H53" s="52">
        <f t="shared" si="8"/>
        <v>524862</v>
      </c>
      <c r="I53" s="52">
        <f t="shared" si="9"/>
        <v>403652</v>
      </c>
      <c r="J53" s="52">
        <f t="shared" si="10"/>
        <v>423874</v>
      </c>
      <c r="K53" s="49">
        <f t="shared" si="11"/>
        <v>104977</v>
      </c>
      <c r="L53" s="50">
        <f t="shared" si="12"/>
        <v>100988</v>
      </c>
      <c r="M53" s="83">
        <v>5129</v>
      </c>
      <c r="N53" s="83">
        <v>5164</v>
      </c>
      <c r="O53" s="83">
        <v>5233</v>
      </c>
      <c r="P53" s="83">
        <v>5506</v>
      </c>
      <c r="Q53" s="83">
        <v>5460</v>
      </c>
      <c r="R53" s="83">
        <v>5671</v>
      </c>
      <c r="S53" s="83">
        <v>5768</v>
      </c>
      <c r="T53" s="83">
        <v>5939</v>
      </c>
      <c r="U53" s="83">
        <v>5824</v>
      </c>
      <c r="V53" s="83">
        <v>6087</v>
      </c>
      <c r="W53" s="83">
        <v>6255</v>
      </c>
      <c r="X53" s="83">
        <v>6337</v>
      </c>
      <c r="Y53" s="83">
        <v>6269</v>
      </c>
      <c r="Z53" s="83">
        <v>6172</v>
      </c>
      <c r="AA53" s="83">
        <v>6386</v>
      </c>
      <c r="AB53" s="83">
        <v>6084</v>
      </c>
      <c r="AC53" s="83">
        <v>5863</v>
      </c>
      <c r="AD53" s="83">
        <v>5830</v>
      </c>
      <c r="AE53" s="83">
        <v>5805</v>
      </c>
      <c r="AF53" s="83">
        <v>5032</v>
      </c>
      <c r="AG53" s="83">
        <v>5010</v>
      </c>
      <c r="AH53" s="83">
        <v>5115</v>
      </c>
      <c r="AI53" s="83">
        <v>5524</v>
      </c>
      <c r="AJ53" s="83">
        <v>5981</v>
      </c>
      <c r="AK53" s="83">
        <v>5923</v>
      </c>
      <c r="AL53" s="83">
        <v>5879</v>
      </c>
      <c r="AM53" s="83">
        <v>6002</v>
      </c>
      <c r="AN53" s="83">
        <v>6244</v>
      </c>
      <c r="AO53" s="83">
        <v>6290</v>
      </c>
      <c r="AP53" s="83">
        <v>6422</v>
      </c>
      <c r="AQ53" s="83">
        <v>6700</v>
      </c>
      <c r="AR53" s="83">
        <v>6913</v>
      </c>
      <c r="AS53" s="83">
        <v>6505</v>
      </c>
      <c r="AT53" s="83">
        <v>6279</v>
      </c>
      <c r="AU53" s="83">
        <v>6467</v>
      </c>
      <c r="AV53" s="83">
        <v>6330</v>
      </c>
      <c r="AW53" s="83">
        <v>6179</v>
      </c>
      <c r="AX53" s="83">
        <v>6227</v>
      </c>
      <c r="AY53" s="83">
        <v>6190</v>
      </c>
      <c r="AZ53" s="83">
        <v>6167</v>
      </c>
      <c r="BA53" s="83">
        <v>6204</v>
      </c>
      <c r="BB53" s="83">
        <v>6411</v>
      </c>
      <c r="BC53" s="83">
        <v>6231</v>
      </c>
      <c r="BD53" s="83">
        <v>5811</v>
      </c>
      <c r="BE53" s="83">
        <v>5484</v>
      </c>
      <c r="BF53" s="83">
        <v>5615</v>
      </c>
      <c r="BG53" s="83">
        <v>5842</v>
      </c>
      <c r="BH53" s="83">
        <v>6305</v>
      </c>
      <c r="BI53" s="83">
        <v>6470</v>
      </c>
      <c r="BJ53" s="83">
        <v>6657</v>
      </c>
      <c r="BK53" s="83">
        <v>7370</v>
      </c>
      <c r="BL53" s="83">
        <v>7632</v>
      </c>
      <c r="BM53" s="83">
        <v>7150</v>
      </c>
      <c r="BN53" s="83">
        <v>7623</v>
      </c>
      <c r="BO53" s="83">
        <v>7770</v>
      </c>
      <c r="BP53" s="83">
        <v>7882</v>
      </c>
      <c r="BQ53" s="83">
        <v>7685</v>
      </c>
      <c r="BR53" s="83">
        <v>7700</v>
      </c>
      <c r="BS53" s="83">
        <v>7396</v>
      </c>
      <c r="BT53" s="83">
        <v>7457</v>
      </c>
      <c r="BU53" s="83">
        <v>7193</v>
      </c>
      <c r="BV53" s="83">
        <v>6902</v>
      </c>
      <c r="BW53" s="83">
        <v>6624</v>
      </c>
      <c r="BX53" s="83">
        <v>6428</v>
      </c>
      <c r="BY53" s="83">
        <v>6252</v>
      </c>
      <c r="BZ53" s="83">
        <v>5862</v>
      </c>
      <c r="CA53" s="83">
        <v>5823</v>
      </c>
      <c r="CB53" s="83">
        <v>5389</v>
      </c>
      <c r="CC53" s="83">
        <v>5418</v>
      </c>
      <c r="CD53" s="83">
        <v>5417</v>
      </c>
      <c r="CE53" s="83">
        <v>5268</v>
      </c>
      <c r="CF53" s="83">
        <v>5241</v>
      </c>
      <c r="CG53" s="83">
        <v>5314</v>
      </c>
      <c r="CH53" s="83">
        <v>5242</v>
      </c>
      <c r="CI53" s="83">
        <v>5393</v>
      </c>
      <c r="CJ53" s="83">
        <v>5978</v>
      </c>
      <c r="CK53" s="83">
        <v>4440</v>
      </c>
      <c r="CL53" s="83">
        <v>4438</v>
      </c>
      <c r="CM53" s="83">
        <v>4230</v>
      </c>
      <c r="CN53" s="83">
        <v>3669</v>
      </c>
      <c r="CO53" s="83">
        <v>3140</v>
      </c>
      <c r="CP53" s="83">
        <v>2635</v>
      </c>
      <c r="CQ53" s="83">
        <v>2578</v>
      </c>
      <c r="CR53" s="83">
        <v>2444</v>
      </c>
      <c r="CS53" s="83">
        <v>2269</v>
      </c>
      <c r="CT53" s="83">
        <v>1806</v>
      </c>
      <c r="CU53" s="83">
        <v>1604</v>
      </c>
      <c r="CV53" s="83">
        <v>1397</v>
      </c>
      <c r="CW53" s="83">
        <v>1212</v>
      </c>
      <c r="CX53" s="83">
        <v>1029</v>
      </c>
      <c r="CY53" s="83">
        <v>3138</v>
      </c>
      <c r="CZ53" s="84">
        <v>4862</v>
      </c>
      <c r="DA53" s="84">
        <v>4935</v>
      </c>
      <c r="DB53" s="84">
        <v>5008</v>
      </c>
      <c r="DC53" s="84">
        <v>5344</v>
      </c>
      <c r="DD53" s="84">
        <v>5359</v>
      </c>
      <c r="DE53" s="84">
        <v>5427</v>
      </c>
      <c r="DF53" s="84">
        <v>5688</v>
      </c>
      <c r="DG53" s="84">
        <v>5535</v>
      </c>
      <c r="DH53" s="84">
        <v>5792</v>
      </c>
      <c r="DI53" s="84">
        <v>5885</v>
      </c>
      <c r="DJ53" s="84">
        <v>6200</v>
      </c>
      <c r="DK53" s="84">
        <v>6150</v>
      </c>
      <c r="DL53" s="84">
        <v>5987</v>
      </c>
      <c r="DM53" s="84">
        <v>5761</v>
      </c>
      <c r="DN53" s="84">
        <v>6114</v>
      </c>
      <c r="DO53" s="84">
        <v>5738</v>
      </c>
      <c r="DP53" s="84">
        <v>5620</v>
      </c>
      <c r="DQ53" s="84">
        <v>5583</v>
      </c>
      <c r="DR53" s="84">
        <v>5205</v>
      </c>
      <c r="DS53" s="84">
        <v>4337</v>
      </c>
      <c r="DT53" s="84">
        <v>4336</v>
      </c>
      <c r="DU53" s="84">
        <v>4707</v>
      </c>
      <c r="DV53" s="84">
        <v>5342</v>
      </c>
      <c r="DW53" s="84">
        <v>5508</v>
      </c>
      <c r="DX53" s="84">
        <v>5842</v>
      </c>
      <c r="DY53" s="84">
        <v>6128</v>
      </c>
      <c r="DZ53" s="84">
        <v>6045</v>
      </c>
      <c r="EA53" s="84">
        <v>6249</v>
      </c>
      <c r="EB53" s="84">
        <v>6584</v>
      </c>
      <c r="EC53" s="84">
        <v>6566</v>
      </c>
      <c r="ED53" s="84">
        <v>6905</v>
      </c>
      <c r="EE53" s="84">
        <v>7006</v>
      </c>
      <c r="EF53" s="84">
        <v>6833</v>
      </c>
      <c r="EG53" s="84">
        <v>6653</v>
      </c>
      <c r="EH53" s="84">
        <v>6726</v>
      </c>
      <c r="EI53" s="84">
        <v>6752</v>
      </c>
      <c r="EJ53" s="84">
        <v>6653</v>
      </c>
      <c r="EK53" s="84">
        <v>6703</v>
      </c>
      <c r="EL53" s="84">
        <v>6366</v>
      </c>
      <c r="EM53" s="84">
        <v>6516</v>
      </c>
      <c r="EN53" s="84">
        <v>6289</v>
      </c>
      <c r="EO53" s="84">
        <v>6637</v>
      </c>
      <c r="EP53" s="84">
        <v>6584</v>
      </c>
      <c r="EQ53" s="84">
        <v>6225</v>
      </c>
      <c r="ER53" s="84">
        <v>5844</v>
      </c>
      <c r="ES53" s="84">
        <v>5744</v>
      </c>
      <c r="ET53" s="84">
        <v>5952</v>
      </c>
      <c r="EU53" s="84">
        <v>6265</v>
      </c>
      <c r="EV53" s="84">
        <v>6454</v>
      </c>
      <c r="EW53" s="84">
        <v>6965</v>
      </c>
      <c r="EX53" s="84">
        <v>7328</v>
      </c>
      <c r="EY53" s="84">
        <v>7808</v>
      </c>
      <c r="EZ53" s="84">
        <v>7592</v>
      </c>
      <c r="FA53" s="84">
        <v>7861</v>
      </c>
      <c r="FB53" s="84">
        <v>7726</v>
      </c>
      <c r="FC53" s="84">
        <v>7811</v>
      </c>
      <c r="FD53" s="84">
        <v>7883</v>
      </c>
      <c r="FE53" s="84">
        <v>7825</v>
      </c>
      <c r="FF53" s="84">
        <v>7802</v>
      </c>
      <c r="FG53" s="84">
        <v>7593</v>
      </c>
      <c r="FH53" s="84">
        <v>7316</v>
      </c>
      <c r="FI53" s="84">
        <v>6935</v>
      </c>
      <c r="FJ53" s="84">
        <v>6654</v>
      </c>
      <c r="FK53" s="84">
        <v>6586</v>
      </c>
      <c r="FL53" s="84">
        <v>6354</v>
      </c>
      <c r="FM53" s="84">
        <v>6070</v>
      </c>
      <c r="FN53" s="84">
        <v>5932</v>
      </c>
      <c r="FO53" s="84">
        <v>5676</v>
      </c>
      <c r="FP53" s="84">
        <v>5872</v>
      </c>
      <c r="FQ53" s="84">
        <v>5528</v>
      </c>
      <c r="FR53" s="84">
        <v>5560</v>
      </c>
      <c r="FS53" s="84">
        <v>5378</v>
      </c>
      <c r="FT53" s="84">
        <v>5574</v>
      </c>
      <c r="FU53" s="84">
        <v>5809</v>
      </c>
      <c r="FV53" s="84">
        <v>6205</v>
      </c>
      <c r="FW53" s="84">
        <v>6446</v>
      </c>
      <c r="FX53" s="84">
        <v>4897</v>
      </c>
      <c r="FY53" s="84">
        <v>4743</v>
      </c>
      <c r="FZ53" s="84">
        <v>4926</v>
      </c>
      <c r="GA53" s="84">
        <v>4273</v>
      </c>
      <c r="GB53" s="84">
        <v>3640</v>
      </c>
      <c r="GC53" s="84">
        <v>3206</v>
      </c>
      <c r="GD53" s="84">
        <v>3186</v>
      </c>
      <c r="GE53" s="84">
        <v>3125</v>
      </c>
      <c r="GF53" s="84">
        <v>2880</v>
      </c>
      <c r="GG53" s="84">
        <v>2597</v>
      </c>
      <c r="GH53" s="84">
        <v>2307</v>
      </c>
      <c r="GI53" s="84">
        <v>2203</v>
      </c>
      <c r="GJ53" s="84">
        <v>1846</v>
      </c>
      <c r="GK53" s="84">
        <v>1618</v>
      </c>
      <c r="GL53" s="85">
        <v>6382</v>
      </c>
    </row>
    <row r="54" spans="1:194" s="1" customFormat="1">
      <c r="A54" s="86" t="s">
        <v>135</v>
      </c>
      <c r="B54" s="360" t="s">
        <v>179</v>
      </c>
      <c r="C54" s="29" t="str">
        <f t="shared" si="4"/>
        <v xml:space="preserve">England – CCGs - Devon </v>
      </c>
      <c r="D54" s="50">
        <f t="shared" si="5"/>
        <v>486049</v>
      </c>
      <c r="E54" s="50">
        <f t="shared" si="5"/>
        <v>522875</v>
      </c>
      <c r="F54" s="51">
        <f t="shared" si="6"/>
        <v>1232660</v>
      </c>
      <c r="G54" s="51">
        <f t="shared" si="7"/>
        <v>600962</v>
      </c>
      <c r="H54" s="52">
        <f t="shared" si="8"/>
        <v>631698</v>
      </c>
      <c r="I54" s="52">
        <f t="shared" si="9"/>
        <v>486049</v>
      </c>
      <c r="J54" s="52">
        <f t="shared" si="10"/>
        <v>522875</v>
      </c>
      <c r="K54" s="49">
        <f t="shared" si="11"/>
        <v>114913</v>
      </c>
      <c r="L54" s="50">
        <f t="shared" si="12"/>
        <v>108823</v>
      </c>
      <c r="M54" s="83">
        <v>5266</v>
      </c>
      <c r="N54" s="83">
        <v>5302</v>
      </c>
      <c r="O54" s="83">
        <v>5566</v>
      </c>
      <c r="P54" s="83">
        <v>5867</v>
      </c>
      <c r="Q54" s="83">
        <v>5986</v>
      </c>
      <c r="R54" s="83">
        <v>6008</v>
      </c>
      <c r="S54" s="83">
        <v>6504</v>
      </c>
      <c r="T54" s="83">
        <v>6294</v>
      </c>
      <c r="U54" s="83">
        <v>6662</v>
      </c>
      <c r="V54" s="83">
        <v>6909</v>
      </c>
      <c r="W54" s="83">
        <v>7091</v>
      </c>
      <c r="X54" s="83">
        <v>7034</v>
      </c>
      <c r="Y54" s="83">
        <v>6896</v>
      </c>
      <c r="Z54" s="83">
        <v>6729</v>
      </c>
      <c r="AA54" s="83">
        <v>6801</v>
      </c>
      <c r="AB54" s="83">
        <v>6817</v>
      </c>
      <c r="AC54" s="83">
        <v>6487</v>
      </c>
      <c r="AD54" s="83">
        <v>6694</v>
      </c>
      <c r="AE54" s="83">
        <v>6938</v>
      </c>
      <c r="AF54" s="83">
        <v>8869</v>
      </c>
      <c r="AG54" s="83">
        <v>8163</v>
      </c>
      <c r="AH54" s="83">
        <v>7495</v>
      </c>
      <c r="AI54" s="83">
        <v>7325</v>
      </c>
      <c r="AJ54" s="83">
        <v>7341</v>
      </c>
      <c r="AK54" s="83">
        <v>6630</v>
      </c>
      <c r="AL54" s="83">
        <v>6888</v>
      </c>
      <c r="AM54" s="83">
        <v>6546</v>
      </c>
      <c r="AN54" s="83">
        <v>6382</v>
      </c>
      <c r="AO54" s="83">
        <v>6687</v>
      </c>
      <c r="AP54" s="83">
        <v>6617</v>
      </c>
      <c r="AQ54" s="83">
        <v>6862</v>
      </c>
      <c r="AR54" s="83">
        <v>6892</v>
      </c>
      <c r="AS54" s="83">
        <v>7057</v>
      </c>
      <c r="AT54" s="83">
        <v>7007</v>
      </c>
      <c r="AU54" s="83">
        <v>7065</v>
      </c>
      <c r="AV54" s="83">
        <v>6934</v>
      </c>
      <c r="AW54" s="83">
        <v>6914</v>
      </c>
      <c r="AX54" s="83">
        <v>6694</v>
      </c>
      <c r="AY54" s="83">
        <v>6719</v>
      </c>
      <c r="AZ54" s="83">
        <v>6658</v>
      </c>
      <c r="BA54" s="83">
        <v>6939</v>
      </c>
      <c r="BB54" s="83">
        <v>6770</v>
      </c>
      <c r="BC54" s="83">
        <v>6977</v>
      </c>
      <c r="BD54" s="83">
        <v>6792</v>
      </c>
      <c r="BE54" s="83">
        <v>6071</v>
      </c>
      <c r="BF54" s="83">
        <v>6082</v>
      </c>
      <c r="BG54" s="83">
        <v>6371</v>
      </c>
      <c r="BH54" s="83">
        <v>6625</v>
      </c>
      <c r="BI54" s="83">
        <v>7087</v>
      </c>
      <c r="BJ54" s="83">
        <v>7317</v>
      </c>
      <c r="BK54" s="83">
        <v>7668</v>
      </c>
      <c r="BL54" s="83">
        <v>8045</v>
      </c>
      <c r="BM54" s="83">
        <v>8003</v>
      </c>
      <c r="BN54" s="83">
        <v>8419</v>
      </c>
      <c r="BO54" s="83">
        <v>8429</v>
      </c>
      <c r="BP54" s="83">
        <v>8621</v>
      </c>
      <c r="BQ54" s="83">
        <v>8659</v>
      </c>
      <c r="BR54" s="83">
        <v>8815</v>
      </c>
      <c r="BS54" s="83">
        <v>8893</v>
      </c>
      <c r="BT54" s="83">
        <v>8712</v>
      </c>
      <c r="BU54" s="83">
        <v>8595</v>
      </c>
      <c r="BV54" s="83">
        <v>8280</v>
      </c>
      <c r="BW54" s="83">
        <v>8144</v>
      </c>
      <c r="BX54" s="83">
        <v>8052</v>
      </c>
      <c r="BY54" s="83">
        <v>7875</v>
      </c>
      <c r="BZ54" s="83">
        <v>7689</v>
      </c>
      <c r="CA54" s="83">
        <v>7356</v>
      </c>
      <c r="CB54" s="83">
        <v>7192</v>
      </c>
      <c r="CC54" s="83">
        <v>7078</v>
      </c>
      <c r="CD54" s="83">
        <v>7252</v>
      </c>
      <c r="CE54" s="83">
        <v>6872</v>
      </c>
      <c r="CF54" s="83">
        <v>6874</v>
      </c>
      <c r="CG54" s="83">
        <v>7162</v>
      </c>
      <c r="CH54" s="83">
        <v>7375</v>
      </c>
      <c r="CI54" s="83">
        <v>7653</v>
      </c>
      <c r="CJ54" s="83">
        <v>8488</v>
      </c>
      <c r="CK54" s="83">
        <v>6442</v>
      </c>
      <c r="CL54" s="83">
        <v>6117</v>
      </c>
      <c r="CM54" s="83">
        <v>5852</v>
      </c>
      <c r="CN54" s="83">
        <v>5297</v>
      </c>
      <c r="CO54" s="83">
        <v>4406</v>
      </c>
      <c r="CP54" s="83">
        <v>3746</v>
      </c>
      <c r="CQ54" s="83">
        <v>3609</v>
      </c>
      <c r="CR54" s="83">
        <v>3372</v>
      </c>
      <c r="CS54" s="83">
        <v>3108</v>
      </c>
      <c r="CT54" s="83">
        <v>2803</v>
      </c>
      <c r="CU54" s="83">
        <v>2561</v>
      </c>
      <c r="CV54" s="83">
        <v>2134</v>
      </c>
      <c r="CW54" s="83">
        <v>1845</v>
      </c>
      <c r="CX54" s="83">
        <v>1576</v>
      </c>
      <c r="CY54" s="83">
        <v>5266</v>
      </c>
      <c r="CZ54" s="84">
        <v>4835</v>
      </c>
      <c r="DA54" s="84">
        <v>4950</v>
      </c>
      <c r="DB54" s="84">
        <v>5317</v>
      </c>
      <c r="DC54" s="84">
        <v>5506</v>
      </c>
      <c r="DD54" s="84">
        <v>5632</v>
      </c>
      <c r="DE54" s="84">
        <v>5783</v>
      </c>
      <c r="DF54" s="84">
        <v>6157</v>
      </c>
      <c r="DG54" s="84">
        <v>6123</v>
      </c>
      <c r="DH54" s="84">
        <v>6225</v>
      </c>
      <c r="DI54" s="84">
        <v>6381</v>
      </c>
      <c r="DJ54" s="84">
        <v>6719</v>
      </c>
      <c r="DK54" s="84">
        <v>6635</v>
      </c>
      <c r="DL54" s="84">
        <v>6742</v>
      </c>
      <c r="DM54" s="84">
        <v>6459</v>
      </c>
      <c r="DN54" s="84">
        <v>6554</v>
      </c>
      <c r="DO54" s="84">
        <v>6378</v>
      </c>
      <c r="DP54" s="84">
        <v>6249</v>
      </c>
      <c r="DQ54" s="84">
        <v>6178</v>
      </c>
      <c r="DR54" s="84">
        <v>6591</v>
      </c>
      <c r="DS54" s="84">
        <v>8750</v>
      </c>
      <c r="DT54" s="84">
        <v>8289</v>
      </c>
      <c r="DU54" s="84">
        <v>7244</v>
      </c>
      <c r="DV54" s="84">
        <v>6886</v>
      </c>
      <c r="DW54" s="84">
        <v>6479</v>
      </c>
      <c r="DX54" s="84">
        <v>6330</v>
      </c>
      <c r="DY54" s="84">
        <v>6403</v>
      </c>
      <c r="DZ54" s="84">
        <v>6349</v>
      </c>
      <c r="EA54" s="84">
        <v>6461</v>
      </c>
      <c r="EB54" s="84">
        <v>6836</v>
      </c>
      <c r="EC54" s="84">
        <v>6729</v>
      </c>
      <c r="ED54" s="84">
        <v>7131</v>
      </c>
      <c r="EE54" s="84">
        <v>7254</v>
      </c>
      <c r="EF54" s="84">
        <v>7487</v>
      </c>
      <c r="EG54" s="84">
        <v>7243</v>
      </c>
      <c r="EH54" s="84">
        <v>7431</v>
      </c>
      <c r="EI54" s="84">
        <v>7266</v>
      </c>
      <c r="EJ54" s="84">
        <v>7283</v>
      </c>
      <c r="EK54" s="84">
        <v>7200</v>
      </c>
      <c r="EL54" s="84">
        <v>7159</v>
      </c>
      <c r="EM54" s="84">
        <v>7090</v>
      </c>
      <c r="EN54" s="84">
        <v>7173</v>
      </c>
      <c r="EO54" s="84">
        <v>7219</v>
      </c>
      <c r="EP54" s="84">
        <v>7342</v>
      </c>
      <c r="EQ54" s="84">
        <v>7001</v>
      </c>
      <c r="ER54" s="84">
        <v>6473</v>
      </c>
      <c r="ES54" s="84">
        <v>6490</v>
      </c>
      <c r="ET54" s="84">
        <v>6849</v>
      </c>
      <c r="EU54" s="84">
        <v>6872</v>
      </c>
      <c r="EV54" s="84">
        <v>7197</v>
      </c>
      <c r="EW54" s="84">
        <v>7797</v>
      </c>
      <c r="EX54" s="84">
        <v>8121</v>
      </c>
      <c r="EY54" s="84">
        <v>8563</v>
      </c>
      <c r="EZ54" s="84">
        <v>8605</v>
      </c>
      <c r="FA54" s="84">
        <v>8889</v>
      </c>
      <c r="FB54" s="84">
        <v>8786</v>
      </c>
      <c r="FC54" s="84">
        <v>9348</v>
      </c>
      <c r="FD54" s="84">
        <v>9287</v>
      </c>
      <c r="FE54" s="84">
        <v>9544</v>
      </c>
      <c r="FF54" s="84">
        <v>9486</v>
      </c>
      <c r="FG54" s="84">
        <v>9206</v>
      </c>
      <c r="FH54" s="84">
        <v>9198</v>
      </c>
      <c r="FI54" s="84">
        <v>8955</v>
      </c>
      <c r="FJ54" s="84">
        <v>8644</v>
      </c>
      <c r="FK54" s="84">
        <v>8539</v>
      </c>
      <c r="FL54" s="84">
        <v>8284</v>
      </c>
      <c r="FM54" s="84">
        <v>8364</v>
      </c>
      <c r="FN54" s="84">
        <v>7793</v>
      </c>
      <c r="FO54" s="84">
        <v>7721</v>
      </c>
      <c r="FP54" s="84">
        <v>7845</v>
      </c>
      <c r="FQ54" s="84">
        <v>7834</v>
      </c>
      <c r="FR54" s="84">
        <v>7631</v>
      </c>
      <c r="FS54" s="84">
        <v>7622</v>
      </c>
      <c r="FT54" s="84">
        <v>7650</v>
      </c>
      <c r="FU54" s="84">
        <v>7999</v>
      </c>
      <c r="FV54" s="84">
        <v>8521</v>
      </c>
      <c r="FW54" s="84">
        <v>9126</v>
      </c>
      <c r="FX54" s="84">
        <v>7067</v>
      </c>
      <c r="FY54" s="84">
        <v>6787</v>
      </c>
      <c r="FZ54" s="84">
        <v>6528</v>
      </c>
      <c r="GA54" s="84">
        <v>5918</v>
      </c>
      <c r="GB54" s="84">
        <v>5230</v>
      </c>
      <c r="GC54" s="84">
        <v>4566</v>
      </c>
      <c r="GD54" s="84">
        <v>4556</v>
      </c>
      <c r="GE54" s="84">
        <v>4362</v>
      </c>
      <c r="GF54" s="84">
        <v>3992</v>
      </c>
      <c r="GG54" s="84">
        <v>3821</v>
      </c>
      <c r="GH54" s="84">
        <v>3367</v>
      </c>
      <c r="GI54" s="84">
        <v>3073</v>
      </c>
      <c r="GJ54" s="84">
        <v>2720</v>
      </c>
      <c r="GK54" s="84">
        <v>2400</v>
      </c>
      <c r="GL54" s="85">
        <v>10623</v>
      </c>
    </row>
    <row r="55" spans="1:194" s="1" customFormat="1">
      <c r="A55" s="86" t="s">
        <v>135</v>
      </c>
      <c r="B55" s="360" t="s">
        <v>180</v>
      </c>
      <c r="C55" s="29" t="str">
        <f t="shared" si="4"/>
        <v xml:space="preserve">England – CCGs - Doncaster </v>
      </c>
      <c r="D55" s="50">
        <f t="shared" si="5"/>
        <v>121112</v>
      </c>
      <c r="E55" s="50">
        <f t="shared" si="5"/>
        <v>124796</v>
      </c>
      <c r="F55" s="51">
        <f t="shared" si="6"/>
        <v>311027</v>
      </c>
      <c r="G55" s="51">
        <f t="shared" si="7"/>
        <v>154552</v>
      </c>
      <c r="H55" s="52">
        <f t="shared" si="8"/>
        <v>156475</v>
      </c>
      <c r="I55" s="52">
        <f t="shared" si="9"/>
        <v>121112</v>
      </c>
      <c r="J55" s="52">
        <f t="shared" si="10"/>
        <v>124796</v>
      </c>
      <c r="K55" s="49">
        <f t="shared" si="11"/>
        <v>33440</v>
      </c>
      <c r="L55" s="50">
        <f t="shared" si="12"/>
        <v>31679</v>
      </c>
      <c r="M55" s="83">
        <v>1778</v>
      </c>
      <c r="N55" s="83">
        <v>1809</v>
      </c>
      <c r="O55" s="83">
        <v>1879</v>
      </c>
      <c r="P55" s="83">
        <v>1801</v>
      </c>
      <c r="Q55" s="83">
        <v>1729</v>
      </c>
      <c r="R55" s="83">
        <v>1795</v>
      </c>
      <c r="S55" s="83">
        <v>1869</v>
      </c>
      <c r="T55" s="83">
        <v>1866</v>
      </c>
      <c r="U55" s="83">
        <v>1856</v>
      </c>
      <c r="V55" s="83">
        <v>1893</v>
      </c>
      <c r="W55" s="83">
        <v>1988</v>
      </c>
      <c r="X55" s="83">
        <v>1938</v>
      </c>
      <c r="Y55" s="83">
        <v>1966</v>
      </c>
      <c r="Z55" s="83">
        <v>2004</v>
      </c>
      <c r="AA55" s="83">
        <v>1949</v>
      </c>
      <c r="AB55" s="83">
        <v>1792</v>
      </c>
      <c r="AC55" s="83">
        <v>1713</v>
      </c>
      <c r="AD55" s="83">
        <v>1815</v>
      </c>
      <c r="AE55" s="83">
        <v>1744</v>
      </c>
      <c r="AF55" s="83">
        <v>1323</v>
      </c>
      <c r="AG55" s="83">
        <v>1382</v>
      </c>
      <c r="AH55" s="83">
        <v>1546</v>
      </c>
      <c r="AI55" s="83">
        <v>1650</v>
      </c>
      <c r="AJ55" s="83">
        <v>1718</v>
      </c>
      <c r="AK55" s="83">
        <v>1854</v>
      </c>
      <c r="AL55" s="83">
        <v>1932</v>
      </c>
      <c r="AM55" s="83">
        <v>1892</v>
      </c>
      <c r="AN55" s="83">
        <v>1858</v>
      </c>
      <c r="AO55" s="83">
        <v>2033</v>
      </c>
      <c r="AP55" s="83">
        <v>2101</v>
      </c>
      <c r="AQ55" s="83">
        <v>2316</v>
      </c>
      <c r="AR55" s="83">
        <v>2297</v>
      </c>
      <c r="AS55" s="83">
        <v>2228</v>
      </c>
      <c r="AT55" s="83">
        <v>2167</v>
      </c>
      <c r="AU55" s="83">
        <v>2251</v>
      </c>
      <c r="AV55" s="83">
        <v>2151</v>
      </c>
      <c r="AW55" s="83">
        <v>2123</v>
      </c>
      <c r="AX55" s="83">
        <v>2126</v>
      </c>
      <c r="AY55" s="83">
        <v>2006</v>
      </c>
      <c r="AZ55" s="83">
        <v>2023</v>
      </c>
      <c r="BA55" s="83">
        <v>1995</v>
      </c>
      <c r="BB55" s="83">
        <v>2133</v>
      </c>
      <c r="BC55" s="83">
        <v>1975</v>
      </c>
      <c r="BD55" s="83">
        <v>1790</v>
      </c>
      <c r="BE55" s="83">
        <v>1773</v>
      </c>
      <c r="BF55" s="83">
        <v>1659</v>
      </c>
      <c r="BG55" s="83">
        <v>1795</v>
      </c>
      <c r="BH55" s="83">
        <v>1725</v>
      </c>
      <c r="BI55" s="83">
        <v>1895</v>
      </c>
      <c r="BJ55" s="83">
        <v>1947</v>
      </c>
      <c r="BK55" s="83">
        <v>1992</v>
      </c>
      <c r="BL55" s="83">
        <v>2134</v>
      </c>
      <c r="BM55" s="83">
        <v>2195</v>
      </c>
      <c r="BN55" s="83">
        <v>2086</v>
      </c>
      <c r="BO55" s="83">
        <v>2171</v>
      </c>
      <c r="BP55" s="83">
        <v>2135</v>
      </c>
      <c r="BQ55" s="83">
        <v>2184</v>
      </c>
      <c r="BR55" s="83">
        <v>2148</v>
      </c>
      <c r="BS55" s="83">
        <v>2255</v>
      </c>
      <c r="BT55" s="83">
        <v>2237</v>
      </c>
      <c r="BU55" s="83">
        <v>2109</v>
      </c>
      <c r="BV55" s="83">
        <v>2081</v>
      </c>
      <c r="BW55" s="83">
        <v>2005</v>
      </c>
      <c r="BX55" s="83">
        <v>1896</v>
      </c>
      <c r="BY55" s="83">
        <v>1861</v>
      </c>
      <c r="BZ55" s="83">
        <v>1779</v>
      </c>
      <c r="CA55" s="83">
        <v>1778</v>
      </c>
      <c r="CB55" s="83">
        <v>1626</v>
      </c>
      <c r="CC55" s="83">
        <v>1576</v>
      </c>
      <c r="CD55" s="83">
        <v>1578</v>
      </c>
      <c r="CE55" s="83">
        <v>1500</v>
      </c>
      <c r="CF55" s="83">
        <v>1532</v>
      </c>
      <c r="CG55" s="83">
        <v>1386</v>
      </c>
      <c r="CH55" s="83">
        <v>1559</v>
      </c>
      <c r="CI55" s="83">
        <v>1504</v>
      </c>
      <c r="CJ55" s="83">
        <v>1592</v>
      </c>
      <c r="CK55" s="83">
        <v>1179</v>
      </c>
      <c r="CL55" s="83">
        <v>1153</v>
      </c>
      <c r="CM55" s="83">
        <v>1125</v>
      </c>
      <c r="CN55" s="83">
        <v>955</v>
      </c>
      <c r="CO55" s="83">
        <v>843</v>
      </c>
      <c r="CP55" s="83">
        <v>757</v>
      </c>
      <c r="CQ55" s="83">
        <v>717</v>
      </c>
      <c r="CR55" s="83">
        <v>602</v>
      </c>
      <c r="CS55" s="83">
        <v>565</v>
      </c>
      <c r="CT55" s="83">
        <v>535</v>
      </c>
      <c r="CU55" s="83">
        <v>486</v>
      </c>
      <c r="CV55" s="83">
        <v>403</v>
      </c>
      <c r="CW55" s="83">
        <v>319</v>
      </c>
      <c r="CX55" s="83">
        <v>268</v>
      </c>
      <c r="CY55" s="83">
        <v>898</v>
      </c>
      <c r="CZ55" s="84">
        <v>1606</v>
      </c>
      <c r="DA55" s="84">
        <v>1538</v>
      </c>
      <c r="DB55" s="84">
        <v>1631</v>
      </c>
      <c r="DC55" s="84">
        <v>1701</v>
      </c>
      <c r="DD55" s="84">
        <v>1722</v>
      </c>
      <c r="DE55" s="84">
        <v>1681</v>
      </c>
      <c r="DF55" s="84">
        <v>1674</v>
      </c>
      <c r="DG55" s="84">
        <v>1781</v>
      </c>
      <c r="DH55" s="84">
        <v>1798</v>
      </c>
      <c r="DI55" s="84">
        <v>1879</v>
      </c>
      <c r="DJ55" s="84">
        <v>1894</v>
      </c>
      <c r="DK55" s="84">
        <v>1922</v>
      </c>
      <c r="DL55" s="84">
        <v>1837</v>
      </c>
      <c r="DM55" s="84">
        <v>1854</v>
      </c>
      <c r="DN55" s="84">
        <v>1842</v>
      </c>
      <c r="DO55" s="84">
        <v>1817</v>
      </c>
      <c r="DP55" s="84">
        <v>1770</v>
      </c>
      <c r="DQ55" s="84">
        <v>1732</v>
      </c>
      <c r="DR55" s="84">
        <v>1547</v>
      </c>
      <c r="DS55" s="84">
        <v>1011</v>
      </c>
      <c r="DT55" s="84">
        <v>1247</v>
      </c>
      <c r="DU55" s="84">
        <v>1315</v>
      </c>
      <c r="DV55" s="84">
        <v>1530</v>
      </c>
      <c r="DW55" s="84">
        <v>1778</v>
      </c>
      <c r="DX55" s="84">
        <v>1756</v>
      </c>
      <c r="DY55" s="84">
        <v>1887</v>
      </c>
      <c r="DZ55" s="84">
        <v>1834</v>
      </c>
      <c r="EA55" s="84">
        <v>1986</v>
      </c>
      <c r="EB55" s="84">
        <v>2101</v>
      </c>
      <c r="EC55" s="84">
        <v>2086</v>
      </c>
      <c r="ED55" s="84">
        <v>2101</v>
      </c>
      <c r="EE55" s="84">
        <v>2157</v>
      </c>
      <c r="EF55" s="84">
        <v>2223</v>
      </c>
      <c r="EG55" s="84">
        <v>2313</v>
      </c>
      <c r="EH55" s="84">
        <v>2258</v>
      </c>
      <c r="EI55" s="84">
        <v>2237</v>
      </c>
      <c r="EJ55" s="84">
        <v>2179</v>
      </c>
      <c r="EK55" s="84">
        <v>2137</v>
      </c>
      <c r="EL55" s="84">
        <v>1912</v>
      </c>
      <c r="EM55" s="84">
        <v>2072</v>
      </c>
      <c r="EN55" s="84">
        <v>1950</v>
      </c>
      <c r="EO55" s="84">
        <v>1892</v>
      </c>
      <c r="EP55" s="84">
        <v>2072</v>
      </c>
      <c r="EQ55" s="84">
        <v>1673</v>
      </c>
      <c r="ER55" s="84">
        <v>1700</v>
      </c>
      <c r="ES55" s="84">
        <v>1678</v>
      </c>
      <c r="ET55" s="84">
        <v>1655</v>
      </c>
      <c r="EU55" s="84">
        <v>1753</v>
      </c>
      <c r="EV55" s="84">
        <v>1841</v>
      </c>
      <c r="EW55" s="84">
        <v>2019</v>
      </c>
      <c r="EX55" s="84">
        <v>1935</v>
      </c>
      <c r="EY55" s="84">
        <v>2232</v>
      </c>
      <c r="EZ55" s="84">
        <v>2097</v>
      </c>
      <c r="FA55" s="84">
        <v>2247</v>
      </c>
      <c r="FB55" s="84">
        <v>2280</v>
      </c>
      <c r="FC55" s="84">
        <v>2268</v>
      </c>
      <c r="FD55" s="84">
        <v>2250</v>
      </c>
      <c r="FE55" s="84">
        <v>2285</v>
      </c>
      <c r="FF55" s="84">
        <v>2252</v>
      </c>
      <c r="FG55" s="84">
        <v>2147</v>
      </c>
      <c r="FH55" s="84">
        <v>2126</v>
      </c>
      <c r="FI55" s="84">
        <v>2087</v>
      </c>
      <c r="FJ55" s="84">
        <v>2081</v>
      </c>
      <c r="FK55" s="84">
        <v>1969</v>
      </c>
      <c r="FL55" s="84">
        <v>1965</v>
      </c>
      <c r="FM55" s="84">
        <v>1844</v>
      </c>
      <c r="FN55" s="84">
        <v>1771</v>
      </c>
      <c r="FO55" s="84">
        <v>1682</v>
      </c>
      <c r="FP55" s="84">
        <v>1722</v>
      </c>
      <c r="FQ55" s="84">
        <v>1640</v>
      </c>
      <c r="FR55" s="84">
        <v>1554</v>
      </c>
      <c r="FS55" s="84">
        <v>1641</v>
      </c>
      <c r="FT55" s="84">
        <v>1612</v>
      </c>
      <c r="FU55" s="84">
        <v>1601</v>
      </c>
      <c r="FV55" s="84">
        <v>1740</v>
      </c>
      <c r="FW55" s="84">
        <v>1782</v>
      </c>
      <c r="FX55" s="84">
        <v>1304</v>
      </c>
      <c r="FY55" s="84">
        <v>1259</v>
      </c>
      <c r="FZ55" s="84">
        <v>1241</v>
      </c>
      <c r="GA55" s="84">
        <v>1068</v>
      </c>
      <c r="GB55" s="84">
        <v>984</v>
      </c>
      <c r="GC55" s="84">
        <v>913</v>
      </c>
      <c r="GD55" s="84">
        <v>880</v>
      </c>
      <c r="GE55" s="84">
        <v>922</v>
      </c>
      <c r="GF55" s="84">
        <v>797</v>
      </c>
      <c r="GG55" s="84">
        <v>731</v>
      </c>
      <c r="GH55" s="84">
        <v>686</v>
      </c>
      <c r="GI55" s="84">
        <v>594</v>
      </c>
      <c r="GJ55" s="84">
        <v>521</v>
      </c>
      <c r="GK55" s="84">
        <v>459</v>
      </c>
      <c r="GL55" s="85">
        <v>1727</v>
      </c>
    </row>
    <row r="56" spans="1:194" s="1" customFormat="1">
      <c r="A56" s="86" t="s">
        <v>135</v>
      </c>
      <c r="B56" s="360" t="s">
        <v>181</v>
      </c>
      <c r="C56" s="29" t="str">
        <f t="shared" si="4"/>
        <v xml:space="preserve">England – CCGs - Dorset </v>
      </c>
      <c r="D56" s="50">
        <f t="shared" si="5"/>
        <v>310533</v>
      </c>
      <c r="E56" s="50">
        <f t="shared" si="5"/>
        <v>334681</v>
      </c>
      <c r="F56" s="51">
        <f t="shared" si="6"/>
        <v>785172</v>
      </c>
      <c r="G56" s="51">
        <f t="shared" si="7"/>
        <v>382244</v>
      </c>
      <c r="H56" s="52">
        <f t="shared" si="8"/>
        <v>402928</v>
      </c>
      <c r="I56" s="52">
        <f t="shared" si="9"/>
        <v>310533</v>
      </c>
      <c r="J56" s="52">
        <f t="shared" si="10"/>
        <v>334681</v>
      </c>
      <c r="K56" s="49">
        <f t="shared" si="11"/>
        <v>71711</v>
      </c>
      <c r="L56" s="50">
        <f t="shared" si="12"/>
        <v>68247</v>
      </c>
      <c r="M56" s="83">
        <v>3208</v>
      </c>
      <c r="N56" s="83">
        <v>3392</v>
      </c>
      <c r="O56" s="83">
        <v>3473</v>
      </c>
      <c r="P56" s="83">
        <v>3557</v>
      </c>
      <c r="Q56" s="83">
        <v>3581</v>
      </c>
      <c r="R56" s="83">
        <v>3772</v>
      </c>
      <c r="S56" s="83">
        <v>3957</v>
      </c>
      <c r="T56" s="83">
        <v>3900</v>
      </c>
      <c r="U56" s="83">
        <v>3992</v>
      </c>
      <c r="V56" s="83">
        <v>4178</v>
      </c>
      <c r="W56" s="83">
        <v>4455</v>
      </c>
      <c r="X56" s="83">
        <v>4322</v>
      </c>
      <c r="Y56" s="83">
        <v>4233</v>
      </c>
      <c r="Z56" s="83">
        <v>4336</v>
      </c>
      <c r="AA56" s="83">
        <v>4536</v>
      </c>
      <c r="AB56" s="83">
        <v>4380</v>
      </c>
      <c r="AC56" s="83">
        <v>4155</v>
      </c>
      <c r="AD56" s="83">
        <v>4284</v>
      </c>
      <c r="AE56" s="83">
        <v>4344</v>
      </c>
      <c r="AF56" s="83">
        <v>4541</v>
      </c>
      <c r="AG56" s="83">
        <v>4521</v>
      </c>
      <c r="AH56" s="83">
        <v>4340</v>
      </c>
      <c r="AI56" s="83">
        <v>4380</v>
      </c>
      <c r="AJ56" s="83">
        <v>4228</v>
      </c>
      <c r="AK56" s="83">
        <v>4008</v>
      </c>
      <c r="AL56" s="83">
        <v>4074</v>
      </c>
      <c r="AM56" s="83">
        <v>3964</v>
      </c>
      <c r="AN56" s="83">
        <v>3870</v>
      </c>
      <c r="AO56" s="83">
        <v>4030</v>
      </c>
      <c r="AP56" s="83">
        <v>3985</v>
      </c>
      <c r="AQ56" s="83">
        <v>4072</v>
      </c>
      <c r="AR56" s="83">
        <v>4345</v>
      </c>
      <c r="AS56" s="83">
        <v>4347</v>
      </c>
      <c r="AT56" s="83">
        <v>4319</v>
      </c>
      <c r="AU56" s="83">
        <v>4483</v>
      </c>
      <c r="AV56" s="83">
        <v>4499</v>
      </c>
      <c r="AW56" s="83">
        <v>4299</v>
      </c>
      <c r="AX56" s="83">
        <v>4395</v>
      </c>
      <c r="AY56" s="83">
        <v>4302</v>
      </c>
      <c r="AZ56" s="83">
        <v>4373</v>
      </c>
      <c r="BA56" s="83">
        <v>4459</v>
      </c>
      <c r="BB56" s="83">
        <v>4728</v>
      </c>
      <c r="BC56" s="83">
        <v>4653</v>
      </c>
      <c r="BD56" s="83">
        <v>4508</v>
      </c>
      <c r="BE56" s="83">
        <v>4190</v>
      </c>
      <c r="BF56" s="83">
        <v>4125</v>
      </c>
      <c r="BG56" s="83">
        <v>4158</v>
      </c>
      <c r="BH56" s="83">
        <v>4390</v>
      </c>
      <c r="BI56" s="83">
        <v>4421</v>
      </c>
      <c r="BJ56" s="83">
        <v>4713</v>
      </c>
      <c r="BK56" s="83">
        <v>4897</v>
      </c>
      <c r="BL56" s="83">
        <v>5146</v>
      </c>
      <c r="BM56" s="83">
        <v>5097</v>
      </c>
      <c r="BN56" s="83">
        <v>5297</v>
      </c>
      <c r="BO56" s="83">
        <v>5329</v>
      </c>
      <c r="BP56" s="83">
        <v>5345</v>
      </c>
      <c r="BQ56" s="83">
        <v>5510</v>
      </c>
      <c r="BR56" s="83">
        <v>5499</v>
      </c>
      <c r="BS56" s="83">
        <v>5593</v>
      </c>
      <c r="BT56" s="83">
        <v>5515</v>
      </c>
      <c r="BU56" s="83">
        <v>5650</v>
      </c>
      <c r="BV56" s="83">
        <v>5361</v>
      </c>
      <c r="BW56" s="83">
        <v>5195</v>
      </c>
      <c r="BX56" s="83">
        <v>5138</v>
      </c>
      <c r="BY56" s="83">
        <v>5043</v>
      </c>
      <c r="BZ56" s="83">
        <v>4991</v>
      </c>
      <c r="CA56" s="83">
        <v>4652</v>
      </c>
      <c r="CB56" s="83">
        <v>4605</v>
      </c>
      <c r="CC56" s="83">
        <v>4590</v>
      </c>
      <c r="CD56" s="83">
        <v>4532</v>
      </c>
      <c r="CE56" s="83">
        <v>4386</v>
      </c>
      <c r="CF56" s="83">
        <v>4527</v>
      </c>
      <c r="CG56" s="83">
        <v>4650</v>
      </c>
      <c r="CH56" s="83">
        <v>4625</v>
      </c>
      <c r="CI56" s="83">
        <v>5210</v>
      </c>
      <c r="CJ56" s="83">
        <v>5694</v>
      </c>
      <c r="CK56" s="83">
        <v>4232</v>
      </c>
      <c r="CL56" s="83">
        <v>4007</v>
      </c>
      <c r="CM56" s="83">
        <v>3861</v>
      </c>
      <c r="CN56" s="83">
        <v>3611</v>
      </c>
      <c r="CO56" s="83">
        <v>3012</v>
      </c>
      <c r="CP56" s="83">
        <v>2502</v>
      </c>
      <c r="CQ56" s="83">
        <v>2443</v>
      </c>
      <c r="CR56" s="83">
        <v>2384</v>
      </c>
      <c r="CS56" s="83">
        <v>2295</v>
      </c>
      <c r="CT56" s="83">
        <v>2085</v>
      </c>
      <c r="CU56" s="83">
        <v>1764</v>
      </c>
      <c r="CV56" s="83">
        <v>1596</v>
      </c>
      <c r="CW56" s="83">
        <v>1350</v>
      </c>
      <c r="CX56" s="83">
        <v>1132</v>
      </c>
      <c r="CY56" s="83">
        <v>4118</v>
      </c>
      <c r="CZ56" s="84">
        <v>3003</v>
      </c>
      <c r="DA56" s="84">
        <v>3135</v>
      </c>
      <c r="DB56" s="84">
        <v>3215</v>
      </c>
      <c r="DC56" s="84">
        <v>3357</v>
      </c>
      <c r="DD56" s="84">
        <v>3550</v>
      </c>
      <c r="DE56" s="84">
        <v>3649</v>
      </c>
      <c r="DF56" s="84">
        <v>3796</v>
      </c>
      <c r="DG56" s="84">
        <v>3848</v>
      </c>
      <c r="DH56" s="84">
        <v>3797</v>
      </c>
      <c r="DI56" s="84">
        <v>3939</v>
      </c>
      <c r="DJ56" s="84">
        <v>4173</v>
      </c>
      <c r="DK56" s="84">
        <v>4162</v>
      </c>
      <c r="DL56" s="84">
        <v>4172</v>
      </c>
      <c r="DM56" s="84">
        <v>4201</v>
      </c>
      <c r="DN56" s="84">
        <v>4307</v>
      </c>
      <c r="DO56" s="84">
        <v>4057</v>
      </c>
      <c r="DP56" s="84">
        <v>3914</v>
      </c>
      <c r="DQ56" s="84">
        <v>3972</v>
      </c>
      <c r="DR56" s="84">
        <v>4044</v>
      </c>
      <c r="DS56" s="84">
        <v>4497</v>
      </c>
      <c r="DT56" s="84">
        <v>4411</v>
      </c>
      <c r="DU56" s="84">
        <v>4137</v>
      </c>
      <c r="DV56" s="84">
        <v>4062</v>
      </c>
      <c r="DW56" s="84">
        <v>3856</v>
      </c>
      <c r="DX56" s="84">
        <v>3778</v>
      </c>
      <c r="DY56" s="84">
        <v>3887</v>
      </c>
      <c r="DZ56" s="84">
        <v>3705</v>
      </c>
      <c r="EA56" s="84">
        <v>3853</v>
      </c>
      <c r="EB56" s="84">
        <v>4159</v>
      </c>
      <c r="EC56" s="84">
        <v>4096</v>
      </c>
      <c r="ED56" s="84">
        <v>4319</v>
      </c>
      <c r="EE56" s="84">
        <v>4570</v>
      </c>
      <c r="EF56" s="84">
        <v>4614</v>
      </c>
      <c r="EG56" s="84">
        <v>4679</v>
      </c>
      <c r="EH56" s="84">
        <v>4831</v>
      </c>
      <c r="EI56" s="84">
        <v>4618</v>
      </c>
      <c r="EJ56" s="84">
        <v>4598</v>
      </c>
      <c r="EK56" s="84">
        <v>4824</v>
      </c>
      <c r="EL56" s="84">
        <v>4580</v>
      </c>
      <c r="EM56" s="84">
        <v>4612</v>
      </c>
      <c r="EN56" s="84">
        <v>4789</v>
      </c>
      <c r="EO56" s="84">
        <v>4864</v>
      </c>
      <c r="EP56" s="84">
        <v>4788</v>
      </c>
      <c r="EQ56" s="84">
        <v>4687</v>
      </c>
      <c r="ER56" s="84">
        <v>4308</v>
      </c>
      <c r="ES56" s="84">
        <v>4238</v>
      </c>
      <c r="ET56" s="84">
        <v>4320</v>
      </c>
      <c r="EU56" s="84">
        <v>4548</v>
      </c>
      <c r="EV56" s="84">
        <v>4668</v>
      </c>
      <c r="EW56" s="84">
        <v>4916</v>
      </c>
      <c r="EX56" s="84">
        <v>5128</v>
      </c>
      <c r="EY56" s="84">
        <v>5480</v>
      </c>
      <c r="EZ56" s="84">
        <v>5399</v>
      </c>
      <c r="FA56" s="84">
        <v>5463</v>
      </c>
      <c r="FB56" s="84">
        <v>5598</v>
      </c>
      <c r="FC56" s="84">
        <v>5738</v>
      </c>
      <c r="FD56" s="84">
        <v>5803</v>
      </c>
      <c r="FE56" s="84">
        <v>5911</v>
      </c>
      <c r="FF56" s="84">
        <v>5975</v>
      </c>
      <c r="FG56" s="84">
        <v>5791</v>
      </c>
      <c r="FH56" s="84">
        <v>5816</v>
      </c>
      <c r="FI56" s="84">
        <v>5655</v>
      </c>
      <c r="FJ56" s="84">
        <v>5426</v>
      </c>
      <c r="FK56" s="84">
        <v>5435</v>
      </c>
      <c r="FL56" s="84">
        <v>5552</v>
      </c>
      <c r="FM56" s="84">
        <v>5278</v>
      </c>
      <c r="FN56" s="84">
        <v>4958</v>
      </c>
      <c r="FO56" s="84">
        <v>4986</v>
      </c>
      <c r="FP56" s="84">
        <v>5244</v>
      </c>
      <c r="FQ56" s="84">
        <v>4892</v>
      </c>
      <c r="FR56" s="84">
        <v>4856</v>
      </c>
      <c r="FS56" s="84">
        <v>5006</v>
      </c>
      <c r="FT56" s="84">
        <v>5367</v>
      </c>
      <c r="FU56" s="84">
        <v>5260</v>
      </c>
      <c r="FV56" s="84">
        <v>5682</v>
      </c>
      <c r="FW56" s="84">
        <v>6258</v>
      </c>
      <c r="FX56" s="84">
        <v>4714</v>
      </c>
      <c r="FY56" s="84">
        <v>4547</v>
      </c>
      <c r="FZ56" s="84">
        <v>4459</v>
      </c>
      <c r="GA56" s="84">
        <v>4002</v>
      </c>
      <c r="GB56" s="84">
        <v>3568</v>
      </c>
      <c r="GC56" s="84">
        <v>2936</v>
      </c>
      <c r="GD56" s="84">
        <v>3099</v>
      </c>
      <c r="GE56" s="84">
        <v>2974</v>
      </c>
      <c r="GF56" s="84">
        <v>2889</v>
      </c>
      <c r="GG56" s="84">
        <v>2572</v>
      </c>
      <c r="GH56" s="84">
        <v>2345</v>
      </c>
      <c r="GI56" s="84">
        <v>2176</v>
      </c>
      <c r="GJ56" s="84">
        <v>1951</v>
      </c>
      <c r="GK56" s="84">
        <v>1759</v>
      </c>
      <c r="GL56" s="85">
        <v>7877</v>
      </c>
    </row>
    <row r="57" spans="1:194" s="1" customFormat="1">
      <c r="A57" s="86" t="s">
        <v>135</v>
      </c>
      <c r="B57" s="360" t="s">
        <v>182</v>
      </c>
      <c r="C57" s="29" t="str">
        <f t="shared" si="4"/>
        <v xml:space="preserve">England – CCGs - East and North Hertfordshire </v>
      </c>
      <c r="D57" s="50">
        <f t="shared" si="5"/>
        <v>216500</v>
      </c>
      <c r="E57" s="50">
        <f t="shared" si="5"/>
        <v>232375</v>
      </c>
      <c r="F57" s="51">
        <f t="shared" si="6"/>
        <v>574319</v>
      </c>
      <c r="G57" s="51">
        <f t="shared" si="7"/>
        <v>280730</v>
      </c>
      <c r="H57" s="52">
        <f t="shared" si="8"/>
        <v>293589</v>
      </c>
      <c r="I57" s="52">
        <f t="shared" si="9"/>
        <v>216500</v>
      </c>
      <c r="J57" s="52">
        <f t="shared" si="10"/>
        <v>232375</v>
      </c>
      <c r="K57" s="49">
        <f t="shared" si="11"/>
        <v>64230</v>
      </c>
      <c r="L57" s="50">
        <f t="shared" si="12"/>
        <v>61214</v>
      </c>
      <c r="M57" s="83">
        <v>3207</v>
      </c>
      <c r="N57" s="83">
        <v>3212</v>
      </c>
      <c r="O57" s="83">
        <v>3421</v>
      </c>
      <c r="P57" s="83">
        <v>3405</v>
      </c>
      <c r="Q57" s="83">
        <v>3556</v>
      </c>
      <c r="R57" s="83">
        <v>3562</v>
      </c>
      <c r="S57" s="83">
        <v>3564</v>
      </c>
      <c r="T57" s="83">
        <v>3555</v>
      </c>
      <c r="U57" s="83">
        <v>3553</v>
      </c>
      <c r="V57" s="83">
        <v>3745</v>
      </c>
      <c r="W57" s="83">
        <v>3834</v>
      </c>
      <c r="X57" s="83">
        <v>3800</v>
      </c>
      <c r="Y57" s="83">
        <v>3848</v>
      </c>
      <c r="Z57" s="83">
        <v>3600</v>
      </c>
      <c r="AA57" s="83">
        <v>3770</v>
      </c>
      <c r="AB57" s="83">
        <v>3586</v>
      </c>
      <c r="AC57" s="83">
        <v>3544</v>
      </c>
      <c r="AD57" s="83">
        <v>3468</v>
      </c>
      <c r="AE57" s="83">
        <v>3371</v>
      </c>
      <c r="AF57" s="83">
        <v>2662</v>
      </c>
      <c r="AG57" s="83">
        <v>2993</v>
      </c>
      <c r="AH57" s="83">
        <v>3082</v>
      </c>
      <c r="AI57" s="83">
        <v>3296</v>
      </c>
      <c r="AJ57" s="83">
        <v>3440</v>
      </c>
      <c r="AK57" s="83">
        <v>3544</v>
      </c>
      <c r="AL57" s="83">
        <v>3453</v>
      </c>
      <c r="AM57" s="83">
        <v>3391</v>
      </c>
      <c r="AN57" s="83">
        <v>3425</v>
      </c>
      <c r="AO57" s="83">
        <v>3539</v>
      </c>
      <c r="AP57" s="83">
        <v>3493</v>
      </c>
      <c r="AQ57" s="83">
        <v>3667</v>
      </c>
      <c r="AR57" s="83">
        <v>3773</v>
      </c>
      <c r="AS57" s="83">
        <v>3765</v>
      </c>
      <c r="AT57" s="83">
        <v>3730</v>
      </c>
      <c r="AU57" s="83">
        <v>3877</v>
      </c>
      <c r="AV57" s="83">
        <v>3872</v>
      </c>
      <c r="AW57" s="83">
        <v>3830</v>
      </c>
      <c r="AX57" s="83">
        <v>3760</v>
      </c>
      <c r="AY57" s="83">
        <v>3697</v>
      </c>
      <c r="AZ57" s="83">
        <v>3745</v>
      </c>
      <c r="BA57" s="83">
        <v>3867</v>
      </c>
      <c r="BB57" s="83">
        <v>3852</v>
      </c>
      <c r="BC57" s="83">
        <v>4050</v>
      </c>
      <c r="BD57" s="83">
        <v>3948</v>
      </c>
      <c r="BE57" s="83">
        <v>3530</v>
      </c>
      <c r="BF57" s="83">
        <v>3543</v>
      </c>
      <c r="BG57" s="83">
        <v>3613</v>
      </c>
      <c r="BH57" s="83">
        <v>3630</v>
      </c>
      <c r="BI57" s="83">
        <v>3783</v>
      </c>
      <c r="BJ57" s="83">
        <v>3764</v>
      </c>
      <c r="BK57" s="83">
        <v>3825</v>
      </c>
      <c r="BL57" s="83">
        <v>3969</v>
      </c>
      <c r="BM57" s="83">
        <v>3808</v>
      </c>
      <c r="BN57" s="83">
        <v>3955</v>
      </c>
      <c r="BO57" s="83">
        <v>3951</v>
      </c>
      <c r="BP57" s="83">
        <v>3982</v>
      </c>
      <c r="BQ57" s="83">
        <v>3935</v>
      </c>
      <c r="BR57" s="83">
        <v>3988</v>
      </c>
      <c r="BS57" s="83">
        <v>3900</v>
      </c>
      <c r="BT57" s="83">
        <v>3792</v>
      </c>
      <c r="BU57" s="83">
        <v>3612</v>
      </c>
      <c r="BV57" s="83">
        <v>3487</v>
      </c>
      <c r="BW57" s="83">
        <v>3244</v>
      </c>
      <c r="BX57" s="83">
        <v>3196</v>
      </c>
      <c r="BY57" s="83">
        <v>3073</v>
      </c>
      <c r="BZ57" s="83">
        <v>2926</v>
      </c>
      <c r="CA57" s="83">
        <v>2766</v>
      </c>
      <c r="CB57" s="83">
        <v>2535</v>
      </c>
      <c r="CC57" s="83">
        <v>2447</v>
      </c>
      <c r="CD57" s="83">
        <v>2359</v>
      </c>
      <c r="CE57" s="83">
        <v>2280</v>
      </c>
      <c r="CF57" s="83">
        <v>2193</v>
      </c>
      <c r="CG57" s="83">
        <v>2279</v>
      </c>
      <c r="CH57" s="83">
        <v>2203</v>
      </c>
      <c r="CI57" s="83">
        <v>2397</v>
      </c>
      <c r="CJ57" s="83">
        <v>2621</v>
      </c>
      <c r="CK57" s="83">
        <v>1838</v>
      </c>
      <c r="CL57" s="83">
        <v>1866</v>
      </c>
      <c r="CM57" s="83">
        <v>1759</v>
      </c>
      <c r="CN57" s="83">
        <v>1655</v>
      </c>
      <c r="CO57" s="83">
        <v>1357</v>
      </c>
      <c r="CP57" s="83">
        <v>1175</v>
      </c>
      <c r="CQ57" s="83">
        <v>1151</v>
      </c>
      <c r="CR57" s="83">
        <v>1166</v>
      </c>
      <c r="CS57" s="83">
        <v>1076</v>
      </c>
      <c r="CT57" s="83">
        <v>984</v>
      </c>
      <c r="CU57" s="83">
        <v>892</v>
      </c>
      <c r="CV57" s="83">
        <v>788</v>
      </c>
      <c r="CW57" s="83">
        <v>652</v>
      </c>
      <c r="CX57" s="83">
        <v>555</v>
      </c>
      <c r="CY57" s="83">
        <v>1878</v>
      </c>
      <c r="CZ57" s="84">
        <v>3070</v>
      </c>
      <c r="DA57" s="84">
        <v>3082</v>
      </c>
      <c r="DB57" s="84">
        <v>3139</v>
      </c>
      <c r="DC57" s="84">
        <v>3207</v>
      </c>
      <c r="DD57" s="84">
        <v>3330</v>
      </c>
      <c r="DE57" s="84">
        <v>3322</v>
      </c>
      <c r="DF57" s="84">
        <v>3466</v>
      </c>
      <c r="DG57" s="84">
        <v>3433</v>
      </c>
      <c r="DH57" s="84">
        <v>3484</v>
      </c>
      <c r="DI57" s="84">
        <v>3453</v>
      </c>
      <c r="DJ57" s="84">
        <v>3691</v>
      </c>
      <c r="DK57" s="84">
        <v>3630</v>
      </c>
      <c r="DL57" s="84">
        <v>3729</v>
      </c>
      <c r="DM57" s="84">
        <v>3468</v>
      </c>
      <c r="DN57" s="84">
        <v>3637</v>
      </c>
      <c r="DO57" s="84">
        <v>3451</v>
      </c>
      <c r="DP57" s="84">
        <v>3330</v>
      </c>
      <c r="DQ57" s="84">
        <v>3292</v>
      </c>
      <c r="DR57" s="84">
        <v>3209</v>
      </c>
      <c r="DS57" s="84">
        <v>2452</v>
      </c>
      <c r="DT57" s="84">
        <v>2657</v>
      </c>
      <c r="DU57" s="84">
        <v>2968</v>
      </c>
      <c r="DV57" s="84">
        <v>3011</v>
      </c>
      <c r="DW57" s="84">
        <v>3228</v>
      </c>
      <c r="DX57" s="84">
        <v>3175</v>
      </c>
      <c r="DY57" s="84">
        <v>3208</v>
      </c>
      <c r="DZ57" s="84">
        <v>3328</v>
      </c>
      <c r="EA57" s="84">
        <v>3376</v>
      </c>
      <c r="EB57" s="84">
        <v>3576</v>
      </c>
      <c r="EC57" s="84">
        <v>3836</v>
      </c>
      <c r="ED57" s="84">
        <v>4006</v>
      </c>
      <c r="EE57" s="84">
        <v>4071</v>
      </c>
      <c r="EF57" s="84">
        <v>4287</v>
      </c>
      <c r="EG57" s="84">
        <v>4213</v>
      </c>
      <c r="EH57" s="84">
        <v>4271</v>
      </c>
      <c r="EI57" s="84">
        <v>4332</v>
      </c>
      <c r="EJ57" s="84">
        <v>4265</v>
      </c>
      <c r="EK57" s="84">
        <v>4246</v>
      </c>
      <c r="EL57" s="84">
        <v>4233</v>
      </c>
      <c r="EM57" s="84">
        <v>4119</v>
      </c>
      <c r="EN57" s="84">
        <v>4166</v>
      </c>
      <c r="EO57" s="84">
        <v>4311</v>
      </c>
      <c r="EP57" s="84">
        <v>4237</v>
      </c>
      <c r="EQ57" s="84">
        <v>4016</v>
      </c>
      <c r="ER57" s="84">
        <v>3724</v>
      </c>
      <c r="ES57" s="84">
        <v>3743</v>
      </c>
      <c r="ET57" s="84">
        <v>3777</v>
      </c>
      <c r="EU57" s="84">
        <v>3849</v>
      </c>
      <c r="EV57" s="84">
        <v>3831</v>
      </c>
      <c r="EW57" s="84">
        <v>3951</v>
      </c>
      <c r="EX57" s="84">
        <v>4128</v>
      </c>
      <c r="EY57" s="84">
        <v>4202</v>
      </c>
      <c r="EZ57" s="84">
        <v>3970</v>
      </c>
      <c r="FA57" s="84">
        <v>4071</v>
      </c>
      <c r="FB57" s="84">
        <v>4005</v>
      </c>
      <c r="FC57" s="84">
        <v>4112</v>
      </c>
      <c r="FD57" s="84">
        <v>4225</v>
      </c>
      <c r="FE57" s="84">
        <v>4098</v>
      </c>
      <c r="FF57" s="84">
        <v>3989</v>
      </c>
      <c r="FG57" s="84">
        <v>3894</v>
      </c>
      <c r="FH57" s="84">
        <v>3697</v>
      </c>
      <c r="FI57" s="84">
        <v>3485</v>
      </c>
      <c r="FJ57" s="84">
        <v>3368</v>
      </c>
      <c r="FK57" s="84">
        <v>3262</v>
      </c>
      <c r="FL57" s="84">
        <v>3053</v>
      </c>
      <c r="FM57" s="84">
        <v>2930</v>
      </c>
      <c r="FN57" s="84">
        <v>2771</v>
      </c>
      <c r="FO57" s="84">
        <v>2683</v>
      </c>
      <c r="FP57" s="84">
        <v>2569</v>
      </c>
      <c r="FQ57" s="84">
        <v>2499</v>
      </c>
      <c r="FR57" s="84">
        <v>2422</v>
      </c>
      <c r="FS57" s="84">
        <v>2446</v>
      </c>
      <c r="FT57" s="84">
        <v>2506</v>
      </c>
      <c r="FU57" s="84">
        <v>2605</v>
      </c>
      <c r="FV57" s="84">
        <v>2698</v>
      </c>
      <c r="FW57" s="84">
        <v>3108</v>
      </c>
      <c r="FX57" s="84">
        <v>2199</v>
      </c>
      <c r="FY57" s="84">
        <v>2201</v>
      </c>
      <c r="FZ57" s="84">
        <v>2119</v>
      </c>
      <c r="GA57" s="84">
        <v>2005</v>
      </c>
      <c r="GB57" s="84">
        <v>1702</v>
      </c>
      <c r="GC57" s="84">
        <v>1493</v>
      </c>
      <c r="GD57" s="84">
        <v>1647</v>
      </c>
      <c r="GE57" s="84">
        <v>1534</v>
      </c>
      <c r="GF57" s="84">
        <v>1491</v>
      </c>
      <c r="GG57" s="84">
        <v>1370</v>
      </c>
      <c r="GH57" s="84">
        <v>1251</v>
      </c>
      <c r="GI57" s="84">
        <v>1219</v>
      </c>
      <c r="GJ57" s="84">
        <v>1057</v>
      </c>
      <c r="GK57" s="84">
        <v>889</v>
      </c>
      <c r="GL57" s="85">
        <v>3730</v>
      </c>
    </row>
    <row r="58" spans="1:194" s="1" customFormat="1">
      <c r="A58" s="86" t="s">
        <v>135</v>
      </c>
      <c r="B58" s="360" t="s">
        <v>183</v>
      </c>
      <c r="C58" s="29" t="str">
        <f t="shared" si="4"/>
        <v xml:space="preserve">England – CCGs - East Lancashire </v>
      </c>
      <c r="D58" s="50">
        <f t="shared" si="5"/>
        <v>150451</v>
      </c>
      <c r="E58" s="50">
        <f t="shared" si="5"/>
        <v>157689</v>
      </c>
      <c r="F58" s="51">
        <f t="shared" si="6"/>
        <v>397081</v>
      </c>
      <c r="G58" s="51">
        <f t="shared" si="7"/>
        <v>195994</v>
      </c>
      <c r="H58" s="52">
        <f t="shared" si="8"/>
        <v>201087</v>
      </c>
      <c r="I58" s="52">
        <f t="shared" si="9"/>
        <v>150451</v>
      </c>
      <c r="J58" s="52">
        <f t="shared" si="10"/>
        <v>157689</v>
      </c>
      <c r="K58" s="49">
        <f t="shared" si="11"/>
        <v>45543</v>
      </c>
      <c r="L58" s="50">
        <f t="shared" si="12"/>
        <v>43398</v>
      </c>
      <c r="M58" s="83">
        <v>2184</v>
      </c>
      <c r="N58" s="83">
        <v>2194</v>
      </c>
      <c r="O58" s="83">
        <v>2365</v>
      </c>
      <c r="P58" s="83">
        <v>2333</v>
      </c>
      <c r="Q58" s="83">
        <v>2384</v>
      </c>
      <c r="R58" s="83">
        <v>2506</v>
      </c>
      <c r="S58" s="83">
        <v>2480</v>
      </c>
      <c r="T58" s="83">
        <v>2510</v>
      </c>
      <c r="U58" s="83">
        <v>2502</v>
      </c>
      <c r="V58" s="83">
        <v>2676</v>
      </c>
      <c r="W58" s="83">
        <v>2597</v>
      </c>
      <c r="X58" s="83">
        <v>2759</v>
      </c>
      <c r="Y58" s="83">
        <v>2726</v>
      </c>
      <c r="Z58" s="83">
        <v>2691</v>
      </c>
      <c r="AA58" s="83">
        <v>2680</v>
      </c>
      <c r="AB58" s="83">
        <v>2632</v>
      </c>
      <c r="AC58" s="83">
        <v>2638</v>
      </c>
      <c r="AD58" s="83">
        <v>2686</v>
      </c>
      <c r="AE58" s="83">
        <v>2435</v>
      </c>
      <c r="AF58" s="83">
        <v>1958</v>
      </c>
      <c r="AG58" s="83">
        <v>1885</v>
      </c>
      <c r="AH58" s="83">
        <v>1950</v>
      </c>
      <c r="AI58" s="83">
        <v>2186</v>
      </c>
      <c r="AJ58" s="83">
        <v>2198</v>
      </c>
      <c r="AK58" s="83">
        <v>2234</v>
      </c>
      <c r="AL58" s="83">
        <v>2278</v>
      </c>
      <c r="AM58" s="83">
        <v>2166</v>
      </c>
      <c r="AN58" s="83">
        <v>2240</v>
      </c>
      <c r="AO58" s="83">
        <v>2317</v>
      </c>
      <c r="AP58" s="83">
        <v>2443</v>
      </c>
      <c r="AQ58" s="83">
        <v>2346</v>
      </c>
      <c r="AR58" s="83">
        <v>2559</v>
      </c>
      <c r="AS58" s="83">
        <v>2553</v>
      </c>
      <c r="AT58" s="83">
        <v>2548</v>
      </c>
      <c r="AU58" s="83">
        <v>2589</v>
      </c>
      <c r="AV58" s="83">
        <v>2592</v>
      </c>
      <c r="AW58" s="83">
        <v>2569</v>
      </c>
      <c r="AX58" s="83">
        <v>2542</v>
      </c>
      <c r="AY58" s="83">
        <v>2429</v>
      </c>
      <c r="AZ58" s="83">
        <v>2475</v>
      </c>
      <c r="BA58" s="83">
        <v>2407</v>
      </c>
      <c r="BB58" s="83">
        <v>2355</v>
      </c>
      <c r="BC58" s="83">
        <v>2427</v>
      </c>
      <c r="BD58" s="83">
        <v>2290</v>
      </c>
      <c r="BE58" s="83">
        <v>2190</v>
      </c>
      <c r="BF58" s="83">
        <v>2114</v>
      </c>
      <c r="BG58" s="83">
        <v>2385</v>
      </c>
      <c r="BH58" s="83">
        <v>2282</v>
      </c>
      <c r="BI58" s="83">
        <v>2367</v>
      </c>
      <c r="BJ58" s="83">
        <v>2462</v>
      </c>
      <c r="BK58" s="83">
        <v>2626</v>
      </c>
      <c r="BL58" s="83">
        <v>2704</v>
      </c>
      <c r="BM58" s="83">
        <v>2793</v>
      </c>
      <c r="BN58" s="83">
        <v>2913</v>
      </c>
      <c r="BO58" s="83">
        <v>2872</v>
      </c>
      <c r="BP58" s="83">
        <v>2756</v>
      </c>
      <c r="BQ58" s="83">
        <v>2730</v>
      </c>
      <c r="BR58" s="83">
        <v>2699</v>
      </c>
      <c r="BS58" s="83">
        <v>2744</v>
      </c>
      <c r="BT58" s="83">
        <v>2683</v>
      </c>
      <c r="BU58" s="83">
        <v>2698</v>
      </c>
      <c r="BV58" s="83">
        <v>2536</v>
      </c>
      <c r="BW58" s="83">
        <v>2355</v>
      </c>
      <c r="BX58" s="83">
        <v>2437</v>
      </c>
      <c r="BY58" s="83">
        <v>2328</v>
      </c>
      <c r="BZ58" s="83">
        <v>2190</v>
      </c>
      <c r="CA58" s="83">
        <v>2115</v>
      </c>
      <c r="CB58" s="83">
        <v>1949</v>
      </c>
      <c r="CC58" s="83">
        <v>1988</v>
      </c>
      <c r="CD58" s="83">
        <v>2067</v>
      </c>
      <c r="CE58" s="83">
        <v>1889</v>
      </c>
      <c r="CF58" s="83">
        <v>1870</v>
      </c>
      <c r="CG58" s="83">
        <v>1911</v>
      </c>
      <c r="CH58" s="83">
        <v>1955</v>
      </c>
      <c r="CI58" s="83">
        <v>2118</v>
      </c>
      <c r="CJ58" s="83">
        <v>2186</v>
      </c>
      <c r="CK58" s="83">
        <v>1641</v>
      </c>
      <c r="CL58" s="83">
        <v>1459</v>
      </c>
      <c r="CM58" s="83">
        <v>1373</v>
      </c>
      <c r="CN58" s="83">
        <v>1249</v>
      </c>
      <c r="CO58" s="83">
        <v>1038</v>
      </c>
      <c r="CP58" s="83">
        <v>986</v>
      </c>
      <c r="CQ58" s="83">
        <v>843</v>
      </c>
      <c r="CR58" s="83">
        <v>773</v>
      </c>
      <c r="CS58" s="83">
        <v>727</v>
      </c>
      <c r="CT58" s="83">
        <v>663</v>
      </c>
      <c r="CU58" s="83">
        <v>602</v>
      </c>
      <c r="CV58" s="83">
        <v>472</v>
      </c>
      <c r="CW58" s="83">
        <v>398</v>
      </c>
      <c r="CX58" s="83">
        <v>299</v>
      </c>
      <c r="CY58" s="83">
        <v>1045</v>
      </c>
      <c r="CZ58" s="84">
        <v>2116</v>
      </c>
      <c r="DA58" s="84">
        <v>1998</v>
      </c>
      <c r="DB58" s="84">
        <v>2231</v>
      </c>
      <c r="DC58" s="84">
        <v>2267</v>
      </c>
      <c r="DD58" s="84">
        <v>2182</v>
      </c>
      <c r="DE58" s="84">
        <v>2271</v>
      </c>
      <c r="DF58" s="84">
        <v>2529</v>
      </c>
      <c r="DG58" s="84">
        <v>2355</v>
      </c>
      <c r="DH58" s="84">
        <v>2418</v>
      </c>
      <c r="DI58" s="84">
        <v>2534</v>
      </c>
      <c r="DJ58" s="84">
        <v>2613</v>
      </c>
      <c r="DK58" s="84">
        <v>2552</v>
      </c>
      <c r="DL58" s="84">
        <v>2661</v>
      </c>
      <c r="DM58" s="84">
        <v>2648</v>
      </c>
      <c r="DN58" s="84">
        <v>2588</v>
      </c>
      <c r="DO58" s="84">
        <v>2501</v>
      </c>
      <c r="DP58" s="84">
        <v>2475</v>
      </c>
      <c r="DQ58" s="84">
        <v>2459</v>
      </c>
      <c r="DR58" s="84">
        <v>2236</v>
      </c>
      <c r="DS58" s="84">
        <v>1575</v>
      </c>
      <c r="DT58" s="84">
        <v>1601</v>
      </c>
      <c r="DU58" s="84">
        <v>1744</v>
      </c>
      <c r="DV58" s="84">
        <v>1993</v>
      </c>
      <c r="DW58" s="84">
        <v>2155</v>
      </c>
      <c r="DX58" s="84">
        <v>2265</v>
      </c>
      <c r="DY58" s="84">
        <v>2272</v>
      </c>
      <c r="DZ58" s="84">
        <v>2250</v>
      </c>
      <c r="EA58" s="84">
        <v>2274</v>
      </c>
      <c r="EB58" s="84">
        <v>2446</v>
      </c>
      <c r="EC58" s="84">
        <v>2555</v>
      </c>
      <c r="ED58" s="84">
        <v>2645</v>
      </c>
      <c r="EE58" s="84">
        <v>2721</v>
      </c>
      <c r="EF58" s="84">
        <v>2662</v>
      </c>
      <c r="EG58" s="84">
        <v>2734</v>
      </c>
      <c r="EH58" s="84">
        <v>2863</v>
      </c>
      <c r="EI58" s="84">
        <v>2715</v>
      </c>
      <c r="EJ58" s="84">
        <v>2700</v>
      </c>
      <c r="EK58" s="84">
        <v>2642</v>
      </c>
      <c r="EL58" s="84">
        <v>2562</v>
      </c>
      <c r="EM58" s="84">
        <v>2538</v>
      </c>
      <c r="EN58" s="84">
        <v>2612</v>
      </c>
      <c r="EO58" s="84">
        <v>2633</v>
      </c>
      <c r="EP58" s="84">
        <v>2570</v>
      </c>
      <c r="EQ58" s="84">
        <v>2478</v>
      </c>
      <c r="ER58" s="84">
        <v>2227</v>
      </c>
      <c r="ES58" s="84">
        <v>2248</v>
      </c>
      <c r="ET58" s="84">
        <v>2377</v>
      </c>
      <c r="EU58" s="84">
        <v>2407</v>
      </c>
      <c r="EV58" s="84">
        <v>2403</v>
      </c>
      <c r="EW58" s="84">
        <v>2484</v>
      </c>
      <c r="EX58" s="84">
        <v>2730</v>
      </c>
      <c r="EY58" s="84">
        <v>2824</v>
      </c>
      <c r="EZ58" s="84">
        <v>2800</v>
      </c>
      <c r="FA58" s="84">
        <v>2890</v>
      </c>
      <c r="FB58" s="84">
        <v>2738</v>
      </c>
      <c r="FC58" s="84">
        <v>2788</v>
      </c>
      <c r="FD58" s="84">
        <v>2738</v>
      </c>
      <c r="FE58" s="84">
        <v>2809</v>
      </c>
      <c r="FF58" s="84">
        <v>2772</v>
      </c>
      <c r="FG58" s="84">
        <v>2765</v>
      </c>
      <c r="FH58" s="84">
        <v>2699</v>
      </c>
      <c r="FI58" s="84">
        <v>2581</v>
      </c>
      <c r="FJ58" s="84">
        <v>2473</v>
      </c>
      <c r="FK58" s="84">
        <v>2385</v>
      </c>
      <c r="FL58" s="84">
        <v>2344</v>
      </c>
      <c r="FM58" s="84">
        <v>2393</v>
      </c>
      <c r="FN58" s="84">
        <v>2162</v>
      </c>
      <c r="FO58" s="84">
        <v>2132</v>
      </c>
      <c r="FP58" s="84">
        <v>2045</v>
      </c>
      <c r="FQ58" s="84">
        <v>2038</v>
      </c>
      <c r="FR58" s="84">
        <v>1919</v>
      </c>
      <c r="FS58" s="84">
        <v>1993</v>
      </c>
      <c r="FT58" s="84">
        <v>2019</v>
      </c>
      <c r="FU58" s="84">
        <v>2094</v>
      </c>
      <c r="FV58" s="84">
        <v>2221</v>
      </c>
      <c r="FW58" s="84">
        <v>2333</v>
      </c>
      <c r="FX58" s="84">
        <v>1630</v>
      </c>
      <c r="FY58" s="84">
        <v>1689</v>
      </c>
      <c r="FZ58" s="84">
        <v>1656</v>
      </c>
      <c r="GA58" s="84">
        <v>1390</v>
      </c>
      <c r="GB58" s="84">
        <v>1288</v>
      </c>
      <c r="GC58" s="84">
        <v>1130</v>
      </c>
      <c r="GD58" s="84">
        <v>1068</v>
      </c>
      <c r="GE58" s="84">
        <v>1043</v>
      </c>
      <c r="GF58" s="84">
        <v>869</v>
      </c>
      <c r="GG58" s="84">
        <v>876</v>
      </c>
      <c r="GH58" s="84">
        <v>803</v>
      </c>
      <c r="GI58" s="84">
        <v>668</v>
      </c>
      <c r="GJ58" s="84">
        <v>604</v>
      </c>
      <c r="GK58" s="84">
        <v>523</v>
      </c>
      <c r="GL58" s="85">
        <v>2180</v>
      </c>
    </row>
    <row r="59" spans="1:194" s="1" customFormat="1">
      <c r="A59" s="86" t="s">
        <v>135</v>
      </c>
      <c r="B59" s="360" t="s">
        <v>184</v>
      </c>
      <c r="C59" s="29" t="str">
        <f t="shared" si="4"/>
        <v xml:space="preserve">England – CCGs - East Leicestershire and Rutland </v>
      </c>
      <c r="D59" s="50">
        <f t="shared" si="5"/>
        <v>136127</v>
      </c>
      <c r="E59" s="50">
        <f t="shared" si="5"/>
        <v>143488</v>
      </c>
      <c r="F59" s="51">
        <f t="shared" si="6"/>
        <v>350329</v>
      </c>
      <c r="G59" s="51">
        <f t="shared" si="7"/>
        <v>172533</v>
      </c>
      <c r="H59" s="52">
        <f t="shared" si="8"/>
        <v>177796</v>
      </c>
      <c r="I59" s="52">
        <f t="shared" si="9"/>
        <v>136127</v>
      </c>
      <c r="J59" s="52">
        <f t="shared" si="10"/>
        <v>143488</v>
      </c>
      <c r="K59" s="49">
        <f t="shared" si="11"/>
        <v>36406</v>
      </c>
      <c r="L59" s="50">
        <f t="shared" si="12"/>
        <v>34308</v>
      </c>
      <c r="M59" s="83">
        <v>1585</v>
      </c>
      <c r="N59" s="83">
        <v>1552</v>
      </c>
      <c r="O59" s="83">
        <v>1773</v>
      </c>
      <c r="P59" s="83">
        <v>1818</v>
      </c>
      <c r="Q59" s="83">
        <v>1960</v>
      </c>
      <c r="R59" s="83">
        <v>1981</v>
      </c>
      <c r="S59" s="83">
        <v>1992</v>
      </c>
      <c r="T59" s="83">
        <v>2046</v>
      </c>
      <c r="U59" s="83">
        <v>2057</v>
      </c>
      <c r="V59" s="83">
        <v>2058</v>
      </c>
      <c r="W59" s="83">
        <v>2131</v>
      </c>
      <c r="X59" s="83">
        <v>2182</v>
      </c>
      <c r="Y59" s="83">
        <v>2108</v>
      </c>
      <c r="Z59" s="83">
        <v>2170</v>
      </c>
      <c r="AA59" s="83">
        <v>2346</v>
      </c>
      <c r="AB59" s="83">
        <v>2243</v>
      </c>
      <c r="AC59" s="83">
        <v>2214</v>
      </c>
      <c r="AD59" s="83">
        <v>2190</v>
      </c>
      <c r="AE59" s="83">
        <v>2275</v>
      </c>
      <c r="AF59" s="83">
        <v>1925</v>
      </c>
      <c r="AG59" s="83">
        <v>1499</v>
      </c>
      <c r="AH59" s="83">
        <v>1547</v>
      </c>
      <c r="AI59" s="83">
        <v>1655</v>
      </c>
      <c r="AJ59" s="83">
        <v>1765</v>
      </c>
      <c r="AK59" s="83">
        <v>1802</v>
      </c>
      <c r="AL59" s="83">
        <v>1844</v>
      </c>
      <c r="AM59" s="83">
        <v>1842</v>
      </c>
      <c r="AN59" s="83">
        <v>1907</v>
      </c>
      <c r="AO59" s="83">
        <v>1857</v>
      </c>
      <c r="AP59" s="83">
        <v>1953</v>
      </c>
      <c r="AQ59" s="83">
        <v>1968</v>
      </c>
      <c r="AR59" s="83">
        <v>2121</v>
      </c>
      <c r="AS59" s="83">
        <v>2122</v>
      </c>
      <c r="AT59" s="83">
        <v>2144</v>
      </c>
      <c r="AU59" s="83">
        <v>2144</v>
      </c>
      <c r="AV59" s="83">
        <v>2042</v>
      </c>
      <c r="AW59" s="83">
        <v>2146</v>
      </c>
      <c r="AX59" s="83">
        <v>2143</v>
      </c>
      <c r="AY59" s="83">
        <v>2021</v>
      </c>
      <c r="AZ59" s="83">
        <v>2061</v>
      </c>
      <c r="BA59" s="83">
        <v>2087</v>
      </c>
      <c r="BB59" s="83">
        <v>2226</v>
      </c>
      <c r="BC59" s="83">
        <v>2249</v>
      </c>
      <c r="BD59" s="83">
        <v>2064</v>
      </c>
      <c r="BE59" s="83">
        <v>2042</v>
      </c>
      <c r="BF59" s="83">
        <v>1958</v>
      </c>
      <c r="BG59" s="83">
        <v>1987</v>
      </c>
      <c r="BH59" s="83">
        <v>2051</v>
      </c>
      <c r="BI59" s="83">
        <v>2022</v>
      </c>
      <c r="BJ59" s="83">
        <v>2201</v>
      </c>
      <c r="BK59" s="83">
        <v>2419</v>
      </c>
      <c r="BL59" s="83">
        <v>2547</v>
      </c>
      <c r="BM59" s="83">
        <v>2362</v>
      </c>
      <c r="BN59" s="83">
        <v>2550</v>
      </c>
      <c r="BO59" s="83">
        <v>2482</v>
      </c>
      <c r="BP59" s="83">
        <v>2549</v>
      </c>
      <c r="BQ59" s="83">
        <v>2445</v>
      </c>
      <c r="BR59" s="83">
        <v>2561</v>
      </c>
      <c r="BS59" s="83">
        <v>2501</v>
      </c>
      <c r="BT59" s="83">
        <v>2458</v>
      </c>
      <c r="BU59" s="83">
        <v>2397</v>
      </c>
      <c r="BV59" s="83">
        <v>2389</v>
      </c>
      <c r="BW59" s="83">
        <v>2256</v>
      </c>
      <c r="BX59" s="83">
        <v>2187</v>
      </c>
      <c r="BY59" s="83">
        <v>2142</v>
      </c>
      <c r="BZ59" s="83">
        <v>2060</v>
      </c>
      <c r="CA59" s="83">
        <v>1957</v>
      </c>
      <c r="CB59" s="83">
        <v>1854</v>
      </c>
      <c r="CC59" s="83">
        <v>1863</v>
      </c>
      <c r="CD59" s="83">
        <v>1904</v>
      </c>
      <c r="CE59" s="83">
        <v>1811</v>
      </c>
      <c r="CF59" s="83">
        <v>1862</v>
      </c>
      <c r="CG59" s="83">
        <v>1826</v>
      </c>
      <c r="CH59" s="83">
        <v>1899</v>
      </c>
      <c r="CI59" s="83">
        <v>1968</v>
      </c>
      <c r="CJ59" s="83">
        <v>2126</v>
      </c>
      <c r="CK59" s="83">
        <v>1561</v>
      </c>
      <c r="CL59" s="83">
        <v>1557</v>
      </c>
      <c r="CM59" s="83">
        <v>1465</v>
      </c>
      <c r="CN59" s="83">
        <v>1393</v>
      </c>
      <c r="CO59" s="83">
        <v>1130</v>
      </c>
      <c r="CP59" s="83">
        <v>979</v>
      </c>
      <c r="CQ59" s="83">
        <v>950</v>
      </c>
      <c r="CR59" s="83">
        <v>931</v>
      </c>
      <c r="CS59" s="83">
        <v>850</v>
      </c>
      <c r="CT59" s="83">
        <v>762</v>
      </c>
      <c r="CU59" s="83">
        <v>652</v>
      </c>
      <c r="CV59" s="83">
        <v>587</v>
      </c>
      <c r="CW59" s="83">
        <v>543</v>
      </c>
      <c r="CX59" s="83">
        <v>448</v>
      </c>
      <c r="CY59" s="83">
        <v>1274</v>
      </c>
      <c r="CZ59" s="84">
        <v>1538</v>
      </c>
      <c r="DA59" s="84">
        <v>1634</v>
      </c>
      <c r="DB59" s="84">
        <v>1673</v>
      </c>
      <c r="DC59" s="84">
        <v>1696</v>
      </c>
      <c r="DD59" s="84">
        <v>1796</v>
      </c>
      <c r="DE59" s="84">
        <v>1805</v>
      </c>
      <c r="DF59" s="84">
        <v>1951</v>
      </c>
      <c r="DG59" s="84">
        <v>1837</v>
      </c>
      <c r="DH59" s="84">
        <v>1909</v>
      </c>
      <c r="DI59" s="84">
        <v>1920</v>
      </c>
      <c r="DJ59" s="84">
        <v>2044</v>
      </c>
      <c r="DK59" s="84">
        <v>2133</v>
      </c>
      <c r="DL59" s="84">
        <v>2115</v>
      </c>
      <c r="DM59" s="84">
        <v>1978</v>
      </c>
      <c r="DN59" s="84">
        <v>2123</v>
      </c>
      <c r="DO59" s="84">
        <v>2059</v>
      </c>
      <c r="DP59" s="84">
        <v>2057</v>
      </c>
      <c r="DQ59" s="84">
        <v>2040</v>
      </c>
      <c r="DR59" s="84">
        <v>1986</v>
      </c>
      <c r="DS59" s="84">
        <v>1604</v>
      </c>
      <c r="DT59" s="84">
        <v>1175</v>
      </c>
      <c r="DU59" s="84">
        <v>1317</v>
      </c>
      <c r="DV59" s="84">
        <v>1450</v>
      </c>
      <c r="DW59" s="84">
        <v>1708</v>
      </c>
      <c r="DX59" s="84">
        <v>1632</v>
      </c>
      <c r="DY59" s="84">
        <v>1774</v>
      </c>
      <c r="DZ59" s="84">
        <v>1783</v>
      </c>
      <c r="EA59" s="84">
        <v>1744</v>
      </c>
      <c r="EB59" s="84">
        <v>1957</v>
      </c>
      <c r="EC59" s="84">
        <v>1972</v>
      </c>
      <c r="ED59" s="84">
        <v>1988</v>
      </c>
      <c r="EE59" s="84">
        <v>2211</v>
      </c>
      <c r="EF59" s="84">
        <v>2184</v>
      </c>
      <c r="EG59" s="84">
        <v>2159</v>
      </c>
      <c r="EH59" s="84">
        <v>2245</v>
      </c>
      <c r="EI59" s="84">
        <v>2195</v>
      </c>
      <c r="EJ59" s="84">
        <v>2249</v>
      </c>
      <c r="EK59" s="84">
        <v>2246</v>
      </c>
      <c r="EL59" s="84">
        <v>2165</v>
      </c>
      <c r="EM59" s="84">
        <v>2187</v>
      </c>
      <c r="EN59" s="84">
        <v>2216</v>
      </c>
      <c r="EO59" s="84">
        <v>2302</v>
      </c>
      <c r="EP59" s="84">
        <v>2250</v>
      </c>
      <c r="EQ59" s="84">
        <v>2176</v>
      </c>
      <c r="ER59" s="84">
        <v>2019</v>
      </c>
      <c r="ES59" s="84">
        <v>2000</v>
      </c>
      <c r="ET59" s="84">
        <v>2081</v>
      </c>
      <c r="EU59" s="84">
        <v>2242</v>
      </c>
      <c r="EV59" s="84">
        <v>2296</v>
      </c>
      <c r="EW59" s="84">
        <v>2378</v>
      </c>
      <c r="EX59" s="84">
        <v>2416</v>
      </c>
      <c r="EY59" s="84">
        <v>2622</v>
      </c>
      <c r="EZ59" s="84">
        <v>2460</v>
      </c>
      <c r="FA59" s="84">
        <v>2673</v>
      </c>
      <c r="FB59" s="84">
        <v>2634</v>
      </c>
      <c r="FC59" s="84">
        <v>2600</v>
      </c>
      <c r="FD59" s="84">
        <v>2667</v>
      </c>
      <c r="FE59" s="84">
        <v>2653</v>
      </c>
      <c r="FF59" s="84">
        <v>2663</v>
      </c>
      <c r="FG59" s="84">
        <v>2591</v>
      </c>
      <c r="FH59" s="84">
        <v>2496</v>
      </c>
      <c r="FI59" s="84">
        <v>2442</v>
      </c>
      <c r="FJ59" s="84">
        <v>2265</v>
      </c>
      <c r="FK59" s="84">
        <v>2298</v>
      </c>
      <c r="FL59" s="84">
        <v>2197</v>
      </c>
      <c r="FM59" s="84">
        <v>2095</v>
      </c>
      <c r="FN59" s="84">
        <v>2032</v>
      </c>
      <c r="FO59" s="84">
        <v>1958</v>
      </c>
      <c r="FP59" s="84">
        <v>1953</v>
      </c>
      <c r="FQ59" s="84">
        <v>2023</v>
      </c>
      <c r="FR59" s="84">
        <v>1914</v>
      </c>
      <c r="FS59" s="84">
        <v>1909</v>
      </c>
      <c r="FT59" s="84">
        <v>2066</v>
      </c>
      <c r="FU59" s="84">
        <v>2158</v>
      </c>
      <c r="FV59" s="84">
        <v>2144</v>
      </c>
      <c r="FW59" s="84">
        <v>2343</v>
      </c>
      <c r="FX59" s="84">
        <v>1670</v>
      </c>
      <c r="FY59" s="84">
        <v>1726</v>
      </c>
      <c r="FZ59" s="84">
        <v>1813</v>
      </c>
      <c r="GA59" s="84">
        <v>1618</v>
      </c>
      <c r="GB59" s="84">
        <v>1265</v>
      </c>
      <c r="GC59" s="84">
        <v>1166</v>
      </c>
      <c r="GD59" s="84">
        <v>1134</v>
      </c>
      <c r="GE59" s="84">
        <v>1171</v>
      </c>
      <c r="GF59" s="84">
        <v>1122</v>
      </c>
      <c r="GG59" s="84">
        <v>980</v>
      </c>
      <c r="GH59" s="84">
        <v>935</v>
      </c>
      <c r="GI59" s="84">
        <v>823</v>
      </c>
      <c r="GJ59" s="84">
        <v>746</v>
      </c>
      <c r="GK59" s="84">
        <v>608</v>
      </c>
      <c r="GL59" s="85">
        <v>2548</v>
      </c>
    </row>
    <row r="60" spans="1:194" s="1" customFormat="1">
      <c r="A60" s="86" t="s">
        <v>135</v>
      </c>
      <c r="B60" s="360" t="s">
        <v>185</v>
      </c>
      <c r="C60" s="29" t="str">
        <f t="shared" si="4"/>
        <v xml:space="preserve">England – CCGs - East Riding of Yorkshire </v>
      </c>
      <c r="D60" s="50">
        <f t="shared" si="5"/>
        <v>127859</v>
      </c>
      <c r="E60" s="50">
        <f t="shared" si="5"/>
        <v>136544</v>
      </c>
      <c r="F60" s="51">
        <f t="shared" si="6"/>
        <v>321772</v>
      </c>
      <c r="G60" s="51">
        <f t="shared" si="7"/>
        <v>157610</v>
      </c>
      <c r="H60" s="52">
        <f t="shared" si="8"/>
        <v>164162</v>
      </c>
      <c r="I60" s="52">
        <f t="shared" si="9"/>
        <v>127859</v>
      </c>
      <c r="J60" s="52">
        <f t="shared" si="10"/>
        <v>136544</v>
      </c>
      <c r="K60" s="49">
        <f t="shared" si="11"/>
        <v>29751</v>
      </c>
      <c r="L60" s="50">
        <f t="shared" si="12"/>
        <v>27618</v>
      </c>
      <c r="M60" s="83">
        <v>1195</v>
      </c>
      <c r="N60" s="83">
        <v>1306</v>
      </c>
      <c r="O60" s="83">
        <v>1486</v>
      </c>
      <c r="P60" s="83">
        <v>1501</v>
      </c>
      <c r="Q60" s="83">
        <v>1557</v>
      </c>
      <c r="R60" s="83">
        <v>1653</v>
      </c>
      <c r="S60" s="83">
        <v>1678</v>
      </c>
      <c r="T60" s="83">
        <v>1702</v>
      </c>
      <c r="U60" s="83">
        <v>1678</v>
      </c>
      <c r="V60" s="83">
        <v>1712</v>
      </c>
      <c r="W60" s="83">
        <v>1905</v>
      </c>
      <c r="X60" s="83">
        <v>1837</v>
      </c>
      <c r="Y60" s="83">
        <v>1758</v>
      </c>
      <c r="Z60" s="83">
        <v>1693</v>
      </c>
      <c r="AA60" s="83">
        <v>1831</v>
      </c>
      <c r="AB60" s="83">
        <v>1777</v>
      </c>
      <c r="AC60" s="83">
        <v>1715</v>
      </c>
      <c r="AD60" s="83">
        <v>1767</v>
      </c>
      <c r="AE60" s="83">
        <v>1758</v>
      </c>
      <c r="AF60" s="83">
        <v>1347</v>
      </c>
      <c r="AG60" s="83">
        <v>1234</v>
      </c>
      <c r="AH60" s="83">
        <v>1262</v>
      </c>
      <c r="AI60" s="83">
        <v>1382</v>
      </c>
      <c r="AJ60" s="83">
        <v>1513</v>
      </c>
      <c r="AK60" s="83">
        <v>1509</v>
      </c>
      <c r="AL60" s="83">
        <v>1500</v>
      </c>
      <c r="AM60" s="83">
        <v>1474</v>
      </c>
      <c r="AN60" s="83">
        <v>1456</v>
      </c>
      <c r="AO60" s="83">
        <v>1606</v>
      </c>
      <c r="AP60" s="83">
        <v>1630</v>
      </c>
      <c r="AQ60" s="83">
        <v>1650</v>
      </c>
      <c r="AR60" s="83">
        <v>1634</v>
      </c>
      <c r="AS60" s="83">
        <v>1691</v>
      </c>
      <c r="AT60" s="83">
        <v>1630</v>
      </c>
      <c r="AU60" s="83">
        <v>1747</v>
      </c>
      <c r="AV60" s="83">
        <v>1706</v>
      </c>
      <c r="AW60" s="83">
        <v>1692</v>
      </c>
      <c r="AX60" s="83">
        <v>1609</v>
      </c>
      <c r="AY60" s="83">
        <v>1735</v>
      </c>
      <c r="AZ60" s="83">
        <v>1661</v>
      </c>
      <c r="BA60" s="83">
        <v>1692</v>
      </c>
      <c r="BB60" s="83">
        <v>1665</v>
      </c>
      <c r="BC60" s="83">
        <v>1683</v>
      </c>
      <c r="BD60" s="83">
        <v>1682</v>
      </c>
      <c r="BE60" s="83">
        <v>1579</v>
      </c>
      <c r="BF60" s="83">
        <v>1591</v>
      </c>
      <c r="BG60" s="83">
        <v>1688</v>
      </c>
      <c r="BH60" s="83">
        <v>1784</v>
      </c>
      <c r="BI60" s="83">
        <v>1845</v>
      </c>
      <c r="BJ60" s="83">
        <v>2004</v>
      </c>
      <c r="BK60" s="83">
        <v>2233</v>
      </c>
      <c r="BL60" s="83">
        <v>2335</v>
      </c>
      <c r="BM60" s="83">
        <v>2222</v>
      </c>
      <c r="BN60" s="83">
        <v>2276</v>
      </c>
      <c r="BO60" s="83">
        <v>2359</v>
      </c>
      <c r="BP60" s="83">
        <v>2481</v>
      </c>
      <c r="BQ60" s="83">
        <v>2480</v>
      </c>
      <c r="BR60" s="83">
        <v>2490</v>
      </c>
      <c r="BS60" s="83">
        <v>2575</v>
      </c>
      <c r="BT60" s="83">
        <v>2540</v>
      </c>
      <c r="BU60" s="83">
        <v>2539</v>
      </c>
      <c r="BV60" s="83">
        <v>2419</v>
      </c>
      <c r="BW60" s="83">
        <v>2388</v>
      </c>
      <c r="BX60" s="83">
        <v>2342</v>
      </c>
      <c r="BY60" s="83">
        <v>2334</v>
      </c>
      <c r="BZ60" s="83">
        <v>2254</v>
      </c>
      <c r="CA60" s="83">
        <v>2172</v>
      </c>
      <c r="CB60" s="83">
        <v>2128</v>
      </c>
      <c r="CC60" s="83">
        <v>2101</v>
      </c>
      <c r="CD60" s="83">
        <v>2073</v>
      </c>
      <c r="CE60" s="83">
        <v>2072</v>
      </c>
      <c r="CF60" s="83">
        <v>2077</v>
      </c>
      <c r="CG60" s="83">
        <v>2133</v>
      </c>
      <c r="CH60" s="83">
        <v>2128</v>
      </c>
      <c r="CI60" s="83">
        <v>2180</v>
      </c>
      <c r="CJ60" s="83">
        <v>2569</v>
      </c>
      <c r="CK60" s="83">
        <v>1866</v>
      </c>
      <c r="CL60" s="83">
        <v>1693</v>
      </c>
      <c r="CM60" s="83">
        <v>1588</v>
      </c>
      <c r="CN60" s="83">
        <v>1447</v>
      </c>
      <c r="CO60" s="83">
        <v>1177</v>
      </c>
      <c r="CP60" s="83">
        <v>1075</v>
      </c>
      <c r="CQ60" s="83">
        <v>1073</v>
      </c>
      <c r="CR60" s="83">
        <v>1025</v>
      </c>
      <c r="CS60" s="83">
        <v>962</v>
      </c>
      <c r="CT60" s="83">
        <v>788</v>
      </c>
      <c r="CU60" s="83">
        <v>719</v>
      </c>
      <c r="CV60" s="83">
        <v>581</v>
      </c>
      <c r="CW60" s="83">
        <v>531</v>
      </c>
      <c r="CX60" s="83">
        <v>445</v>
      </c>
      <c r="CY60" s="83">
        <v>1350</v>
      </c>
      <c r="CZ60" s="84">
        <v>1173</v>
      </c>
      <c r="DA60" s="84">
        <v>1243</v>
      </c>
      <c r="DB60" s="84">
        <v>1269</v>
      </c>
      <c r="DC60" s="84">
        <v>1313</v>
      </c>
      <c r="DD60" s="84">
        <v>1379</v>
      </c>
      <c r="DE60" s="84">
        <v>1463</v>
      </c>
      <c r="DF60" s="84">
        <v>1491</v>
      </c>
      <c r="DG60" s="84">
        <v>1531</v>
      </c>
      <c r="DH60" s="84">
        <v>1586</v>
      </c>
      <c r="DI60" s="84">
        <v>1632</v>
      </c>
      <c r="DJ60" s="84">
        <v>1689</v>
      </c>
      <c r="DK60" s="84">
        <v>1681</v>
      </c>
      <c r="DL60" s="84">
        <v>1711</v>
      </c>
      <c r="DM60" s="84">
        <v>1707</v>
      </c>
      <c r="DN60" s="84">
        <v>1723</v>
      </c>
      <c r="DO60" s="84">
        <v>1651</v>
      </c>
      <c r="DP60" s="84">
        <v>1612</v>
      </c>
      <c r="DQ60" s="84">
        <v>1764</v>
      </c>
      <c r="DR60" s="84">
        <v>1627</v>
      </c>
      <c r="DS60" s="84">
        <v>983</v>
      </c>
      <c r="DT60" s="84">
        <v>977</v>
      </c>
      <c r="DU60" s="84">
        <v>1170</v>
      </c>
      <c r="DV60" s="84">
        <v>1268</v>
      </c>
      <c r="DW60" s="84">
        <v>1436</v>
      </c>
      <c r="DX60" s="84">
        <v>1476</v>
      </c>
      <c r="DY60" s="84">
        <v>1473</v>
      </c>
      <c r="DZ60" s="84">
        <v>1418</v>
      </c>
      <c r="EA60" s="84">
        <v>1548</v>
      </c>
      <c r="EB60" s="84">
        <v>1583</v>
      </c>
      <c r="EC60" s="84">
        <v>1576</v>
      </c>
      <c r="ED60" s="84">
        <v>1748</v>
      </c>
      <c r="EE60" s="84">
        <v>1771</v>
      </c>
      <c r="EF60" s="84">
        <v>1760</v>
      </c>
      <c r="EG60" s="84">
        <v>1726</v>
      </c>
      <c r="EH60" s="84">
        <v>1917</v>
      </c>
      <c r="EI60" s="84">
        <v>1769</v>
      </c>
      <c r="EJ60" s="84">
        <v>1811</v>
      </c>
      <c r="EK60" s="84">
        <v>1844</v>
      </c>
      <c r="EL60" s="84">
        <v>1754</v>
      </c>
      <c r="EM60" s="84">
        <v>1761</v>
      </c>
      <c r="EN60" s="84">
        <v>1774</v>
      </c>
      <c r="EO60" s="84">
        <v>1776</v>
      </c>
      <c r="EP60" s="84">
        <v>1823</v>
      </c>
      <c r="EQ60" s="84">
        <v>1835</v>
      </c>
      <c r="ER60" s="84">
        <v>1690</v>
      </c>
      <c r="ES60" s="84">
        <v>1570</v>
      </c>
      <c r="ET60" s="84">
        <v>1826</v>
      </c>
      <c r="EU60" s="84">
        <v>1952</v>
      </c>
      <c r="EV60" s="84">
        <v>1918</v>
      </c>
      <c r="EW60" s="84">
        <v>2233</v>
      </c>
      <c r="EX60" s="84">
        <v>2344</v>
      </c>
      <c r="EY60" s="84">
        <v>2405</v>
      </c>
      <c r="EZ60" s="84">
        <v>2360</v>
      </c>
      <c r="FA60" s="84">
        <v>2566</v>
      </c>
      <c r="FB60" s="84">
        <v>2511</v>
      </c>
      <c r="FC60" s="84">
        <v>2489</v>
      </c>
      <c r="FD60" s="84">
        <v>2656</v>
      </c>
      <c r="FE60" s="84">
        <v>2613</v>
      </c>
      <c r="FF60" s="84">
        <v>2644</v>
      </c>
      <c r="FG60" s="84">
        <v>2657</v>
      </c>
      <c r="FH60" s="84">
        <v>2542</v>
      </c>
      <c r="FI60" s="84">
        <v>2498</v>
      </c>
      <c r="FJ60" s="84">
        <v>2425</v>
      </c>
      <c r="FK60" s="84">
        <v>2422</v>
      </c>
      <c r="FL60" s="84">
        <v>2429</v>
      </c>
      <c r="FM60" s="84">
        <v>2293</v>
      </c>
      <c r="FN60" s="84">
        <v>2317</v>
      </c>
      <c r="FO60" s="84">
        <v>2254</v>
      </c>
      <c r="FP60" s="84">
        <v>2209</v>
      </c>
      <c r="FQ60" s="84">
        <v>2215</v>
      </c>
      <c r="FR60" s="84">
        <v>2146</v>
      </c>
      <c r="FS60" s="84">
        <v>2120</v>
      </c>
      <c r="FT60" s="84">
        <v>2288</v>
      </c>
      <c r="FU60" s="84">
        <v>2271</v>
      </c>
      <c r="FV60" s="84">
        <v>2576</v>
      </c>
      <c r="FW60" s="84">
        <v>2817</v>
      </c>
      <c r="FX60" s="84">
        <v>1962</v>
      </c>
      <c r="FY60" s="84">
        <v>1850</v>
      </c>
      <c r="FZ60" s="84">
        <v>1790</v>
      </c>
      <c r="GA60" s="84">
        <v>1708</v>
      </c>
      <c r="GB60" s="84">
        <v>1492</v>
      </c>
      <c r="GC60" s="84">
        <v>1284</v>
      </c>
      <c r="GD60" s="84">
        <v>1351</v>
      </c>
      <c r="GE60" s="84">
        <v>1226</v>
      </c>
      <c r="GF60" s="84">
        <v>1161</v>
      </c>
      <c r="GG60" s="84">
        <v>1143</v>
      </c>
      <c r="GH60" s="84">
        <v>957</v>
      </c>
      <c r="GI60" s="84">
        <v>814</v>
      </c>
      <c r="GJ60" s="84">
        <v>712</v>
      </c>
      <c r="GK60" s="84">
        <v>636</v>
      </c>
      <c r="GL60" s="85">
        <v>2598</v>
      </c>
    </row>
    <row r="61" spans="1:194" s="1" customFormat="1">
      <c r="A61" s="86" t="s">
        <v>135</v>
      </c>
      <c r="B61" s="360" t="s">
        <v>186</v>
      </c>
      <c r="C61" s="29" t="str">
        <f t="shared" si="4"/>
        <v xml:space="preserve">England – CCGs - East Staffordshire </v>
      </c>
      <c r="D61" s="50">
        <f t="shared" si="5"/>
        <v>53308</v>
      </c>
      <c r="E61" s="50">
        <f t="shared" si="5"/>
        <v>54265</v>
      </c>
      <c r="F61" s="51">
        <f t="shared" si="6"/>
        <v>136641</v>
      </c>
      <c r="G61" s="51">
        <f t="shared" si="7"/>
        <v>68173</v>
      </c>
      <c r="H61" s="52">
        <f t="shared" si="8"/>
        <v>68468</v>
      </c>
      <c r="I61" s="52">
        <f t="shared" si="9"/>
        <v>53308</v>
      </c>
      <c r="J61" s="52">
        <f t="shared" si="10"/>
        <v>54265</v>
      </c>
      <c r="K61" s="49">
        <f t="shared" si="11"/>
        <v>14865</v>
      </c>
      <c r="L61" s="50">
        <f t="shared" si="12"/>
        <v>14203</v>
      </c>
      <c r="M61" s="83">
        <v>771</v>
      </c>
      <c r="N61" s="83">
        <v>773</v>
      </c>
      <c r="O61" s="83">
        <v>808</v>
      </c>
      <c r="P61" s="83">
        <v>764</v>
      </c>
      <c r="Q61" s="83">
        <v>804</v>
      </c>
      <c r="R61" s="83">
        <v>835</v>
      </c>
      <c r="S61" s="83">
        <v>851</v>
      </c>
      <c r="T61" s="83">
        <v>824</v>
      </c>
      <c r="U61" s="83">
        <v>857</v>
      </c>
      <c r="V61" s="83">
        <v>876</v>
      </c>
      <c r="W61" s="83">
        <v>811</v>
      </c>
      <c r="X61" s="83">
        <v>893</v>
      </c>
      <c r="Y61" s="83">
        <v>875</v>
      </c>
      <c r="Z61" s="83">
        <v>917</v>
      </c>
      <c r="AA61" s="83">
        <v>854</v>
      </c>
      <c r="AB61" s="83">
        <v>755</v>
      </c>
      <c r="AC61" s="83">
        <v>811</v>
      </c>
      <c r="AD61" s="83">
        <v>786</v>
      </c>
      <c r="AE61" s="83">
        <v>810</v>
      </c>
      <c r="AF61" s="83">
        <v>582</v>
      </c>
      <c r="AG61" s="83">
        <v>599</v>
      </c>
      <c r="AH61" s="83">
        <v>660</v>
      </c>
      <c r="AI61" s="83">
        <v>671</v>
      </c>
      <c r="AJ61" s="83">
        <v>796</v>
      </c>
      <c r="AK61" s="83">
        <v>787</v>
      </c>
      <c r="AL61" s="83">
        <v>844</v>
      </c>
      <c r="AM61" s="83">
        <v>823</v>
      </c>
      <c r="AN61" s="83">
        <v>876</v>
      </c>
      <c r="AO61" s="83">
        <v>885</v>
      </c>
      <c r="AP61" s="83">
        <v>919</v>
      </c>
      <c r="AQ61" s="83">
        <v>979</v>
      </c>
      <c r="AR61" s="83">
        <v>1027</v>
      </c>
      <c r="AS61" s="83">
        <v>958</v>
      </c>
      <c r="AT61" s="83">
        <v>1012</v>
      </c>
      <c r="AU61" s="83">
        <v>947</v>
      </c>
      <c r="AV61" s="83">
        <v>880</v>
      </c>
      <c r="AW61" s="83">
        <v>929</v>
      </c>
      <c r="AX61" s="83">
        <v>917</v>
      </c>
      <c r="AY61" s="83">
        <v>853</v>
      </c>
      <c r="AZ61" s="83">
        <v>855</v>
      </c>
      <c r="BA61" s="83">
        <v>864</v>
      </c>
      <c r="BB61" s="83">
        <v>918</v>
      </c>
      <c r="BC61" s="83">
        <v>931</v>
      </c>
      <c r="BD61" s="83">
        <v>862</v>
      </c>
      <c r="BE61" s="83">
        <v>724</v>
      </c>
      <c r="BF61" s="83">
        <v>753</v>
      </c>
      <c r="BG61" s="83">
        <v>793</v>
      </c>
      <c r="BH61" s="83">
        <v>806</v>
      </c>
      <c r="BI61" s="83">
        <v>820</v>
      </c>
      <c r="BJ61" s="83">
        <v>950</v>
      </c>
      <c r="BK61" s="83">
        <v>961</v>
      </c>
      <c r="BL61" s="83">
        <v>991</v>
      </c>
      <c r="BM61" s="83">
        <v>955</v>
      </c>
      <c r="BN61" s="83">
        <v>986</v>
      </c>
      <c r="BO61" s="83">
        <v>994</v>
      </c>
      <c r="BP61" s="83">
        <v>1013</v>
      </c>
      <c r="BQ61" s="83">
        <v>934</v>
      </c>
      <c r="BR61" s="83">
        <v>986</v>
      </c>
      <c r="BS61" s="83">
        <v>894</v>
      </c>
      <c r="BT61" s="83">
        <v>921</v>
      </c>
      <c r="BU61" s="83">
        <v>1004</v>
      </c>
      <c r="BV61" s="83">
        <v>884</v>
      </c>
      <c r="BW61" s="83">
        <v>846</v>
      </c>
      <c r="BX61" s="83">
        <v>839</v>
      </c>
      <c r="BY61" s="83">
        <v>759</v>
      </c>
      <c r="BZ61" s="83">
        <v>802</v>
      </c>
      <c r="CA61" s="83">
        <v>725</v>
      </c>
      <c r="CB61" s="83">
        <v>716</v>
      </c>
      <c r="CC61" s="83">
        <v>662</v>
      </c>
      <c r="CD61" s="83">
        <v>685</v>
      </c>
      <c r="CE61" s="83">
        <v>621</v>
      </c>
      <c r="CF61" s="83">
        <v>675</v>
      </c>
      <c r="CG61" s="83">
        <v>633</v>
      </c>
      <c r="CH61" s="83">
        <v>655</v>
      </c>
      <c r="CI61" s="83">
        <v>685</v>
      </c>
      <c r="CJ61" s="83">
        <v>661</v>
      </c>
      <c r="CK61" s="83">
        <v>513</v>
      </c>
      <c r="CL61" s="83">
        <v>469</v>
      </c>
      <c r="CM61" s="83">
        <v>552</v>
      </c>
      <c r="CN61" s="83">
        <v>441</v>
      </c>
      <c r="CO61" s="83">
        <v>397</v>
      </c>
      <c r="CP61" s="83">
        <v>317</v>
      </c>
      <c r="CQ61" s="83">
        <v>313</v>
      </c>
      <c r="CR61" s="83">
        <v>292</v>
      </c>
      <c r="CS61" s="83">
        <v>269</v>
      </c>
      <c r="CT61" s="83">
        <v>238</v>
      </c>
      <c r="CU61" s="83">
        <v>184</v>
      </c>
      <c r="CV61" s="83">
        <v>175</v>
      </c>
      <c r="CW61" s="83">
        <v>143</v>
      </c>
      <c r="CX61" s="83">
        <v>101</v>
      </c>
      <c r="CY61" s="83">
        <v>387</v>
      </c>
      <c r="CZ61" s="84">
        <v>717</v>
      </c>
      <c r="DA61" s="84">
        <v>735</v>
      </c>
      <c r="DB61" s="84">
        <v>748</v>
      </c>
      <c r="DC61" s="84">
        <v>725</v>
      </c>
      <c r="DD61" s="84">
        <v>748</v>
      </c>
      <c r="DE61" s="84">
        <v>767</v>
      </c>
      <c r="DF61" s="84">
        <v>759</v>
      </c>
      <c r="DG61" s="84">
        <v>772</v>
      </c>
      <c r="DH61" s="84">
        <v>853</v>
      </c>
      <c r="DI61" s="84">
        <v>790</v>
      </c>
      <c r="DJ61" s="84">
        <v>845</v>
      </c>
      <c r="DK61" s="84">
        <v>839</v>
      </c>
      <c r="DL61" s="84">
        <v>824</v>
      </c>
      <c r="DM61" s="84">
        <v>819</v>
      </c>
      <c r="DN61" s="84">
        <v>868</v>
      </c>
      <c r="DO61" s="84">
        <v>812</v>
      </c>
      <c r="DP61" s="84">
        <v>788</v>
      </c>
      <c r="DQ61" s="84">
        <v>794</v>
      </c>
      <c r="DR61" s="84">
        <v>741</v>
      </c>
      <c r="DS61" s="84">
        <v>410</v>
      </c>
      <c r="DT61" s="84">
        <v>532</v>
      </c>
      <c r="DU61" s="84">
        <v>629</v>
      </c>
      <c r="DV61" s="84">
        <v>689</v>
      </c>
      <c r="DW61" s="84">
        <v>724</v>
      </c>
      <c r="DX61" s="84">
        <v>737</v>
      </c>
      <c r="DY61" s="84">
        <v>831</v>
      </c>
      <c r="DZ61" s="84">
        <v>774</v>
      </c>
      <c r="EA61" s="84">
        <v>799</v>
      </c>
      <c r="EB61" s="84">
        <v>864</v>
      </c>
      <c r="EC61" s="84">
        <v>865</v>
      </c>
      <c r="ED61" s="84">
        <v>946</v>
      </c>
      <c r="EE61" s="84">
        <v>935</v>
      </c>
      <c r="EF61" s="84">
        <v>955</v>
      </c>
      <c r="EG61" s="84">
        <v>965</v>
      </c>
      <c r="EH61" s="84">
        <v>909</v>
      </c>
      <c r="EI61" s="84">
        <v>907</v>
      </c>
      <c r="EJ61" s="84">
        <v>889</v>
      </c>
      <c r="EK61" s="84">
        <v>916</v>
      </c>
      <c r="EL61" s="84">
        <v>828</v>
      </c>
      <c r="EM61" s="84">
        <v>876</v>
      </c>
      <c r="EN61" s="84">
        <v>850</v>
      </c>
      <c r="EO61" s="84">
        <v>847</v>
      </c>
      <c r="EP61" s="84">
        <v>881</v>
      </c>
      <c r="EQ61" s="84">
        <v>829</v>
      </c>
      <c r="ER61" s="84">
        <v>773</v>
      </c>
      <c r="ES61" s="84">
        <v>738</v>
      </c>
      <c r="ET61" s="84">
        <v>813</v>
      </c>
      <c r="EU61" s="84">
        <v>818</v>
      </c>
      <c r="EV61" s="84">
        <v>836</v>
      </c>
      <c r="EW61" s="84">
        <v>879</v>
      </c>
      <c r="EX61" s="84">
        <v>949</v>
      </c>
      <c r="EY61" s="84">
        <v>974</v>
      </c>
      <c r="EZ61" s="84">
        <v>915</v>
      </c>
      <c r="FA61" s="84">
        <v>1036</v>
      </c>
      <c r="FB61" s="84">
        <v>985</v>
      </c>
      <c r="FC61" s="84">
        <v>1081</v>
      </c>
      <c r="FD61" s="84">
        <v>1009</v>
      </c>
      <c r="FE61" s="84">
        <v>1003</v>
      </c>
      <c r="FF61" s="84">
        <v>989</v>
      </c>
      <c r="FG61" s="84">
        <v>938</v>
      </c>
      <c r="FH61" s="84">
        <v>913</v>
      </c>
      <c r="FI61" s="84">
        <v>913</v>
      </c>
      <c r="FJ61" s="84">
        <v>866</v>
      </c>
      <c r="FK61" s="84">
        <v>845</v>
      </c>
      <c r="FL61" s="84">
        <v>798</v>
      </c>
      <c r="FM61" s="84">
        <v>783</v>
      </c>
      <c r="FN61" s="84">
        <v>704</v>
      </c>
      <c r="FO61" s="84">
        <v>688</v>
      </c>
      <c r="FP61" s="84">
        <v>699</v>
      </c>
      <c r="FQ61" s="84">
        <v>713</v>
      </c>
      <c r="FR61" s="84">
        <v>633</v>
      </c>
      <c r="FS61" s="84">
        <v>629</v>
      </c>
      <c r="FT61" s="84">
        <v>715</v>
      </c>
      <c r="FU61" s="84">
        <v>630</v>
      </c>
      <c r="FV61" s="84">
        <v>709</v>
      </c>
      <c r="FW61" s="84">
        <v>785</v>
      </c>
      <c r="FX61" s="84">
        <v>609</v>
      </c>
      <c r="FY61" s="84">
        <v>579</v>
      </c>
      <c r="FZ61" s="84">
        <v>566</v>
      </c>
      <c r="GA61" s="84">
        <v>553</v>
      </c>
      <c r="GB61" s="84">
        <v>455</v>
      </c>
      <c r="GC61" s="84">
        <v>418</v>
      </c>
      <c r="GD61" s="84">
        <v>423</v>
      </c>
      <c r="GE61" s="84">
        <v>383</v>
      </c>
      <c r="GF61" s="84">
        <v>309</v>
      </c>
      <c r="GG61" s="84">
        <v>316</v>
      </c>
      <c r="GH61" s="84">
        <v>292</v>
      </c>
      <c r="GI61" s="84">
        <v>226</v>
      </c>
      <c r="GJ61" s="84">
        <v>233</v>
      </c>
      <c r="GK61" s="84">
        <v>202</v>
      </c>
      <c r="GL61" s="85">
        <v>814</v>
      </c>
    </row>
    <row r="62" spans="1:194" s="1" customFormat="1">
      <c r="A62" s="86" t="s">
        <v>135</v>
      </c>
      <c r="B62" s="360" t="s">
        <v>187</v>
      </c>
      <c r="C62" s="29" t="str">
        <f t="shared" si="4"/>
        <v xml:space="preserve">England – CCGs - East Sussex </v>
      </c>
      <c r="D62" s="50">
        <f t="shared" si="5"/>
        <v>211669</v>
      </c>
      <c r="E62" s="50">
        <f t="shared" si="5"/>
        <v>236310</v>
      </c>
      <c r="F62" s="51">
        <f t="shared" si="6"/>
        <v>550720</v>
      </c>
      <c r="G62" s="51">
        <f t="shared" si="7"/>
        <v>264509</v>
      </c>
      <c r="H62" s="52">
        <f t="shared" si="8"/>
        <v>286211</v>
      </c>
      <c r="I62" s="52">
        <f t="shared" si="9"/>
        <v>211669</v>
      </c>
      <c r="J62" s="52">
        <f t="shared" si="10"/>
        <v>236310</v>
      </c>
      <c r="K62" s="49">
        <f t="shared" si="11"/>
        <v>52840</v>
      </c>
      <c r="L62" s="50">
        <f t="shared" si="12"/>
        <v>49901</v>
      </c>
      <c r="M62" s="83">
        <v>2328</v>
      </c>
      <c r="N62" s="83">
        <v>2449</v>
      </c>
      <c r="O62" s="83">
        <v>2613</v>
      </c>
      <c r="P62" s="83">
        <v>2680</v>
      </c>
      <c r="Q62" s="83">
        <v>2795</v>
      </c>
      <c r="R62" s="83">
        <v>2758</v>
      </c>
      <c r="S62" s="83">
        <v>2836</v>
      </c>
      <c r="T62" s="83">
        <v>2946</v>
      </c>
      <c r="U62" s="83">
        <v>2840</v>
      </c>
      <c r="V62" s="83">
        <v>3171</v>
      </c>
      <c r="W62" s="83">
        <v>3123</v>
      </c>
      <c r="X62" s="83">
        <v>3273</v>
      </c>
      <c r="Y62" s="83">
        <v>3150</v>
      </c>
      <c r="Z62" s="83">
        <v>3256</v>
      </c>
      <c r="AA62" s="83">
        <v>3230</v>
      </c>
      <c r="AB62" s="83">
        <v>3343</v>
      </c>
      <c r="AC62" s="83">
        <v>3050</v>
      </c>
      <c r="AD62" s="83">
        <v>2999</v>
      </c>
      <c r="AE62" s="83">
        <v>2984</v>
      </c>
      <c r="AF62" s="83">
        <v>2476</v>
      </c>
      <c r="AG62" s="83">
        <v>2122</v>
      </c>
      <c r="AH62" s="83">
        <v>2311</v>
      </c>
      <c r="AI62" s="83">
        <v>2357</v>
      </c>
      <c r="AJ62" s="83">
        <v>2629</v>
      </c>
      <c r="AK62" s="83">
        <v>2701</v>
      </c>
      <c r="AL62" s="83">
        <v>2575</v>
      </c>
      <c r="AM62" s="83">
        <v>2526</v>
      </c>
      <c r="AN62" s="83">
        <v>2512</v>
      </c>
      <c r="AO62" s="83">
        <v>2624</v>
      </c>
      <c r="AP62" s="83">
        <v>2578</v>
      </c>
      <c r="AQ62" s="83">
        <v>2804</v>
      </c>
      <c r="AR62" s="83">
        <v>2742</v>
      </c>
      <c r="AS62" s="83">
        <v>2763</v>
      </c>
      <c r="AT62" s="83">
        <v>2907</v>
      </c>
      <c r="AU62" s="83">
        <v>2944</v>
      </c>
      <c r="AV62" s="83">
        <v>2935</v>
      </c>
      <c r="AW62" s="83">
        <v>2733</v>
      </c>
      <c r="AX62" s="83">
        <v>2818</v>
      </c>
      <c r="AY62" s="83">
        <v>2768</v>
      </c>
      <c r="AZ62" s="83">
        <v>2917</v>
      </c>
      <c r="BA62" s="83">
        <v>2877</v>
      </c>
      <c r="BB62" s="83">
        <v>2973</v>
      </c>
      <c r="BC62" s="83">
        <v>3070</v>
      </c>
      <c r="BD62" s="83">
        <v>3038</v>
      </c>
      <c r="BE62" s="83">
        <v>2630</v>
      </c>
      <c r="BF62" s="83">
        <v>2638</v>
      </c>
      <c r="BG62" s="83">
        <v>2807</v>
      </c>
      <c r="BH62" s="83">
        <v>3046</v>
      </c>
      <c r="BI62" s="83">
        <v>3100</v>
      </c>
      <c r="BJ62" s="83">
        <v>3461</v>
      </c>
      <c r="BK62" s="83">
        <v>3606</v>
      </c>
      <c r="BL62" s="83">
        <v>3747</v>
      </c>
      <c r="BM62" s="83">
        <v>3629</v>
      </c>
      <c r="BN62" s="83">
        <v>3843</v>
      </c>
      <c r="BO62" s="83">
        <v>3845</v>
      </c>
      <c r="BP62" s="83">
        <v>4113</v>
      </c>
      <c r="BQ62" s="83">
        <v>3954</v>
      </c>
      <c r="BR62" s="83">
        <v>4091</v>
      </c>
      <c r="BS62" s="83">
        <v>4172</v>
      </c>
      <c r="BT62" s="83">
        <v>4052</v>
      </c>
      <c r="BU62" s="83">
        <v>3896</v>
      </c>
      <c r="BV62" s="83">
        <v>3845</v>
      </c>
      <c r="BW62" s="83">
        <v>3820</v>
      </c>
      <c r="BX62" s="83">
        <v>3696</v>
      </c>
      <c r="BY62" s="83">
        <v>3604</v>
      </c>
      <c r="BZ62" s="83">
        <v>3432</v>
      </c>
      <c r="CA62" s="83">
        <v>3443</v>
      </c>
      <c r="CB62" s="83">
        <v>3139</v>
      </c>
      <c r="CC62" s="83">
        <v>3326</v>
      </c>
      <c r="CD62" s="83">
        <v>3263</v>
      </c>
      <c r="CE62" s="83">
        <v>3160</v>
      </c>
      <c r="CF62" s="83">
        <v>3252</v>
      </c>
      <c r="CG62" s="83">
        <v>3321</v>
      </c>
      <c r="CH62" s="83">
        <v>3361</v>
      </c>
      <c r="CI62" s="83">
        <v>3721</v>
      </c>
      <c r="CJ62" s="83">
        <v>4013</v>
      </c>
      <c r="CK62" s="83">
        <v>3033</v>
      </c>
      <c r="CL62" s="83">
        <v>2809</v>
      </c>
      <c r="CM62" s="83">
        <v>2832</v>
      </c>
      <c r="CN62" s="83">
        <v>2463</v>
      </c>
      <c r="CO62" s="83">
        <v>2136</v>
      </c>
      <c r="CP62" s="83">
        <v>1730</v>
      </c>
      <c r="CQ62" s="83">
        <v>1802</v>
      </c>
      <c r="CR62" s="83">
        <v>1670</v>
      </c>
      <c r="CS62" s="83">
        <v>1530</v>
      </c>
      <c r="CT62" s="83">
        <v>1336</v>
      </c>
      <c r="CU62" s="83">
        <v>1226</v>
      </c>
      <c r="CV62" s="83">
        <v>1029</v>
      </c>
      <c r="CW62" s="83">
        <v>880</v>
      </c>
      <c r="CX62" s="83">
        <v>744</v>
      </c>
      <c r="CY62" s="83">
        <v>2739</v>
      </c>
      <c r="CZ62" s="84">
        <v>2220</v>
      </c>
      <c r="DA62" s="84">
        <v>2250</v>
      </c>
      <c r="DB62" s="84">
        <v>2450</v>
      </c>
      <c r="DC62" s="84">
        <v>2524</v>
      </c>
      <c r="DD62" s="84">
        <v>2560</v>
      </c>
      <c r="DE62" s="84">
        <v>2684</v>
      </c>
      <c r="DF62" s="84">
        <v>2747</v>
      </c>
      <c r="DG62" s="84">
        <v>2752</v>
      </c>
      <c r="DH62" s="84">
        <v>2849</v>
      </c>
      <c r="DI62" s="84">
        <v>2865</v>
      </c>
      <c r="DJ62" s="84">
        <v>3038</v>
      </c>
      <c r="DK62" s="84">
        <v>3075</v>
      </c>
      <c r="DL62" s="84">
        <v>3117</v>
      </c>
      <c r="DM62" s="84">
        <v>2928</v>
      </c>
      <c r="DN62" s="84">
        <v>3017</v>
      </c>
      <c r="DO62" s="84">
        <v>2930</v>
      </c>
      <c r="DP62" s="84">
        <v>2988</v>
      </c>
      <c r="DQ62" s="84">
        <v>2907</v>
      </c>
      <c r="DR62" s="84">
        <v>2705</v>
      </c>
      <c r="DS62" s="84">
        <v>2218</v>
      </c>
      <c r="DT62" s="84">
        <v>1738</v>
      </c>
      <c r="DU62" s="84">
        <v>2034</v>
      </c>
      <c r="DV62" s="84">
        <v>2276</v>
      </c>
      <c r="DW62" s="84">
        <v>2555</v>
      </c>
      <c r="DX62" s="84">
        <v>2600</v>
      </c>
      <c r="DY62" s="84">
        <v>2594</v>
      </c>
      <c r="DZ62" s="84">
        <v>2520</v>
      </c>
      <c r="EA62" s="84">
        <v>2614</v>
      </c>
      <c r="EB62" s="84">
        <v>2734</v>
      </c>
      <c r="EC62" s="84">
        <v>2795</v>
      </c>
      <c r="ED62" s="84">
        <v>2944</v>
      </c>
      <c r="EE62" s="84">
        <v>3150</v>
      </c>
      <c r="EF62" s="84">
        <v>3181</v>
      </c>
      <c r="EG62" s="84">
        <v>3207</v>
      </c>
      <c r="EH62" s="84">
        <v>3255</v>
      </c>
      <c r="EI62" s="84">
        <v>3326</v>
      </c>
      <c r="EJ62" s="84">
        <v>3145</v>
      </c>
      <c r="EK62" s="84">
        <v>3205</v>
      </c>
      <c r="EL62" s="84">
        <v>3014</v>
      </c>
      <c r="EM62" s="84">
        <v>3234</v>
      </c>
      <c r="EN62" s="84">
        <v>3271</v>
      </c>
      <c r="EO62" s="84">
        <v>3263</v>
      </c>
      <c r="EP62" s="84">
        <v>3310</v>
      </c>
      <c r="EQ62" s="84">
        <v>3213</v>
      </c>
      <c r="ER62" s="84">
        <v>3073</v>
      </c>
      <c r="ES62" s="84">
        <v>3000</v>
      </c>
      <c r="ET62" s="84">
        <v>3152</v>
      </c>
      <c r="EU62" s="84">
        <v>3336</v>
      </c>
      <c r="EV62" s="84">
        <v>3442</v>
      </c>
      <c r="EW62" s="84">
        <v>3637</v>
      </c>
      <c r="EX62" s="84">
        <v>3891</v>
      </c>
      <c r="EY62" s="84">
        <v>4123</v>
      </c>
      <c r="EZ62" s="84">
        <v>3991</v>
      </c>
      <c r="FA62" s="84">
        <v>4081</v>
      </c>
      <c r="FB62" s="84">
        <v>4179</v>
      </c>
      <c r="FC62" s="84">
        <v>4516</v>
      </c>
      <c r="FD62" s="84">
        <v>4382</v>
      </c>
      <c r="FE62" s="84">
        <v>4453</v>
      </c>
      <c r="FF62" s="84">
        <v>4453</v>
      </c>
      <c r="FG62" s="84">
        <v>4426</v>
      </c>
      <c r="FH62" s="84">
        <v>4214</v>
      </c>
      <c r="FI62" s="84">
        <v>4044</v>
      </c>
      <c r="FJ62" s="84">
        <v>3978</v>
      </c>
      <c r="FK62" s="84">
        <v>3952</v>
      </c>
      <c r="FL62" s="84">
        <v>3831</v>
      </c>
      <c r="FM62" s="84">
        <v>3804</v>
      </c>
      <c r="FN62" s="84">
        <v>3726</v>
      </c>
      <c r="FO62" s="84">
        <v>3693</v>
      </c>
      <c r="FP62" s="84">
        <v>3735</v>
      </c>
      <c r="FQ62" s="84">
        <v>3635</v>
      </c>
      <c r="FR62" s="84">
        <v>3580</v>
      </c>
      <c r="FS62" s="84">
        <v>3599</v>
      </c>
      <c r="FT62" s="84">
        <v>3776</v>
      </c>
      <c r="FU62" s="84">
        <v>3832</v>
      </c>
      <c r="FV62" s="84">
        <v>4167</v>
      </c>
      <c r="FW62" s="84">
        <v>4859</v>
      </c>
      <c r="FX62" s="84">
        <v>3502</v>
      </c>
      <c r="FY62" s="84">
        <v>3287</v>
      </c>
      <c r="FZ62" s="84">
        <v>3225</v>
      </c>
      <c r="GA62" s="84">
        <v>2965</v>
      </c>
      <c r="GB62" s="84">
        <v>2602</v>
      </c>
      <c r="GC62" s="84">
        <v>2145</v>
      </c>
      <c r="GD62" s="84">
        <v>2218</v>
      </c>
      <c r="GE62" s="84">
        <v>2231</v>
      </c>
      <c r="GF62" s="84">
        <v>2029</v>
      </c>
      <c r="GG62" s="84">
        <v>1942</v>
      </c>
      <c r="GH62" s="84">
        <v>1725</v>
      </c>
      <c r="GI62" s="84">
        <v>1574</v>
      </c>
      <c r="GJ62" s="84">
        <v>1382</v>
      </c>
      <c r="GK62" s="84">
        <v>1148</v>
      </c>
      <c r="GL62" s="85">
        <v>5674</v>
      </c>
    </row>
    <row r="63" spans="1:194" s="1" customFormat="1">
      <c r="A63" s="86" t="s">
        <v>135</v>
      </c>
      <c r="B63" s="360" t="s">
        <v>188</v>
      </c>
      <c r="C63" s="29" t="str">
        <f t="shared" si="4"/>
        <v xml:space="preserve">England – CCGs - Frimley </v>
      </c>
      <c r="D63" s="50">
        <f t="shared" si="5"/>
        <v>291456</v>
      </c>
      <c r="E63" s="50">
        <f t="shared" si="5"/>
        <v>305607</v>
      </c>
      <c r="F63" s="51">
        <f t="shared" si="6"/>
        <v>773481</v>
      </c>
      <c r="G63" s="51">
        <f t="shared" si="7"/>
        <v>382291</v>
      </c>
      <c r="H63" s="52">
        <f t="shared" si="8"/>
        <v>391190</v>
      </c>
      <c r="I63" s="52">
        <f t="shared" si="9"/>
        <v>291456</v>
      </c>
      <c r="J63" s="52">
        <f t="shared" si="10"/>
        <v>305607</v>
      </c>
      <c r="K63" s="49">
        <f t="shared" si="11"/>
        <v>90835</v>
      </c>
      <c r="L63" s="50">
        <f t="shared" si="12"/>
        <v>85583</v>
      </c>
      <c r="M63" s="83">
        <v>4263</v>
      </c>
      <c r="N63" s="83">
        <v>4392</v>
      </c>
      <c r="O63" s="83">
        <v>4561</v>
      </c>
      <c r="P63" s="83">
        <v>4756</v>
      </c>
      <c r="Q63" s="83">
        <v>4732</v>
      </c>
      <c r="R63" s="83">
        <v>4792</v>
      </c>
      <c r="S63" s="83">
        <v>5068</v>
      </c>
      <c r="T63" s="83">
        <v>5127</v>
      </c>
      <c r="U63" s="83">
        <v>5102</v>
      </c>
      <c r="V63" s="83">
        <v>5177</v>
      </c>
      <c r="W63" s="83">
        <v>5470</v>
      </c>
      <c r="X63" s="83">
        <v>5380</v>
      </c>
      <c r="Y63" s="83">
        <v>5303</v>
      </c>
      <c r="Z63" s="83">
        <v>5287</v>
      </c>
      <c r="AA63" s="83">
        <v>5403</v>
      </c>
      <c r="AB63" s="83">
        <v>5458</v>
      </c>
      <c r="AC63" s="83">
        <v>5163</v>
      </c>
      <c r="AD63" s="83">
        <v>5401</v>
      </c>
      <c r="AE63" s="83">
        <v>4978</v>
      </c>
      <c r="AF63" s="83">
        <v>4126</v>
      </c>
      <c r="AG63" s="83">
        <v>3750</v>
      </c>
      <c r="AH63" s="83">
        <v>4041</v>
      </c>
      <c r="AI63" s="83">
        <v>4362</v>
      </c>
      <c r="AJ63" s="83">
        <v>4602</v>
      </c>
      <c r="AK63" s="83">
        <v>4604</v>
      </c>
      <c r="AL63" s="83">
        <v>4636</v>
      </c>
      <c r="AM63" s="83">
        <v>4591</v>
      </c>
      <c r="AN63" s="83">
        <v>4592</v>
      </c>
      <c r="AO63" s="83">
        <v>4614</v>
      </c>
      <c r="AP63" s="83">
        <v>4591</v>
      </c>
      <c r="AQ63" s="83">
        <v>4852</v>
      </c>
      <c r="AR63" s="83">
        <v>4999</v>
      </c>
      <c r="AS63" s="83">
        <v>5085</v>
      </c>
      <c r="AT63" s="83">
        <v>5183</v>
      </c>
      <c r="AU63" s="83">
        <v>5271</v>
      </c>
      <c r="AV63" s="83">
        <v>5396</v>
      </c>
      <c r="AW63" s="83">
        <v>5406</v>
      </c>
      <c r="AX63" s="83">
        <v>5354</v>
      </c>
      <c r="AY63" s="83">
        <v>5388</v>
      </c>
      <c r="AZ63" s="83">
        <v>5584</v>
      </c>
      <c r="BA63" s="83">
        <v>5598</v>
      </c>
      <c r="BB63" s="83">
        <v>5770</v>
      </c>
      <c r="BC63" s="83">
        <v>5896</v>
      </c>
      <c r="BD63" s="83">
        <v>5528</v>
      </c>
      <c r="BE63" s="83">
        <v>5353</v>
      </c>
      <c r="BF63" s="83">
        <v>5239</v>
      </c>
      <c r="BG63" s="83">
        <v>5319</v>
      </c>
      <c r="BH63" s="83">
        <v>5325</v>
      </c>
      <c r="BI63" s="83">
        <v>5418</v>
      </c>
      <c r="BJ63" s="83">
        <v>5437</v>
      </c>
      <c r="BK63" s="83">
        <v>5417</v>
      </c>
      <c r="BL63" s="83">
        <v>5644</v>
      </c>
      <c r="BM63" s="83">
        <v>5325</v>
      </c>
      <c r="BN63" s="83">
        <v>5282</v>
      </c>
      <c r="BO63" s="83">
        <v>5244</v>
      </c>
      <c r="BP63" s="83">
        <v>5322</v>
      </c>
      <c r="BQ63" s="83">
        <v>5125</v>
      </c>
      <c r="BR63" s="83">
        <v>5126</v>
      </c>
      <c r="BS63" s="83">
        <v>4776</v>
      </c>
      <c r="BT63" s="83">
        <v>4771</v>
      </c>
      <c r="BU63" s="83">
        <v>4680</v>
      </c>
      <c r="BV63" s="83">
        <v>4594</v>
      </c>
      <c r="BW63" s="83">
        <v>4053</v>
      </c>
      <c r="BX63" s="83">
        <v>3928</v>
      </c>
      <c r="BY63" s="83">
        <v>3779</v>
      </c>
      <c r="BZ63" s="83">
        <v>3552</v>
      </c>
      <c r="CA63" s="83">
        <v>3367</v>
      </c>
      <c r="CB63" s="83">
        <v>3207</v>
      </c>
      <c r="CC63" s="83">
        <v>3103</v>
      </c>
      <c r="CD63" s="83">
        <v>2976</v>
      </c>
      <c r="CE63" s="83">
        <v>2843</v>
      </c>
      <c r="CF63" s="83">
        <v>2917</v>
      </c>
      <c r="CG63" s="83">
        <v>2808</v>
      </c>
      <c r="CH63" s="83">
        <v>2850</v>
      </c>
      <c r="CI63" s="83">
        <v>3024</v>
      </c>
      <c r="CJ63" s="83">
        <v>3244</v>
      </c>
      <c r="CK63" s="83">
        <v>2394</v>
      </c>
      <c r="CL63" s="83">
        <v>2283</v>
      </c>
      <c r="CM63" s="83">
        <v>2371</v>
      </c>
      <c r="CN63" s="83">
        <v>2083</v>
      </c>
      <c r="CO63" s="83">
        <v>1758</v>
      </c>
      <c r="CP63" s="83">
        <v>1527</v>
      </c>
      <c r="CQ63" s="83">
        <v>1560</v>
      </c>
      <c r="CR63" s="83">
        <v>1455</v>
      </c>
      <c r="CS63" s="83">
        <v>1329</v>
      </c>
      <c r="CT63" s="83">
        <v>1208</v>
      </c>
      <c r="CU63" s="83">
        <v>1019</v>
      </c>
      <c r="CV63" s="83">
        <v>936</v>
      </c>
      <c r="CW63" s="83">
        <v>815</v>
      </c>
      <c r="CX63" s="83">
        <v>650</v>
      </c>
      <c r="CY63" s="83">
        <v>2223</v>
      </c>
      <c r="CZ63" s="84">
        <v>4219</v>
      </c>
      <c r="DA63" s="84">
        <v>4256</v>
      </c>
      <c r="DB63" s="84">
        <v>4444</v>
      </c>
      <c r="DC63" s="84">
        <v>4458</v>
      </c>
      <c r="DD63" s="84">
        <v>4577</v>
      </c>
      <c r="DE63" s="84">
        <v>4597</v>
      </c>
      <c r="DF63" s="84">
        <v>4813</v>
      </c>
      <c r="DG63" s="84">
        <v>4771</v>
      </c>
      <c r="DH63" s="84">
        <v>4759</v>
      </c>
      <c r="DI63" s="84">
        <v>4863</v>
      </c>
      <c r="DJ63" s="84">
        <v>5186</v>
      </c>
      <c r="DK63" s="84">
        <v>4974</v>
      </c>
      <c r="DL63" s="84">
        <v>5156</v>
      </c>
      <c r="DM63" s="84">
        <v>4994</v>
      </c>
      <c r="DN63" s="84">
        <v>5173</v>
      </c>
      <c r="DO63" s="84">
        <v>4975</v>
      </c>
      <c r="DP63" s="84">
        <v>4779</v>
      </c>
      <c r="DQ63" s="84">
        <v>4589</v>
      </c>
      <c r="DR63" s="84">
        <v>4513</v>
      </c>
      <c r="DS63" s="84">
        <v>3602</v>
      </c>
      <c r="DT63" s="84">
        <v>3096</v>
      </c>
      <c r="DU63" s="84">
        <v>3594</v>
      </c>
      <c r="DV63" s="84">
        <v>3736</v>
      </c>
      <c r="DW63" s="84">
        <v>4204</v>
      </c>
      <c r="DX63" s="84">
        <v>4397</v>
      </c>
      <c r="DY63" s="84">
        <v>4449</v>
      </c>
      <c r="DZ63" s="84">
        <v>4378</v>
      </c>
      <c r="EA63" s="84">
        <v>4430</v>
      </c>
      <c r="EB63" s="84">
        <v>4741</v>
      </c>
      <c r="EC63" s="84">
        <v>4839</v>
      </c>
      <c r="ED63" s="84">
        <v>5172</v>
      </c>
      <c r="EE63" s="84">
        <v>5403</v>
      </c>
      <c r="EF63" s="84">
        <v>5585</v>
      </c>
      <c r="EG63" s="84">
        <v>5517</v>
      </c>
      <c r="EH63" s="84">
        <v>5877</v>
      </c>
      <c r="EI63" s="84">
        <v>5965</v>
      </c>
      <c r="EJ63" s="84">
        <v>5925</v>
      </c>
      <c r="EK63" s="84">
        <v>5934</v>
      </c>
      <c r="EL63" s="84">
        <v>5816</v>
      </c>
      <c r="EM63" s="84">
        <v>6101</v>
      </c>
      <c r="EN63" s="84">
        <v>5912</v>
      </c>
      <c r="EO63" s="84">
        <v>6219</v>
      </c>
      <c r="EP63" s="84">
        <v>6072</v>
      </c>
      <c r="EQ63" s="84">
        <v>5769</v>
      </c>
      <c r="ER63" s="84">
        <v>5508</v>
      </c>
      <c r="ES63" s="84">
        <v>5360</v>
      </c>
      <c r="ET63" s="84">
        <v>5313</v>
      </c>
      <c r="EU63" s="84">
        <v>5514</v>
      </c>
      <c r="EV63" s="84">
        <v>5340</v>
      </c>
      <c r="EW63" s="84">
        <v>5460</v>
      </c>
      <c r="EX63" s="84">
        <v>5576</v>
      </c>
      <c r="EY63" s="84">
        <v>5585</v>
      </c>
      <c r="EZ63" s="84">
        <v>5384</v>
      </c>
      <c r="FA63" s="84">
        <v>5394</v>
      </c>
      <c r="FB63" s="84">
        <v>5461</v>
      </c>
      <c r="FC63" s="84">
        <v>5282</v>
      </c>
      <c r="FD63" s="84">
        <v>5162</v>
      </c>
      <c r="FE63" s="84">
        <v>5164</v>
      </c>
      <c r="FF63" s="84">
        <v>4981</v>
      </c>
      <c r="FG63" s="84">
        <v>4804</v>
      </c>
      <c r="FH63" s="84">
        <v>4635</v>
      </c>
      <c r="FI63" s="84">
        <v>4418</v>
      </c>
      <c r="FJ63" s="84">
        <v>4236</v>
      </c>
      <c r="FK63" s="84">
        <v>4064</v>
      </c>
      <c r="FL63" s="84">
        <v>3860</v>
      </c>
      <c r="FM63" s="84">
        <v>3586</v>
      </c>
      <c r="FN63" s="84">
        <v>3476</v>
      </c>
      <c r="FO63" s="84">
        <v>3438</v>
      </c>
      <c r="FP63" s="84">
        <v>3364</v>
      </c>
      <c r="FQ63" s="84">
        <v>3235</v>
      </c>
      <c r="FR63" s="84">
        <v>3204</v>
      </c>
      <c r="FS63" s="84">
        <v>3125</v>
      </c>
      <c r="FT63" s="84">
        <v>3074</v>
      </c>
      <c r="FU63" s="84">
        <v>3216</v>
      </c>
      <c r="FV63" s="84">
        <v>3460</v>
      </c>
      <c r="FW63" s="84">
        <v>3673</v>
      </c>
      <c r="FX63" s="84">
        <v>2827</v>
      </c>
      <c r="FY63" s="84">
        <v>2699</v>
      </c>
      <c r="FZ63" s="84">
        <v>2669</v>
      </c>
      <c r="GA63" s="84">
        <v>2392</v>
      </c>
      <c r="GB63" s="84">
        <v>2143</v>
      </c>
      <c r="GC63" s="84">
        <v>1860</v>
      </c>
      <c r="GD63" s="84">
        <v>1940</v>
      </c>
      <c r="GE63" s="84">
        <v>1862</v>
      </c>
      <c r="GF63" s="84">
        <v>1731</v>
      </c>
      <c r="GG63" s="84">
        <v>1564</v>
      </c>
      <c r="GH63" s="84">
        <v>1492</v>
      </c>
      <c r="GI63" s="84">
        <v>1360</v>
      </c>
      <c r="GJ63" s="84">
        <v>1148</v>
      </c>
      <c r="GK63" s="84">
        <v>1039</v>
      </c>
      <c r="GL63" s="85">
        <v>4283</v>
      </c>
    </row>
    <row r="64" spans="1:194" s="1" customFormat="1">
      <c r="A64" s="86" t="s">
        <v>135</v>
      </c>
      <c r="B64" s="360" t="s">
        <v>189</v>
      </c>
      <c r="C64" s="29" t="str">
        <f t="shared" si="4"/>
        <v xml:space="preserve">England – CCGs - Fylde and Wyre </v>
      </c>
      <c r="D64" s="50">
        <f t="shared" si="5"/>
        <v>79777</v>
      </c>
      <c r="E64" s="50">
        <f t="shared" si="5"/>
        <v>85496</v>
      </c>
      <c r="F64" s="51">
        <f t="shared" si="6"/>
        <v>200205</v>
      </c>
      <c r="G64" s="51">
        <f t="shared" si="7"/>
        <v>97647</v>
      </c>
      <c r="H64" s="52">
        <f t="shared" si="8"/>
        <v>102558</v>
      </c>
      <c r="I64" s="52">
        <f t="shared" si="9"/>
        <v>79777</v>
      </c>
      <c r="J64" s="52">
        <f t="shared" si="10"/>
        <v>85496</v>
      </c>
      <c r="K64" s="49">
        <f t="shared" si="11"/>
        <v>17870</v>
      </c>
      <c r="L64" s="50">
        <f t="shared" si="12"/>
        <v>17062</v>
      </c>
      <c r="M64" s="83">
        <v>738</v>
      </c>
      <c r="N64" s="83">
        <v>824</v>
      </c>
      <c r="O64" s="83">
        <v>891</v>
      </c>
      <c r="P64" s="83">
        <v>885</v>
      </c>
      <c r="Q64" s="83">
        <v>903</v>
      </c>
      <c r="R64" s="83">
        <v>893</v>
      </c>
      <c r="S64" s="83">
        <v>985</v>
      </c>
      <c r="T64" s="83">
        <v>1055</v>
      </c>
      <c r="U64" s="83">
        <v>989</v>
      </c>
      <c r="V64" s="83">
        <v>1038</v>
      </c>
      <c r="W64" s="83">
        <v>1082</v>
      </c>
      <c r="X64" s="83">
        <v>1132</v>
      </c>
      <c r="Y64" s="83">
        <v>1078</v>
      </c>
      <c r="Z64" s="83">
        <v>1072</v>
      </c>
      <c r="AA64" s="83">
        <v>1090</v>
      </c>
      <c r="AB64" s="83">
        <v>1042</v>
      </c>
      <c r="AC64" s="83">
        <v>1003</v>
      </c>
      <c r="AD64" s="83">
        <v>1170</v>
      </c>
      <c r="AE64" s="83">
        <v>1091</v>
      </c>
      <c r="AF64" s="83">
        <v>772</v>
      </c>
      <c r="AG64" s="83">
        <v>785</v>
      </c>
      <c r="AH64" s="83">
        <v>828</v>
      </c>
      <c r="AI64" s="83">
        <v>843</v>
      </c>
      <c r="AJ64" s="83">
        <v>927</v>
      </c>
      <c r="AK64" s="83">
        <v>858</v>
      </c>
      <c r="AL64" s="83">
        <v>969</v>
      </c>
      <c r="AM64" s="83">
        <v>872</v>
      </c>
      <c r="AN64" s="83">
        <v>895</v>
      </c>
      <c r="AO64" s="83">
        <v>989</v>
      </c>
      <c r="AP64" s="83">
        <v>933</v>
      </c>
      <c r="AQ64" s="83">
        <v>997</v>
      </c>
      <c r="AR64" s="83">
        <v>995</v>
      </c>
      <c r="AS64" s="83">
        <v>1031</v>
      </c>
      <c r="AT64" s="83">
        <v>1023</v>
      </c>
      <c r="AU64" s="83">
        <v>1060</v>
      </c>
      <c r="AV64" s="83">
        <v>1074</v>
      </c>
      <c r="AW64" s="83">
        <v>1014</v>
      </c>
      <c r="AX64" s="83">
        <v>1045</v>
      </c>
      <c r="AY64" s="83">
        <v>1089</v>
      </c>
      <c r="AZ64" s="83">
        <v>1086</v>
      </c>
      <c r="BA64" s="83">
        <v>1049</v>
      </c>
      <c r="BB64" s="83">
        <v>1121</v>
      </c>
      <c r="BC64" s="83">
        <v>1047</v>
      </c>
      <c r="BD64" s="83">
        <v>1027</v>
      </c>
      <c r="BE64" s="83">
        <v>954</v>
      </c>
      <c r="BF64" s="83">
        <v>864</v>
      </c>
      <c r="BG64" s="83">
        <v>954</v>
      </c>
      <c r="BH64" s="83">
        <v>1032</v>
      </c>
      <c r="BI64" s="83">
        <v>1105</v>
      </c>
      <c r="BJ64" s="83">
        <v>1170</v>
      </c>
      <c r="BK64" s="83">
        <v>1268</v>
      </c>
      <c r="BL64" s="83">
        <v>1325</v>
      </c>
      <c r="BM64" s="83">
        <v>1350</v>
      </c>
      <c r="BN64" s="83">
        <v>1480</v>
      </c>
      <c r="BO64" s="83">
        <v>1432</v>
      </c>
      <c r="BP64" s="83">
        <v>1505</v>
      </c>
      <c r="BQ64" s="83">
        <v>1528</v>
      </c>
      <c r="BR64" s="83">
        <v>1576</v>
      </c>
      <c r="BS64" s="83">
        <v>1562</v>
      </c>
      <c r="BT64" s="83">
        <v>1591</v>
      </c>
      <c r="BU64" s="83">
        <v>1635</v>
      </c>
      <c r="BV64" s="83">
        <v>1536</v>
      </c>
      <c r="BW64" s="83">
        <v>1559</v>
      </c>
      <c r="BX64" s="83">
        <v>1488</v>
      </c>
      <c r="BY64" s="83">
        <v>1396</v>
      </c>
      <c r="BZ64" s="83">
        <v>1556</v>
      </c>
      <c r="CA64" s="83">
        <v>1328</v>
      </c>
      <c r="CB64" s="83">
        <v>1380</v>
      </c>
      <c r="CC64" s="83">
        <v>1417</v>
      </c>
      <c r="CD64" s="83">
        <v>1374</v>
      </c>
      <c r="CE64" s="83">
        <v>1230</v>
      </c>
      <c r="CF64" s="83">
        <v>1333</v>
      </c>
      <c r="CG64" s="83">
        <v>1307</v>
      </c>
      <c r="CH64" s="83">
        <v>1356</v>
      </c>
      <c r="CI64" s="83">
        <v>1458</v>
      </c>
      <c r="CJ64" s="83">
        <v>1522</v>
      </c>
      <c r="CK64" s="83">
        <v>1178</v>
      </c>
      <c r="CL64" s="83">
        <v>1114</v>
      </c>
      <c r="CM64" s="83">
        <v>1100</v>
      </c>
      <c r="CN64" s="83">
        <v>971</v>
      </c>
      <c r="CO64" s="83">
        <v>871</v>
      </c>
      <c r="CP64" s="83">
        <v>700</v>
      </c>
      <c r="CQ64" s="83">
        <v>711</v>
      </c>
      <c r="CR64" s="83">
        <v>667</v>
      </c>
      <c r="CS64" s="83">
        <v>583</v>
      </c>
      <c r="CT64" s="83">
        <v>521</v>
      </c>
      <c r="CU64" s="83">
        <v>467</v>
      </c>
      <c r="CV64" s="83">
        <v>391</v>
      </c>
      <c r="CW64" s="83">
        <v>350</v>
      </c>
      <c r="CX64" s="83">
        <v>249</v>
      </c>
      <c r="CY64" s="83">
        <v>913</v>
      </c>
      <c r="CZ64" s="84">
        <v>769</v>
      </c>
      <c r="DA64" s="84">
        <v>764</v>
      </c>
      <c r="DB64" s="84">
        <v>811</v>
      </c>
      <c r="DC64" s="84">
        <v>841</v>
      </c>
      <c r="DD64" s="84">
        <v>838</v>
      </c>
      <c r="DE64" s="84">
        <v>910</v>
      </c>
      <c r="DF64" s="84">
        <v>963</v>
      </c>
      <c r="DG64" s="84">
        <v>905</v>
      </c>
      <c r="DH64" s="84">
        <v>948</v>
      </c>
      <c r="DI64" s="84">
        <v>1042</v>
      </c>
      <c r="DJ64" s="84">
        <v>1011</v>
      </c>
      <c r="DK64" s="84">
        <v>1032</v>
      </c>
      <c r="DL64" s="84">
        <v>1039</v>
      </c>
      <c r="DM64" s="84">
        <v>985</v>
      </c>
      <c r="DN64" s="84">
        <v>1074</v>
      </c>
      <c r="DO64" s="84">
        <v>1037</v>
      </c>
      <c r="DP64" s="84">
        <v>1013</v>
      </c>
      <c r="DQ64" s="84">
        <v>1080</v>
      </c>
      <c r="DR64" s="84">
        <v>946</v>
      </c>
      <c r="DS64" s="84">
        <v>556</v>
      </c>
      <c r="DT64" s="84">
        <v>672</v>
      </c>
      <c r="DU64" s="84">
        <v>667</v>
      </c>
      <c r="DV64" s="84">
        <v>806</v>
      </c>
      <c r="DW64" s="84">
        <v>818</v>
      </c>
      <c r="DX64" s="84">
        <v>818</v>
      </c>
      <c r="DY64" s="84">
        <v>927</v>
      </c>
      <c r="DZ64" s="84">
        <v>914</v>
      </c>
      <c r="EA64" s="84">
        <v>982</v>
      </c>
      <c r="EB64" s="84">
        <v>990</v>
      </c>
      <c r="EC64" s="84">
        <v>965</v>
      </c>
      <c r="ED64" s="84">
        <v>1061</v>
      </c>
      <c r="EE64" s="84">
        <v>1144</v>
      </c>
      <c r="EF64" s="84">
        <v>1077</v>
      </c>
      <c r="EG64" s="84">
        <v>1117</v>
      </c>
      <c r="EH64" s="84">
        <v>1094</v>
      </c>
      <c r="EI64" s="84">
        <v>1071</v>
      </c>
      <c r="EJ64" s="84">
        <v>1118</v>
      </c>
      <c r="EK64" s="84">
        <v>1105</v>
      </c>
      <c r="EL64" s="84">
        <v>1119</v>
      </c>
      <c r="EM64" s="84">
        <v>1110</v>
      </c>
      <c r="EN64" s="84">
        <v>1002</v>
      </c>
      <c r="EO64" s="84">
        <v>1159</v>
      </c>
      <c r="EP64" s="84">
        <v>1135</v>
      </c>
      <c r="EQ64" s="84">
        <v>1012</v>
      </c>
      <c r="ER64" s="84">
        <v>1013</v>
      </c>
      <c r="ES64" s="84">
        <v>941</v>
      </c>
      <c r="ET64" s="84">
        <v>1035</v>
      </c>
      <c r="EU64" s="84">
        <v>1026</v>
      </c>
      <c r="EV64" s="84">
        <v>1184</v>
      </c>
      <c r="EW64" s="84">
        <v>1207</v>
      </c>
      <c r="EX64" s="84">
        <v>1405</v>
      </c>
      <c r="EY64" s="84">
        <v>1494</v>
      </c>
      <c r="EZ64" s="84">
        <v>1452</v>
      </c>
      <c r="FA64" s="84">
        <v>1457</v>
      </c>
      <c r="FB64" s="84">
        <v>1505</v>
      </c>
      <c r="FC64" s="84">
        <v>1564</v>
      </c>
      <c r="FD64" s="84">
        <v>1638</v>
      </c>
      <c r="FE64" s="84">
        <v>1740</v>
      </c>
      <c r="FF64" s="84">
        <v>1584</v>
      </c>
      <c r="FG64" s="84">
        <v>1718</v>
      </c>
      <c r="FH64" s="84">
        <v>1668</v>
      </c>
      <c r="FI64" s="84">
        <v>1712</v>
      </c>
      <c r="FJ64" s="84">
        <v>1641</v>
      </c>
      <c r="FK64" s="84">
        <v>1488</v>
      </c>
      <c r="FL64" s="84">
        <v>1572</v>
      </c>
      <c r="FM64" s="84">
        <v>1558</v>
      </c>
      <c r="FN64" s="84">
        <v>1447</v>
      </c>
      <c r="FO64" s="84">
        <v>1374</v>
      </c>
      <c r="FP64" s="84">
        <v>1371</v>
      </c>
      <c r="FQ64" s="84">
        <v>1398</v>
      </c>
      <c r="FR64" s="84">
        <v>1320</v>
      </c>
      <c r="FS64" s="84">
        <v>1350</v>
      </c>
      <c r="FT64" s="84">
        <v>1459</v>
      </c>
      <c r="FU64" s="84">
        <v>1498</v>
      </c>
      <c r="FV64" s="84">
        <v>1544</v>
      </c>
      <c r="FW64" s="84">
        <v>1729</v>
      </c>
      <c r="FX64" s="84">
        <v>1281</v>
      </c>
      <c r="FY64" s="84">
        <v>1182</v>
      </c>
      <c r="FZ64" s="84">
        <v>1171</v>
      </c>
      <c r="GA64" s="84">
        <v>1104</v>
      </c>
      <c r="GB64" s="84">
        <v>997</v>
      </c>
      <c r="GC64" s="84">
        <v>906</v>
      </c>
      <c r="GD64" s="84">
        <v>931</v>
      </c>
      <c r="GE64" s="84">
        <v>909</v>
      </c>
      <c r="GF64" s="84">
        <v>803</v>
      </c>
      <c r="GG64" s="84">
        <v>702</v>
      </c>
      <c r="GH64" s="84">
        <v>678</v>
      </c>
      <c r="GI64" s="84">
        <v>585</v>
      </c>
      <c r="GJ64" s="84">
        <v>489</v>
      </c>
      <c r="GK64" s="84">
        <v>406</v>
      </c>
      <c r="GL64" s="85">
        <v>1875</v>
      </c>
    </row>
    <row r="65" spans="1:194" s="1" customFormat="1">
      <c r="A65" s="86" t="s">
        <v>135</v>
      </c>
      <c r="B65" s="360" t="s">
        <v>190</v>
      </c>
      <c r="C65" s="29" t="str">
        <f t="shared" si="4"/>
        <v xml:space="preserve">England – CCGs - Gloucestershire </v>
      </c>
      <c r="D65" s="50">
        <f t="shared" si="5"/>
        <v>253430</v>
      </c>
      <c r="E65" s="50">
        <f t="shared" si="5"/>
        <v>270225</v>
      </c>
      <c r="F65" s="51">
        <f t="shared" si="6"/>
        <v>652409</v>
      </c>
      <c r="G65" s="51">
        <f t="shared" si="7"/>
        <v>318898</v>
      </c>
      <c r="H65" s="52">
        <f t="shared" si="8"/>
        <v>333511</v>
      </c>
      <c r="I65" s="52">
        <f t="shared" si="9"/>
        <v>253430</v>
      </c>
      <c r="J65" s="52">
        <f t="shared" si="10"/>
        <v>270225</v>
      </c>
      <c r="K65" s="49">
        <f t="shared" si="11"/>
        <v>65468</v>
      </c>
      <c r="L65" s="50">
        <f t="shared" si="12"/>
        <v>63286</v>
      </c>
      <c r="M65" s="83">
        <v>3159</v>
      </c>
      <c r="N65" s="83">
        <v>3105</v>
      </c>
      <c r="O65" s="83">
        <v>3224</v>
      </c>
      <c r="P65" s="83">
        <v>3465</v>
      </c>
      <c r="Q65" s="83">
        <v>3542</v>
      </c>
      <c r="R65" s="83">
        <v>3683</v>
      </c>
      <c r="S65" s="83">
        <v>3711</v>
      </c>
      <c r="T65" s="83">
        <v>3662</v>
      </c>
      <c r="U65" s="83">
        <v>3661</v>
      </c>
      <c r="V65" s="83">
        <v>3782</v>
      </c>
      <c r="W65" s="83">
        <v>4032</v>
      </c>
      <c r="X65" s="83">
        <v>3942</v>
      </c>
      <c r="Y65" s="83">
        <v>3861</v>
      </c>
      <c r="Z65" s="83">
        <v>3886</v>
      </c>
      <c r="AA65" s="83">
        <v>3824</v>
      </c>
      <c r="AB65" s="83">
        <v>3744</v>
      </c>
      <c r="AC65" s="83">
        <v>3610</v>
      </c>
      <c r="AD65" s="83">
        <v>3575</v>
      </c>
      <c r="AE65" s="83">
        <v>3621</v>
      </c>
      <c r="AF65" s="83">
        <v>3144</v>
      </c>
      <c r="AG65" s="83">
        <v>3119</v>
      </c>
      <c r="AH65" s="83">
        <v>3299</v>
      </c>
      <c r="AI65" s="83">
        <v>3321</v>
      </c>
      <c r="AJ65" s="83">
        <v>3640</v>
      </c>
      <c r="AK65" s="83">
        <v>3545</v>
      </c>
      <c r="AL65" s="83">
        <v>3553</v>
      </c>
      <c r="AM65" s="83">
        <v>3471</v>
      </c>
      <c r="AN65" s="83">
        <v>3704</v>
      </c>
      <c r="AO65" s="83">
        <v>3753</v>
      </c>
      <c r="AP65" s="83">
        <v>3719</v>
      </c>
      <c r="AQ65" s="83">
        <v>3820</v>
      </c>
      <c r="AR65" s="83">
        <v>4130</v>
      </c>
      <c r="AS65" s="83">
        <v>4017</v>
      </c>
      <c r="AT65" s="83">
        <v>4064</v>
      </c>
      <c r="AU65" s="83">
        <v>3938</v>
      </c>
      <c r="AV65" s="83">
        <v>3901</v>
      </c>
      <c r="AW65" s="83">
        <v>3878</v>
      </c>
      <c r="AX65" s="83">
        <v>3919</v>
      </c>
      <c r="AY65" s="83">
        <v>3905</v>
      </c>
      <c r="AZ65" s="83">
        <v>4063</v>
      </c>
      <c r="BA65" s="83">
        <v>4062</v>
      </c>
      <c r="BB65" s="83">
        <v>3887</v>
      </c>
      <c r="BC65" s="83">
        <v>4156</v>
      </c>
      <c r="BD65" s="83">
        <v>3919</v>
      </c>
      <c r="BE65" s="83">
        <v>3571</v>
      </c>
      <c r="BF65" s="83">
        <v>3544</v>
      </c>
      <c r="BG65" s="83">
        <v>3727</v>
      </c>
      <c r="BH65" s="83">
        <v>3765</v>
      </c>
      <c r="BI65" s="83">
        <v>3939</v>
      </c>
      <c r="BJ65" s="83">
        <v>4097</v>
      </c>
      <c r="BK65" s="83">
        <v>4258</v>
      </c>
      <c r="BL65" s="83">
        <v>4455</v>
      </c>
      <c r="BM65" s="83">
        <v>4299</v>
      </c>
      <c r="BN65" s="83">
        <v>4667</v>
      </c>
      <c r="BO65" s="83">
        <v>4687</v>
      </c>
      <c r="BP65" s="83">
        <v>4767</v>
      </c>
      <c r="BQ65" s="83">
        <v>4765</v>
      </c>
      <c r="BR65" s="83">
        <v>4797</v>
      </c>
      <c r="BS65" s="83">
        <v>4756</v>
      </c>
      <c r="BT65" s="83">
        <v>4650</v>
      </c>
      <c r="BU65" s="83">
        <v>4576</v>
      </c>
      <c r="BV65" s="83">
        <v>4374</v>
      </c>
      <c r="BW65" s="83">
        <v>4286</v>
      </c>
      <c r="BX65" s="83">
        <v>4108</v>
      </c>
      <c r="BY65" s="83">
        <v>3902</v>
      </c>
      <c r="BZ65" s="83">
        <v>3741</v>
      </c>
      <c r="CA65" s="83">
        <v>3619</v>
      </c>
      <c r="CB65" s="83">
        <v>3508</v>
      </c>
      <c r="CC65" s="83">
        <v>3543</v>
      </c>
      <c r="CD65" s="83">
        <v>3352</v>
      </c>
      <c r="CE65" s="83">
        <v>3382</v>
      </c>
      <c r="CF65" s="83">
        <v>3187</v>
      </c>
      <c r="CG65" s="83">
        <v>3420</v>
      </c>
      <c r="CH65" s="83">
        <v>3510</v>
      </c>
      <c r="CI65" s="83">
        <v>3577</v>
      </c>
      <c r="CJ65" s="83">
        <v>3759</v>
      </c>
      <c r="CK65" s="83">
        <v>2853</v>
      </c>
      <c r="CL65" s="83">
        <v>2707</v>
      </c>
      <c r="CM65" s="83">
        <v>2714</v>
      </c>
      <c r="CN65" s="83">
        <v>2586</v>
      </c>
      <c r="CO65" s="83">
        <v>2178</v>
      </c>
      <c r="CP65" s="83">
        <v>1824</v>
      </c>
      <c r="CQ65" s="83">
        <v>1776</v>
      </c>
      <c r="CR65" s="83">
        <v>1704</v>
      </c>
      <c r="CS65" s="83">
        <v>1478</v>
      </c>
      <c r="CT65" s="83">
        <v>1401</v>
      </c>
      <c r="CU65" s="83">
        <v>1149</v>
      </c>
      <c r="CV65" s="83">
        <v>1050</v>
      </c>
      <c r="CW65" s="83">
        <v>854</v>
      </c>
      <c r="CX65" s="83">
        <v>715</v>
      </c>
      <c r="CY65" s="83">
        <v>2305</v>
      </c>
      <c r="CZ65" s="84">
        <v>3023</v>
      </c>
      <c r="DA65" s="84">
        <v>2917</v>
      </c>
      <c r="DB65" s="84">
        <v>3184</v>
      </c>
      <c r="DC65" s="84">
        <v>3194</v>
      </c>
      <c r="DD65" s="84">
        <v>3398</v>
      </c>
      <c r="DE65" s="84">
        <v>3282</v>
      </c>
      <c r="DF65" s="84">
        <v>3558</v>
      </c>
      <c r="DG65" s="84">
        <v>3529</v>
      </c>
      <c r="DH65" s="84">
        <v>3665</v>
      </c>
      <c r="DI65" s="84">
        <v>3592</v>
      </c>
      <c r="DJ65" s="84">
        <v>3724</v>
      </c>
      <c r="DK65" s="84">
        <v>3857</v>
      </c>
      <c r="DL65" s="84">
        <v>3888</v>
      </c>
      <c r="DM65" s="84">
        <v>3793</v>
      </c>
      <c r="DN65" s="84">
        <v>3968</v>
      </c>
      <c r="DO65" s="84">
        <v>3630</v>
      </c>
      <c r="DP65" s="84">
        <v>3446</v>
      </c>
      <c r="DQ65" s="84">
        <v>3638</v>
      </c>
      <c r="DR65" s="84">
        <v>3747</v>
      </c>
      <c r="DS65" s="84">
        <v>3130</v>
      </c>
      <c r="DT65" s="84">
        <v>2970</v>
      </c>
      <c r="DU65" s="84">
        <v>3051</v>
      </c>
      <c r="DV65" s="84">
        <v>2975</v>
      </c>
      <c r="DW65" s="84">
        <v>3368</v>
      </c>
      <c r="DX65" s="84">
        <v>3410</v>
      </c>
      <c r="DY65" s="84">
        <v>3508</v>
      </c>
      <c r="DZ65" s="84">
        <v>3555</v>
      </c>
      <c r="EA65" s="84">
        <v>3633</v>
      </c>
      <c r="EB65" s="84">
        <v>3775</v>
      </c>
      <c r="EC65" s="84">
        <v>3767</v>
      </c>
      <c r="ED65" s="84">
        <v>3933</v>
      </c>
      <c r="EE65" s="84">
        <v>4119</v>
      </c>
      <c r="EF65" s="84">
        <v>4230</v>
      </c>
      <c r="EG65" s="84">
        <v>4195</v>
      </c>
      <c r="EH65" s="84">
        <v>4403</v>
      </c>
      <c r="EI65" s="84">
        <v>4280</v>
      </c>
      <c r="EJ65" s="84">
        <v>4144</v>
      </c>
      <c r="EK65" s="84">
        <v>4120</v>
      </c>
      <c r="EL65" s="84">
        <v>4081</v>
      </c>
      <c r="EM65" s="84">
        <v>4151</v>
      </c>
      <c r="EN65" s="84">
        <v>4137</v>
      </c>
      <c r="EO65" s="84">
        <v>4208</v>
      </c>
      <c r="EP65" s="84">
        <v>4256</v>
      </c>
      <c r="EQ65" s="84">
        <v>4154</v>
      </c>
      <c r="ER65" s="84">
        <v>3727</v>
      </c>
      <c r="ES65" s="84">
        <v>3715</v>
      </c>
      <c r="ET65" s="84">
        <v>3796</v>
      </c>
      <c r="EU65" s="84">
        <v>3940</v>
      </c>
      <c r="EV65" s="84">
        <v>4217</v>
      </c>
      <c r="EW65" s="84">
        <v>4233</v>
      </c>
      <c r="EX65" s="84">
        <v>4544</v>
      </c>
      <c r="EY65" s="84">
        <v>4653</v>
      </c>
      <c r="EZ65" s="84">
        <v>4633</v>
      </c>
      <c r="FA65" s="84">
        <v>4733</v>
      </c>
      <c r="FB65" s="84">
        <v>4783</v>
      </c>
      <c r="FC65" s="84">
        <v>5042</v>
      </c>
      <c r="FD65" s="84">
        <v>4909</v>
      </c>
      <c r="FE65" s="84">
        <v>5010</v>
      </c>
      <c r="FF65" s="84">
        <v>4993</v>
      </c>
      <c r="FG65" s="84">
        <v>4746</v>
      </c>
      <c r="FH65" s="84">
        <v>4749</v>
      </c>
      <c r="FI65" s="84">
        <v>4593</v>
      </c>
      <c r="FJ65" s="84">
        <v>4456</v>
      </c>
      <c r="FK65" s="84">
        <v>4183</v>
      </c>
      <c r="FL65" s="84">
        <v>4123</v>
      </c>
      <c r="FM65" s="84">
        <v>3897</v>
      </c>
      <c r="FN65" s="84">
        <v>3698</v>
      </c>
      <c r="FO65" s="84">
        <v>3694</v>
      </c>
      <c r="FP65" s="84">
        <v>3724</v>
      </c>
      <c r="FQ65" s="84">
        <v>3769</v>
      </c>
      <c r="FR65" s="84">
        <v>3666</v>
      </c>
      <c r="FS65" s="84">
        <v>3621</v>
      </c>
      <c r="FT65" s="84">
        <v>3764</v>
      </c>
      <c r="FU65" s="84">
        <v>3773</v>
      </c>
      <c r="FV65" s="84">
        <v>3929</v>
      </c>
      <c r="FW65" s="84">
        <v>4192</v>
      </c>
      <c r="FX65" s="84">
        <v>3262</v>
      </c>
      <c r="FY65" s="84">
        <v>3078</v>
      </c>
      <c r="FZ65" s="84">
        <v>3230</v>
      </c>
      <c r="GA65" s="84">
        <v>2834</v>
      </c>
      <c r="GB65" s="84">
        <v>2451</v>
      </c>
      <c r="GC65" s="84">
        <v>2176</v>
      </c>
      <c r="GD65" s="84">
        <v>2147</v>
      </c>
      <c r="GE65" s="84">
        <v>2128</v>
      </c>
      <c r="GF65" s="84">
        <v>1921</v>
      </c>
      <c r="GG65" s="84">
        <v>1729</v>
      </c>
      <c r="GH65" s="84">
        <v>1551</v>
      </c>
      <c r="GI65" s="84">
        <v>1477</v>
      </c>
      <c r="GJ65" s="84">
        <v>1292</v>
      </c>
      <c r="GK65" s="84">
        <v>1177</v>
      </c>
      <c r="GL65" s="85">
        <v>4967</v>
      </c>
    </row>
    <row r="66" spans="1:194" s="1" customFormat="1">
      <c r="A66" s="86" t="s">
        <v>135</v>
      </c>
      <c r="B66" s="360" t="s">
        <v>191</v>
      </c>
      <c r="C66" s="29" t="str">
        <f t="shared" si="4"/>
        <v xml:space="preserve">England – CCGs - Greater Preston </v>
      </c>
      <c r="D66" s="50">
        <f t="shared" si="5"/>
        <v>82261</v>
      </c>
      <c r="E66" s="50">
        <f t="shared" si="5"/>
        <v>84615</v>
      </c>
      <c r="F66" s="51">
        <f t="shared" si="6"/>
        <v>211590</v>
      </c>
      <c r="G66" s="51">
        <f t="shared" si="7"/>
        <v>105156</v>
      </c>
      <c r="H66" s="52">
        <f t="shared" si="8"/>
        <v>106434</v>
      </c>
      <c r="I66" s="52">
        <f t="shared" si="9"/>
        <v>82261</v>
      </c>
      <c r="J66" s="52">
        <f t="shared" si="10"/>
        <v>84615</v>
      </c>
      <c r="K66" s="49">
        <f t="shared" si="11"/>
        <v>22895</v>
      </c>
      <c r="L66" s="50">
        <f t="shared" si="12"/>
        <v>21819</v>
      </c>
      <c r="M66" s="83">
        <v>1155</v>
      </c>
      <c r="N66" s="83">
        <v>1211</v>
      </c>
      <c r="O66" s="83">
        <v>1210</v>
      </c>
      <c r="P66" s="83">
        <v>1214</v>
      </c>
      <c r="Q66" s="83">
        <v>1254</v>
      </c>
      <c r="R66" s="83">
        <v>1260</v>
      </c>
      <c r="S66" s="83">
        <v>1317</v>
      </c>
      <c r="T66" s="83">
        <v>1284</v>
      </c>
      <c r="U66" s="83">
        <v>1259</v>
      </c>
      <c r="V66" s="83">
        <v>1246</v>
      </c>
      <c r="W66" s="83">
        <v>1299</v>
      </c>
      <c r="X66" s="83">
        <v>1349</v>
      </c>
      <c r="Y66" s="83">
        <v>1298</v>
      </c>
      <c r="Z66" s="83">
        <v>1313</v>
      </c>
      <c r="AA66" s="83">
        <v>1344</v>
      </c>
      <c r="AB66" s="83">
        <v>1292</v>
      </c>
      <c r="AC66" s="83">
        <v>1273</v>
      </c>
      <c r="AD66" s="83">
        <v>1317</v>
      </c>
      <c r="AE66" s="83">
        <v>1386</v>
      </c>
      <c r="AF66" s="83">
        <v>1514</v>
      </c>
      <c r="AG66" s="83">
        <v>1604</v>
      </c>
      <c r="AH66" s="83">
        <v>1498</v>
      </c>
      <c r="AI66" s="83">
        <v>1562</v>
      </c>
      <c r="AJ66" s="83">
        <v>1631</v>
      </c>
      <c r="AK66" s="83">
        <v>1687</v>
      </c>
      <c r="AL66" s="83">
        <v>1686</v>
      </c>
      <c r="AM66" s="83">
        <v>1423</v>
      </c>
      <c r="AN66" s="83">
        <v>1402</v>
      </c>
      <c r="AO66" s="83">
        <v>1366</v>
      </c>
      <c r="AP66" s="83">
        <v>1414</v>
      </c>
      <c r="AQ66" s="83">
        <v>1413</v>
      </c>
      <c r="AR66" s="83">
        <v>1435</v>
      </c>
      <c r="AS66" s="83">
        <v>1406</v>
      </c>
      <c r="AT66" s="83">
        <v>1362</v>
      </c>
      <c r="AU66" s="83">
        <v>1437</v>
      </c>
      <c r="AV66" s="83">
        <v>1354</v>
      </c>
      <c r="AW66" s="83">
        <v>1354</v>
      </c>
      <c r="AX66" s="83">
        <v>1369</v>
      </c>
      <c r="AY66" s="83">
        <v>1338</v>
      </c>
      <c r="AZ66" s="83">
        <v>1226</v>
      </c>
      <c r="BA66" s="83">
        <v>1265</v>
      </c>
      <c r="BB66" s="83">
        <v>1314</v>
      </c>
      <c r="BC66" s="83">
        <v>1376</v>
      </c>
      <c r="BD66" s="83">
        <v>1273</v>
      </c>
      <c r="BE66" s="83">
        <v>1154</v>
      </c>
      <c r="BF66" s="83">
        <v>1156</v>
      </c>
      <c r="BG66" s="83">
        <v>1187</v>
      </c>
      <c r="BH66" s="83">
        <v>1210</v>
      </c>
      <c r="BI66" s="83">
        <v>1312</v>
      </c>
      <c r="BJ66" s="83">
        <v>1348</v>
      </c>
      <c r="BK66" s="83">
        <v>1420</v>
      </c>
      <c r="BL66" s="83">
        <v>1398</v>
      </c>
      <c r="BM66" s="83">
        <v>1443</v>
      </c>
      <c r="BN66" s="83">
        <v>1393</v>
      </c>
      <c r="BO66" s="83">
        <v>1377</v>
      </c>
      <c r="BP66" s="83">
        <v>1414</v>
      </c>
      <c r="BQ66" s="83">
        <v>1441</v>
      </c>
      <c r="BR66" s="83">
        <v>1443</v>
      </c>
      <c r="BS66" s="83">
        <v>1486</v>
      </c>
      <c r="BT66" s="83">
        <v>1391</v>
      </c>
      <c r="BU66" s="83">
        <v>1424</v>
      </c>
      <c r="BV66" s="83">
        <v>1271</v>
      </c>
      <c r="BW66" s="83">
        <v>1234</v>
      </c>
      <c r="BX66" s="83">
        <v>1176</v>
      </c>
      <c r="BY66" s="83">
        <v>1120</v>
      </c>
      <c r="BZ66" s="83">
        <v>1082</v>
      </c>
      <c r="CA66" s="83">
        <v>1115</v>
      </c>
      <c r="CB66" s="83">
        <v>937</v>
      </c>
      <c r="CC66" s="83">
        <v>952</v>
      </c>
      <c r="CD66" s="83">
        <v>989</v>
      </c>
      <c r="CE66" s="83">
        <v>872</v>
      </c>
      <c r="CF66" s="83">
        <v>901</v>
      </c>
      <c r="CG66" s="83">
        <v>861</v>
      </c>
      <c r="CH66" s="83">
        <v>924</v>
      </c>
      <c r="CI66" s="83">
        <v>919</v>
      </c>
      <c r="CJ66" s="83">
        <v>946</v>
      </c>
      <c r="CK66" s="83">
        <v>748</v>
      </c>
      <c r="CL66" s="83">
        <v>644</v>
      </c>
      <c r="CM66" s="83">
        <v>707</v>
      </c>
      <c r="CN66" s="83">
        <v>592</v>
      </c>
      <c r="CO66" s="83">
        <v>536</v>
      </c>
      <c r="CP66" s="83">
        <v>472</v>
      </c>
      <c r="CQ66" s="83">
        <v>451</v>
      </c>
      <c r="CR66" s="83">
        <v>404</v>
      </c>
      <c r="CS66" s="83">
        <v>421</v>
      </c>
      <c r="CT66" s="83">
        <v>349</v>
      </c>
      <c r="CU66" s="83">
        <v>325</v>
      </c>
      <c r="CV66" s="83">
        <v>269</v>
      </c>
      <c r="CW66" s="83">
        <v>212</v>
      </c>
      <c r="CX66" s="83">
        <v>178</v>
      </c>
      <c r="CY66" s="83">
        <v>562</v>
      </c>
      <c r="CZ66" s="84">
        <v>1078</v>
      </c>
      <c r="DA66" s="84">
        <v>1147</v>
      </c>
      <c r="DB66" s="84">
        <v>1111</v>
      </c>
      <c r="DC66" s="84">
        <v>1253</v>
      </c>
      <c r="DD66" s="84">
        <v>1183</v>
      </c>
      <c r="DE66" s="84">
        <v>1245</v>
      </c>
      <c r="DF66" s="84">
        <v>1200</v>
      </c>
      <c r="DG66" s="84">
        <v>1233</v>
      </c>
      <c r="DH66" s="84">
        <v>1255</v>
      </c>
      <c r="DI66" s="84">
        <v>1293</v>
      </c>
      <c r="DJ66" s="84">
        <v>1235</v>
      </c>
      <c r="DK66" s="84">
        <v>1237</v>
      </c>
      <c r="DL66" s="84">
        <v>1253</v>
      </c>
      <c r="DM66" s="84">
        <v>1264</v>
      </c>
      <c r="DN66" s="84">
        <v>1238</v>
      </c>
      <c r="DO66" s="84">
        <v>1224</v>
      </c>
      <c r="DP66" s="84">
        <v>1224</v>
      </c>
      <c r="DQ66" s="84">
        <v>1146</v>
      </c>
      <c r="DR66" s="84">
        <v>1188</v>
      </c>
      <c r="DS66" s="84">
        <v>1442</v>
      </c>
      <c r="DT66" s="84">
        <v>1728</v>
      </c>
      <c r="DU66" s="84">
        <v>1557</v>
      </c>
      <c r="DV66" s="84">
        <v>1483</v>
      </c>
      <c r="DW66" s="84">
        <v>1378</v>
      </c>
      <c r="DX66" s="84">
        <v>1377</v>
      </c>
      <c r="DY66" s="84">
        <v>1370</v>
      </c>
      <c r="DZ66" s="84">
        <v>1376</v>
      </c>
      <c r="EA66" s="84">
        <v>1255</v>
      </c>
      <c r="EB66" s="84">
        <v>1431</v>
      </c>
      <c r="EC66" s="84">
        <v>1415</v>
      </c>
      <c r="ED66" s="84">
        <v>1446</v>
      </c>
      <c r="EE66" s="84">
        <v>1534</v>
      </c>
      <c r="EF66" s="84">
        <v>1527</v>
      </c>
      <c r="EG66" s="84">
        <v>1505</v>
      </c>
      <c r="EH66" s="84">
        <v>1502</v>
      </c>
      <c r="EI66" s="84">
        <v>1491</v>
      </c>
      <c r="EJ66" s="84">
        <v>1464</v>
      </c>
      <c r="EK66" s="84">
        <v>1340</v>
      </c>
      <c r="EL66" s="84">
        <v>1376</v>
      </c>
      <c r="EM66" s="84">
        <v>1351</v>
      </c>
      <c r="EN66" s="84">
        <v>1281</v>
      </c>
      <c r="EO66" s="84">
        <v>1373</v>
      </c>
      <c r="EP66" s="84">
        <v>1365</v>
      </c>
      <c r="EQ66" s="84">
        <v>1302</v>
      </c>
      <c r="ER66" s="84">
        <v>1144</v>
      </c>
      <c r="ES66" s="84">
        <v>1226</v>
      </c>
      <c r="ET66" s="84">
        <v>1227</v>
      </c>
      <c r="EU66" s="84">
        <v>1210</v>
      </c>
      <c r="EV66" s="84">
        <v>1219</v>
      </c>
      <c r="EW66" s="84">
        <v>1324</v>
      </c>
      <c r="EX66" s="84">
        <v>1359</v>
      </c>
      <c r="EY66" s="84">
        <v>1444</v>
      </c>
      <c r="EZ66" s="84">
        <v>1350</v>
      </c>
      <c r="FA66" s="84">
        <v>1475</v>
      </c>
      <c r="FB66" s="84">
        <v>1438</v>
      </c>
      <c r="FC66" s="84">
        <v>1378</v>
      </c>
      <c r="FD66" s="84">
        <v>1345</v>
      </c>
      <c r="FE66" s="84">
        <v>1396</v>
      </c>
      <c r="FF66" s="84">
        <v>1423</v>
      </c>
      <c r="FG66" s="84">
        <v>1381</v>
      </c>
      <c r="FH66" s="84">
        <v>1435</v>
      </c>
      <c r="FI66" s="84">
        <v>1314</v>
      </c>
      <c r="FJ66" s="84">
        <v>1238</v>
      </c>
      <c r="FK66" s="84">
        <v>1152</v>
      </c>
      <c r="FL66" s="84">
        <v>1123</v>
      </c>
      <c r="FM66" s="84">
        <v>1170</v>
      </c>
      <c r="FN66" s="84">
        <v>1074</v>
      </c>
      <c r="FO66" s="84">
        <v>1044</v>
      </c>
      <c r="FP66" s="84">
        <v>995</v>
      </c>
      <c r="FQ66" s="84">
        <v>959</v>
      </c>
      <c r="FR66" s="84">
        <v>966</v>
      </c>
      <c r="FS66" s="84">
        <v>974</v>
      </c>
      <c r="FT66" s="84">
        <v>967</v>
      </c>
      <c r="FU66" s="84">
        <v>948</v>
      </c>
      <c r="FV66" s="84">
        <v>1017</v>
      </c>
      <c r="FW66" s="84">
        <v>1121</v>
      </c>
      <c r="FX66" s="84">
        <v>771</v>
      </c>
      <c r="FY66" s="84">
        <v>792</v>
      </c>
      <c r="FZ66" s="84">
        <v>755</v>
      </c>
      <c r="GA66" s="84">
        <v>709</v>
      </c>
      <c r="GB66" s="84">
        <v>620</v>
      </c>
      <c r="GC66" s="84">
        <v>560</v>
      </c>
      <c r="GD66" s="84">
        <v>581</v>
      </c>
      <c r="GE66" s="84">
        <v>580</v>
      </c>
      <c r="GF66" s="84">
        <v>493</v>
      </c>
      <c r="GG66" s="84">
        <v>437</v>
      </c>
      <c r="GH66" s="84">
        <v>408</v>
      </c>
      <c r="GI66" s="84">
        <v>426</v>
      </c>
      <c r="GJ66" s="84">
        <v>298</v>
      </c>
      <c r="GK66" s="84">
        <v>299</v>
      </c>
      <c r="GL66" s="85">
        <v>1193</v>
      </c>
    </row>
    <row r="67" spans="1:194" s="1" customFormat="1">
      <c r="A67" s="86" t="s">
        <v>135</v>
      </c>
      <c r="B67" s="360" t="s">
        <v>192</v>
      </c>
      <c r="C67" s="29" t="str">
        <f t="shared" si="4"/>
        <v xml:space="preserve">England – CCGs - Halton </v>
      </c>
      <c r="D67" s="50">
        <f t="shared" si="5"/>
        <v>49092</v>
      </c>
      <c r="E67" s="50">
        <f t="shared" si="5"/>
        <v>52326</v>
      </c>
      <c r="F67" s="51">
        <f t="shared" si="6"/>
        <v>128964</v>
      </c>
      <c r="G67" s="51">
        <f t="shared" si="7"/>
        <v>63227</v>
      </c>
      <c r="H67" s="52">
        <f t="shared" si="8"/>
        <v>65737</v>
      </c>
      <c r="I67" s="52">
        <f t="shared" si="9"/>
        <v>49092</v>
      </c>
      <c r="J67" s="52">
        <f t="shared" si="10"/>
        <v>52326</v>
      </c>
      <c r="K67" s="49">
        <f t="shared" si="11"/>
        <v>14135</v>
      </c>
      <c r="L67" s="50">
        <f t="shared" si="12"/>
        <v>13411</v>
      </c>
      <c r="M67" s="83">
        <v>669</v>
      </c>
      <c r="N67" s="83">
        <v>709</v>
      </c>
      <c r="O67" s="83">
        <v>731</v>
      </c>
      <c r="P67" s="83">
        <v>701</v>
      </c>
      <c r="Q67" s="83">
        <v>728</v>
      </c>
      <c r="R67" s="83">
        <v>769</v>
      </c>
      <c r="S67" s="83">
        <v>800</v>
      </c>
      <c r="T67" s="83">
        <v>787</v>
      </c>
      <c r="U67" s="83">
        <v>799</v>
      </c>
      <c r="V67" s="83">
        <v>814</v>
      </c>
      <c r="W67" s="83">
        <v>881</v>
      </c>
      <c r="X67" s="83">
        <v>811</v>
      </c>
      <c r="Y67" s="83">
        <v>824</v>
      </c>
      <c r="Z67" s="83">
        <v>790</v>
      </c>
      <c r="AA67" s="83">
        <v>837</v>
      </c>
      <c r="AB67" s="83">
        <v>826</v>
      </c>
      <c r="AC67" s="83">
        <v>861</v>
      </c>
      <c r="AD67" s="83">
        <v>798</v>
      </c>
      <c r="AE67" s="83">
        <v>773</v>
      </c>
      <c r="AF67" s="83">
        <v>602</v>
      </c>
      <c r="AG67" s="83">
        <v>593</v>
      </c>
      <c r="AH67" s="83">
        <v>624</v>
      </c>
      <c r="AI67" s="83">
        <v>737</v>
      </c>
      <c r="AJ67" s="83">
        <v>771</v>
      </c>
      <c r="AK67" s="83">
        <v>723</v>
      </c>
      <c r="AL67" s="83">
        <v>702</v>
      </c>
      <c r="AM67" s="83">
        <v>708</v>
      </c>
      <c r="AN67" s="83">
        <v>756</v>
      </c>
      <c r="AO67" s="83">
        <v>800</v>
      </c>
      <c r="AP67" s="83">
        <v>759</v>
      </c>
      <c r="AQ67" s="83">
        <v>841</v>
      </c>
      <c r="AR67" s="83">
        <v>841</v>
      </c>
      <c r="AS67" s="83">
        <v>787</v>
      </c>
      <c r="AT67" s="83">
        <v>791</v>
      </c>
      <c r="AU67" s="83">
        <v>846</v>
      </c>
      <c r="AV67" s="83">
        <v>785</v>
      </c>
      <c r="AW67" s="83">
        <v>816</v>
      </c>
      <c r="AX67" s="83">
        <v>847</v>
      </c>
      <c r="AY67" s="83">
        <v>836</v>
      </c>
      <c r="AZ67" s="83">
        <v>853</v>
      </c>
      <c r="BA67" s="83">
        <v>844</v>
      </c>
      <c r="BB67" s="83">
        <v>813</v>
      </c>
      <c r="BC67" s="83">
        <v>782</v>
      </c>
      <c r="BD67" s="83">
        <v>848</v>
      </c>
      <c r="BE67" s="83">
        <v>705</v>
      </c>
      <c r="BF67" s="83">
        <v>783</v>
      </c>
      <c r="BG67" s="83">
        <v>836</v>
      </c>
      <c r="BH67" s="83">
        <v>797</v>
      </c>
      <c r="BI67" s="83">
        <v>750</v>
      </c>
      <c r="BJ67" s="83">
        <v>807</v>
      </c>
      <c r="BK67" s="83">
        <v>874</v>
      </c>
      <c r="BL67" s="83">
        <v>896</v>
      </c>
      <c r="BM67" s="83">
        <v>938</v>
      </c>
      <c r="BN67" s="83">
        <v>889</v>
      </c>
      <c r="BO67" s="83">
        <v>832</v>
      </c>
      <c r="BP67" s="83">
        <v>900</v>
      </c>
      <c r="BQ67" s="83">
        <v>874</v>
      </c>
      <c r="BR67" s="83">
        <v>898</v>
      </c>
      <c r="BS67" s="83">
        <v>905</v>
      </c>
      <c r="BT67" s="83">
        <v>882</v>
      </c>
      <c r="BU67" s="83">
        <v>906</v>
      </c>
      <c r="BV67" s="83">
        <v>823</v>
      </c>
      <c r="BW67" s="83">
        <v>742</v>
      </c>
      <c r="BX67" s="83">
        <v>839</v>
      </c>
      <c r="BY67" s="83">
        <v>746</v>
      </c>
      <c r="BZ67" s="83">
        <v>725</v>
      </c>
      <c r="CA67" s="83">
        <v>710</v>
      </c>
      <c r="CB67" s="83">
        <v>669</v>
      </c>
      <c r="CC67" s="83">
        <v>691</v>
      </c>
      <c r="CD67" s="83">
        <v>655</v>
      </c>
      <c r="CE67" s="83">
        <v>668</v>
      </c>
      <c r="CF67" s="83">
        <v>684</v>
      </c>
      <c r="CG67" s="83">
        <v>663</v>
      </c>
      <c r="CH67" s="83">
        <v>657</v>
      </c>
      <c r="CI67" s="83">
        <v>645</v>
      </c>
      <c r="CJ67" s="83">
        <v>681</v>
      </c>
      <c r="CK67" s="83">
        <v>476</v>
      </c>
      <c r="CL67" s="83">
        <v>389</v>
      </c>
      <c r="CM67" s="83">
        <v>425</v>
      </c>
      <c r="CN67" s="83">
        <v>363</v>
      </c>
      <c r="CO67" s="83">
        <v>337</v>
      </c>
      <c r="CP67" s="83">
        <v>281</v>
      </c>
      <c r="CQ67" s="83">
        <v>251</v>
      </c>
      <c r="CR67" s="83">
        <v>231</v>
      </c>
      <c r="CS67" s="83">
        <v>208</v>
      </c>
      <c r="CT67" s="83">
        <v>185</v>
      </c>
      <c r="CU67" s="83">
        <v>160</v>
      </c>
      <c r="CV67" s="83">
        <v>173</v>
      </c>
      <c r="CW67" s="83">
        <v>95</v>
      </c>
      <c r="CX67" s="83">
        <v>101</v>
      </c>
      <c r="CY67" s="83">
        <v>269</v>
      </c>
      <c r="CZ67" s="84">
        <v>649</v>
      </c>
      <c r="DA67" s="84">
        <v>641</v>
      </c>
      <c r="DB67" s="84">
        <v>658</v>
      </c>
      <c r="DC67" s="84">
        <v>661</v>
      </c>
      <c r="DD67" s="84">
        <v>702</v>
      </c>
      <c r="DE67" s="84">
        <v>730</v>
      </c>
      <c r="DF67" s="84">
        <v>719</v>
      </c>
      <c r="DG67" s="84">
        <v>792</v>
      </c>
      <c r="DH67" s="84">
        <v>763</v>
      </c>
      <c r="DI67" s="84">
        <v>788</v>
      </c>
      <c r="DJ67" s="84">
        <v>780</v>
      </c>
      <c r="DK67" s="84">
        <v>796</v>
      </c>
      <c r="DL67" s="84">
        <v>836</v>
      </c>
      <c r="DM67" s="84">
        <v>791</v>
      </c>
      <c r="DN67" s="84">
        <v>807</v>
      </c>
      <c r="DO67" s="84">
        <v>755</v>
      </c>
      <c r="DP67" s="84">
        <v>804</v>
      </c>
      <c r="DQ67" s="84">
        <v>739</v>
      </c>
      <c r="DR67" s="84">
        <v>704</v>
      </c>
      <c r="DS67" s="84">
        <v>506</v>
      </c>
      <c r="DT67" s="84">
        <v>555</v>
      </c>
      <c r="DU67" s="84">
        <v>647</v>
      </c>
      <c r="DV67" s="84">
        <v>641</v>
      </c>
      <c r="DW67" s="84">
        <v>693</v>
      </c>
      <c r="DX67" s="84">
        <v>706</v>
      </c>
      <c r="DY67" s="84">
        <v>736</v>
      </c>
      <c r="DZ67" s="84">
        <v>733</v>
      </c>
      <c r="EA67" s="84">
        <v>791</v>
      </c>
      <c r="EB67" s="84">
        <v>830</v>
      </c>
      <c r="EC67" s="84">
        <v>813</v>
      </c>
      <c r="ED67" s="84">
        <v>902</v>
      </c>
      <c r="EE67" s="84">
        <v>913</v>
      </c>
      <c r="EF67" s="84">
        <v>889</v>
      </c>
      <c r="EG67" s="84">
        <v>870</v>
      </c>
      <c r="EH67" s="84">
        <v>982</v>
      </c>
      <c r="EI67" s="84">
        <v>976</v>
      </c>
      <c r="EJ67" s="84">
        <v>874</v>
      </c>
      <c r="EK67" s="84">
        <v>885</v>
      </c>
      <c r="EL67" s="84">
        <v>930</v>
      </c>
      <c r="EM67" s="84">
        <v>871</v>
      </c>
      <c r="EN67" s="84">
        <v>827</v>
      </c>
      <c r="EO67" s="84">
        <v>892</v>
      </c>
      <c r="EP67" s="84">
        <v>894</v>
      </c>
      <c r="EQ67" s="84">
        <v>802</v>
      </c>
      <c r="ER67" s="84">
        <v>750</v>
      </c>
      <c r="ES67" s="84">
        <v>756</v>
      </c>
      <c r="ET67" s="84">
        <v>763</v>
      </c>
      <c r="EU67" s="84">
        <v>824</v>
      </c>
      <c r="EV67" s="84">
        <v>829</v>
      </c>
      <c r="EW67" s="84">
        <v>909</v>
      </c>
      <c r="EX67" s="84">
        <v>880</v>
      </c>
      <c r="EY67" s="84">
        <v>954</v>
      </c>
      <c r="EZ67" s="84">
        <v>876</v>
      </c>
      <c r="FA67" s="84">
        <v>865</v>
      </c>
      <c r="FB67" s="84">
        <v>950</v>
      </c>
      <c r="FC67" s="84">
        <v>932</v>
      </c>
      <c r="FD67" s="84">
        <v>898</v>
      </c>
      <c r="FE67" s="84">
        <v>923</v>
      </c>
      <c r="FF67" s="84">
        <v>889</v>
      </c>
      <c r="FG67" s="84">
        <v>920</v>
      </c>
      <c r="FH67" s="84">
        <v>985</v>
      </c>
      <c r="FI67" s="84">
        <v>891</v>
      </c>
      <c r="FJ67" s="84">
        <v>835</v>
      </c>
      <c r="FK67" s="84">
        <v>874</v>
      </c>
      <c r="FL67" s="84">
        <v>853</v>
      </c>
      <c r="FM67" s="84">
        <v>769</v>
      </c>
      <c r="FN67" s="84">
        <v>822</v>
      </c>
      <c r="FO67" s="84">
        <v>782</v>
      </c>
      <c r="FP67" s="84">
        <v>716</v>
      </c>
      <c r="FQ67" s="84">
        <v>719</v>
      </c>
      <c r="FR67" s="84">
        <v>691</v>
      </c>
      <c r="FS67" s="84">
        <v>725</v>
      </c>
      <c r="FT67" s="84">
        <v>704</v>
      </c>
      <c r="FU67" s="84">
        <v>707</v>
      </c>
      <c r="FV67" s="84">
        <v>745</v>
      </c>
      <c r="FW67" s="84">
        <v>769</v>
      </c>
      <c r="FX67" s="84">
        <v>495</v>
      </c>
      <c r="FY67" s="84">
        <v>435</v>
      </c>
      <c r="FZ67" s="84">
        <v>444</v>
      </c>
      <c r="GA67" s="84">
        <v>405</v>
      </c>
      <c r="GB67" s="84">
        <v>376</v>
      </c>
      <c r="GC67" s="84">
        <v>315</v>
      </c>
      <c r="GD67" s="84">
        <v>322</v>
      </c>
      <c r="GE67" s="84">
        <v>319</v>
      </c>
      <c r="GF67" s="84">
        <v>266</v>
      </c>
      <c r="GG67" s="84">
        <v>254</v>
      </c>
      <c r="GH67" s="84">
        <v>225</v>
      </c>
      <c r="GI67" s="84">
        <v>207</v>
      </c>
      <c r="GJ67" s="84">
        <v>195</v>
      </c>
      <c r="GK67" s="84">
        <v>147</v>
      </c>
      <c r="GL67" s="85">
        <v>554</v>
      </c>
    </row>
    <row r="68" spans="1:194" s="1" customFormat="1">
      <c r="A68" s="86" t="s">
        <v>135</v>
      </c>
      <c r="B68" s="360" t="s">
        <v>193</v>
      </c>
      <c r="C68" s="29" t="str">
        <f t="shared" si="4"/>
        <v xml:space="preserve">England – CCGs - Hampshire, Southampton and Isle of Wight </v>
      </c>
      <c r="D68" s="50">
        <f t="shared" si="5"/>
        <v>635840</v>
      </c>
      <c r="E68" s="50">
        <f t="shared" si="5"/>
        <v>678433</v>
      </c>
      <c r="F68" s="51">
        <f t="shared" si="6"/>
        <v>1633632</v>
      </c>
      <c r="G68" s="51">
        <f t="shared" si="7"/>
        <v>799558</v>
      </c>
      <c r="H68" s="52">
        <f t="shared" si="8"/>
        <v>834074</v>
      </c>
      <c r="I68" s="52">
        <f t="shared" si="9"/>
        <v>635840</v>
      </c>
      <c r="J68" s="52">
        <f t="shared" si="10"/>
        <v>678433</v>
      </c>
      <c r="K68" s="49">
        <f t="shared" si="11"/>
        <v>163718</v>
      </c>
      <c r="L68" s="50">
        <f t="shared" si="12"/>
        <v>155641</v>
      </c>
      <c r="M68" s="83">
        <v>7782</v>
      </c>
      <c r="N68" s="83">
        <v>7901</v>
      </c>
      <c r="O68" s="83">
        <v>8248</v>
      </c>
      <c r="P68" s="83">
        <v>8391</v>
      </c>
      <c r="Q68" s="83">
        <v>8506</v>
      </c>
      <c r="R68" s="83">
        <v>8913</v>
      </c>
      <c r="S68" s="83">
        <v>9331</v>
      </c>
      <c r="T68" s="83">
        <v>9284</v>
      </c>
      <c r="U68" s="83">
        <v>9300</v>
      </c>
      <c r="V68" s="83">
        <v>9702</v>
      </c>
      <c r="W68" s="83">
        <v>10125</v>
      </c>
      <c r="X68" s="83">
        <v>10005</v>
      </c>
      <c r="Y68" s="83">
        <v>9568</v>
      </c>
      <c r="Z68" s="83">
        <v>9588</v>
      </c>
      <c r="AA68" s="83">
        <v>9607</v>
      </c>
      <c r="AB68" s="83">
        <v>9153</v>
      </c>
      <c r="AC68" s="83">
        <v>9176</v>
      </c>
      <c r="AD68" s="83">
        <v>9138</v>
      </c>
      <c r="AE68" s="83">
        <v>9251</v>
      </c>
      <c r="AF68" s="83">
        <v>9496</v>
      </c>
      <c r="AG68" s="83">
        <v>9060</v>
      </c>
      <c r="AH68" s="83">
        <v>9160</v>
      </c>
      <c r="AI68" s="83">
        <v>9084</v>
      </c>
      <c r="AJ68" s="83">
        <v>9807</v>
      </c>
      <c r="AK68" s="83">
        <v>9581</v>
      </c>
      <c r="AL68" s="83">
        <v>9437</v>
      </c>
      <c r="AM68" s="83">
        <v>9270</v>
      </c>
      <c r="AN68" s="83">
        <v>9437</v>
      </c>
      <c r="AO68" s="83">
        <v>9351</v>
      </c>
      <c r="AP68" s="83">
        <v>9245</v>
      </c>
      <c r="AQ68" s="83">
        <v>9687</v>
      </c>
      <c r="AR68" s="83">
        <v>9920</v>
      </c>
      <c r="AS68" s="83">
        <v>10183</v>
      </c>
      <c r="AT68" s="83">
        <v>10130</v>
      </c>
      <c r="AU68" s="83">
        <v>10033</v>
      </c>
      <c r="AV68" s="83">
        <v>9956</v>
      </c>
      <c r="AW68" s="83">
        <v>9986</v>
      </c>
      <c r="AX68" s="83">
        <v>10108</v>
      </c>
      <c r="AY68" s="83">
        <v>9705</v>
      </c>
      <c r="AZ68" s="83">
        <v>9901</v>
      </c>
      <c r="BA68" s="83">
        <v>9743</v>
      </c>
      <c r="BB68" s="83">
        <v>9891</v>
      </c>
      <c r="BC68" s="83">
        <v>10069</v>
      </c>
      <c r="BD68" s="83">
        <v>9630</v>
      </c>
      <c r="BE68" s="83">
        <v>9284</v>
      </c>
      <c r="BF68" s="83">
        <v>9084</v>
      </c>
      <c r="BG68" s="83">
        <v>9197</v>
      </c>
      <c r="BH68" s="83">
        <v>9659</v>
      </c>
      <c r="BI68" s="83">
        <v>9675</v>
      </c>
      <c r="BJ68" s="83">
        <v>10343</v>
      </c>
      <c r="BK68" s="83">
        <v>10494</v>
      </c>
      <c r="BL68" s="83">
        <v>11026</v>
      </c>
      <c r="BM68" s="83">
        <v>10882</v>
      </c>
      <c r="BN68" s="83">
        <v>10971</v>
      </c>
      <c r="BO68" s="83">
        <v>10996</v>
      </c>
      <c r="BP68" s="83">
        <v>11461</v>
      </c>
      <c r="BQ68" s="83">
        <v>11294</v>
      </c>
      <c r="BR68" s="83">
        <v>11578</v>
      </c>
      <c r="BS68" s="83">
        <v>11414</v>
      </c>
      <c r="BT68" s="83">
        <v>11289</v>
      </c>
      <c r="BU68" s="83">
        <v>11009</v>
      </c>
      <c r="BV68" s="83">
        <v>10542</v>
      </c>
      <c r="BW68" s="83">
        <v>10292</v>
      </c>
      <c r="BX68" s="83">
        <v>10100</v>
      </c>
      <c r="BY68" s="83">
        <v>9819</v>
      </c>
      <c r="BZ68" s="83">
        <v>9370</v>
      </c>
      <c r="CA68" s="83">
        <v>9195</v>
      </c>
      <c r="CB68" s="83">
        <v>8624</v>
      </c>
      <c r="CC68" s="83">
        <v>8584</v>
      </c>
      <c r="CD68" s="83">
        <v>8304</v>
      </c>
      <c r="CE68" s="83">
        <v>8040</v>
      </c>
      <c r="CF68" s="83">
        <v>7980</v>
      </c>
      <c r="CG68" s="83">
        <v>8121</v>
      </c>
      <c r="CH68" s="83">
        <v>8422</v>
      </c>
      <c r="CI68" s="83">
        <v>8847</v>
      </c>
      <c r="CJ68" s="83">
        <v>9877</v>
      </c>
      <c r="CK68" s="83">
        <v>7492</v>
      </c>
      <c r="CL68" s="83">
        <v>7195</v>
      </c>
      <c r="CM68" s="83">
        <v>6758</v>
      </c>
      <c r="CN68" s="83">
        <v>6097</v>
      </c>
      <c r="CO68" s="83">
        <v>5156</v>
      </c>
      <c r="CP68" s="83">
        <v>4403</v>
      </c>
      <c r="CQ68" s="83">
        <v>4491</v>
      </c>
      <c r="CR68" s="83">
        <v>4128</v>
      </c>
      <c r="CS68" s="83">
        <v>3689</v>
      </c>
      <c r="CT68" s="83">
        <v>3320</v>
      </c>
      <c r="CU68" s="83">
        <v>3035</v>
      </c>
      <c r="CV68" s="83">
        <v>2587</v>
      </c>
      <c r="CW68" s="83">
        <v>2226</v>
      </c>
      <c r="CX68" s="83">
        <v>1877</v>
      </c>
      <c r="CY68" s="83">
        <v>6492</v>
      </c>
      <c r="CZ68" s="84">
        <v>7404</v>
      </c>
      <c r="DA68" s="84">
        <v>7450</v>
      </c>
      <c r="DB68" s="84">
        <v>7879</v>
      </c>
      <c r="DC68" s="84">
        <v>8180</v>
      </c>
      <c r="DD68" s="84">
        <v>8166</v>
      </c>
      <c r="DE68" s="84">
        <v>8549</v>
      </c>
      <c r="DF68" s="84">
        <v>8781</v>
      </c>
      <c r="DG68" s="84">
        <v>8742</v>
      </c>
      <c r="DH68" s="84">
        <v>8849</v>
      </c>
      <c r="DI68" s="84">
        <v>9280</v>
      </c>
      <c r="DJ68" s="84">
        <v>9440</v>
      </c>
      <c r="DK68" s="84">
        <v>9404</v>
      </c>
      <c r="DL68" s="84">
        <v>9294</v>
      </c>
      <c r="DM68" s="84">
        <v>9165</v>
      </c>
      <c r="DN68" s="84">
        <v>9096</v>
      </c>
      <c r="DO68" s="84">
        <v>8782</v>
      </c>
      <c r="DP68" s="84">
        <v>8628</v>
      </c>
      <c r="DQ68" s="84">
        <v>8552</v>
      </c>
      <c r="DR68" s="84">
        <v>8571</v>
      </c>
      <c r="DS68" s="84">
        <v>8463</v>
      </c>
      <c r="DT68" s="84">
        <v>8267</v>
      </c>
      <c r="DU68" s="84">
        <v>8436</v>
      </c>
      <c r="DV68" s="84">
        <v>8547</v>
      </c>
      <c r="DW68" s="84">
        <v>9301</v>
      </c>
      <c r="DX68" s="84">
        <v>9094</v>
      </c>
      <c r="DY68" s="84">
        <v>9273</v>
      </c>
      <c r="DZ68" s="84">
        <v>9064</v>
      </c>
      <c r="EA68" s="84">
        <v>9424</v>
      </c>
      <c r="EB68" s="84">
        <v>9518</v>
      </c>
      <c r="EC68" s="84">
        <v>9926</v>
      </c>
      <c r="ED68" s="84">
        <v>10196</v>
      </c>
      <c r="EE68" s="84">
        <v>10542</v>
      </c>
      <c r="EF68" s="84">
        <v>10519</v>
      </c>
      <c r="EG68" s="84">
        <v>10760</v>
      </c>
      <c r="EH68" s="84">
        <v>10767</v>
      </c>
      <c r="EI68" s="84">
        <v>10830</v>
      </c>
      <c r="EJ68" s="84">
        <v>10450</v>
      </c>
      <c r="EK68" s="84">
        <v>10412</v>
      </c>
      <c r="EL68" s="84">
        <v>10119</v>
      </c>
      <c r="EM68" s="84">
        <v>10224</v>
      </c>
      <c r="EN68" s="84">
        <v>10156</v>
      </c>
      <c r="EO68" s="84">
        <v>10550</v>
      </c>
      <c r="EP68" s="84">
        <v>10569</v>
      </c>
      <c r="EQ68" s="84">
        <v>10151</v>
      </c>
      <c r="ER68" s="84">
        <v>9618</v>
      </c>
      <c r="ES68" s="84">
        <v>9479</v>
      </c>
      <c r="ET68" s="84">
        <v>9598</v>
      </c>
      <c r="EU68" s="84">
        <v>10067</v>
      </c>
      <c r="EV68" s="84">
        <v>10141</v>
      </c>
      <c r="EW68" s="84">
        <v>10565</v>
      </c>
      <c r="EX68" s="84">
        <v>10964</v>
      </c>
      <c r="EY68" s="84">
        <v>11678</v>
      </c>
      <c r="EZ68" s="84">
        <v>11062</v>
      </c>
      <c r="FA68" s="84">
        <v>11489</v>
      </c>
      <c r="FB68" s="84">
        <v>11895</v>
      </c>
      <c r="FC68" s="84">
        <v>11921</v>
      </c>
      <c r="FD68" s="84">
        <v>11825</v>
      </c>
      <c r="FE68" s="84">
        <v>12207</v>
      </c>
      <c r="FF68" s="84">
        <v>11980</v>
      </c>
      <c r="FG68" s="84">
        <v>11975</v>
      </c>
      <c r="FH68" s="84">
        <v>11298</v>
      </c>
      <c r="FI68" s="84">
        <v>11111</v>
      </c>
      <c r="FJ68" s="84">
        <v>10646</v>
      </c>
      <c r="FK68" s="84">
        <v>10493</v>
      </c>
      <c r="FL68" s="84">
        <v>10094</v>
      </c>
      <c r="FM68" s="84">
        <v>9840</v>
      </c>
      <c r="FN68" s="84">
        <v>9205</v>
      </c>
      <c r="FO68" s="84">
        <v>9087</v>
      </c>
      <c r="FP68" s="84">
        <v>9056</v>
      </c>
      <c r="FQ68" s="84">
        <v>9015</v>
      </c>
      <c r="FR68" s="84">
        <v>8918</v>
      </c>
      <c r="FS68" s="84">
        <v>8855</v>
      </c>
      <c r="FT68" s="84">
        <v>9109</v>
      </c>
      <c r="FU68" s="84">
        <v>9521</v>
      </c>
      <c r="FV68" s="84">
        <v>10028</v>
      </c>
      <c r="FW68" s="84">
        <v>11056</v>
      </c>
      <c r="FX68" s="84">
        <v>8503</v>
      </c>
      <c r="FY68" s="84">
        <v>8017</v>
      </c>
      <c r="FZ68" s="84">
        <v>7719</v>
      </c>
      <c r="GA68" s="84">
        <v>7232</v>
      </c>
      <c r="GB68" s="84">
        <v>6257</v>
      </c>
      <c r="GC68" s="84">
        <v>5285</v>
      </c>
      <c r="GD68" s="84">
        <v>5524</v>
      </c>
      <c r="GE68" s="84">
        <v>5305</v>
      </c>
      <c r="GF68" s="84">
        <v>5134</v>
      </c>
      <c r="GG68" s="84">
        <v>4588</v>
      </c>
      <c r="GH68" s="84">
        <v>4143</v>
      </c>
      <c r="GI68" s="84">
        <v>3748</v>
      </c>
      <c r="GJ68" s="84">
        <v>3230</v>
      </c>
      <c r="GK68" s="84">
        <v>2987</v>
      </c>
      <c r="GL68" s="85">
        <v>12836</v>
      </c>
    </row>
    <row r="69" spans="1:194" s="1" customFormat="1">
      <c r="A69" s="86" t="s">
        <v>135</v>
      </c>
      <c r="B69" s="360" t="s">
        <v>194</v>
      </c>
      <c r="C69" s="29" t="str">
        <f t="shared" si="4"/>
        <v xml:space="preserve">England – CCGs - Herefordshire and Worcestershire </v>
      </c>
      <c r="D69" s="50">
        <f t="shared" si="5"/>
        <v>311771</v>
      </c>
      <c r="E69" s="50">
        <f t="shared" si="5"/>
        <v>333199</v>
      </c>
      <c r="F69" s="51">
        <f t="shared" si="6"/>
        <v>797935</v>
      </c>
      <c r="G69" s="51">
        <f t="shared" si="7"/>
        <v>390507</v>
      </c>
      <c r="H69" s="52">
        <f t="shared" si="8"/>
        <v>407428</v>
      </c>
      <c r="I69" s="52">
        <f t="shared" si="9"/>
        <v>311771</v>
      </c>
      <c r="J69" s="52">
        <f t="shared" si="10"/>
        <v>333199</v>
      </c>
      <c r="K69" s="49">
        <f t="shared" si="11"/>
        <v>78736</v>
      </c>
      <c r="L69" s="50">
        <f t="shared" si="12"/>
        <v>74229</v>
      </c>
      <c r="M69" s="83">
        <v>3600</v>
      </c>
      <c r="N69" s="83">
        <v>3677</v>
      </c>
      <c r="O69" s="83">
        <v>3834</v>
      </c>
      <c r="P69" s="83">
        <v>4023</v>
      </c>
      <c r="Q69" s="83">
        <v>4164</v>
      </c>
      <c r="R69" s="83">
        <v>4148</v>
      </c>
      <c r="S69" s="83">
        <v>4390</v>
      </c>
      <c r="T69" s="83">
        <v>4439</v>
      </c>
      <c r="U69" s="83">
        <v>4424</v>
      </c>
      <c r="V69" s="83">
        <v>4665</v>
      </c>
      <c r="W69" s="83">
        <v>4679</v>
      </c>
      <c r="X69" s="83">
        <v>4718</v>
      </c>
      <c r="Y69" s="83">
        <v>4710</v>
      </c>
      <c r="Z69" s="83">
        <v>4723</v>
      </c>
      <c r="AA69" s="83">
        <v>4783</v>
      </c>
      <c r="AB69" s="83">
        <v>4643</v>
      </c>
      <c r="AC69" s="83">
        <v>4464</v>
      </c>
      <c r="AD69" s="83">
        <v>4652</v>
      </c>
      <c r="AE69" s="83">
        <v>4490</v>
      </c>
      <c r="AF69" s="83">
        <v>3399</v>
      </c>
      <c r="AG69" s="83">
        <v>3359</v>
      </c>
      <c r="AH69" s="83">
        <v>3491</v>
      </c>
      <c r="AI69" s="83">
        <v>3729</v>
      </c>
      <c r="AJ69" s="83">
        <v>3997</v>
      </c>
      <c r="AK69" s="83">
        <v>4215</v>
      </c>
      <c r="AL69" s="83">
        <v>4132</v>
      </c>
      <c r="AM69" s="83">
        <v>4006</v>
      </c>
      <c r="AN69" s="83">
        <v>4154</v>
      </c>
      <c r="AO69" s="83">
        <v>4212</v>
      </c>
      <c r="AP69" s="83">
        <v>4355</v>
      </c>
      <c r="AQ69" s="83">
        <v>4552</v>
      </c>
      <c r="AR69" s="83">
        <v>4570</v>
      </c>
      <c r="AS69" s="83">
        <v>4782</v>
      </c>
      <c r="AT69" s="83">
        <v>4696</v>
      </c>
      <c r="AU69" s="83">
        <v>4678</v>
      </c>
      <c r="AV69" s="83">
        <v>4693</v>
      </c>
      <c r="AW69" s="83">
        <v>4581</v>
      </c>
      <c r="AX69" s="83">
        <v>4643</v>
      </c>
      <c r="AY69" s="83">
        <v>4483</v>
      </c>
      <c r="AZ69" s="83">
        <v>4542</v>
      </c>
      <c r="BA69" s="83">
        <v>4519</v>
      </c>
      <c r="BB69" s="83">
        <v>4667</v>
      </c>
      <c r="BC69" s="83">
        <v>4714</v>
      </c>
      <c r="BD69" s="83">
        <v>4525</v>
      </c>
      <c r="BE69" s="83">
        <v>4193</v>
      </c>
      <c r="BF69" s="83">
        <v>4300</v>
      </c>
      <c r="BG69" s="83">
        <v>4359</v>
      </c>
      <c r="BH69" s="83">
        <v>4630</v>
      </c>
      <c r="BI69" s="83">
        <v>4805</v>
      </c>
      <c r="BJ69" s="83">
        <v>4966</v>
      </c>
      <c r="BK69" s="83">
        <v>5262</v>
      </c>
      <c r="BL69" s="83">
        <v>5496</v>
      </c>
      <c r="BM69" s="83">
        <v>5496</v>
      </c>
      <c r="BN69" s="83">
        <v>5698</v>
      </c>
      <c r="BO69" s="83">
        <v>5667</v>
      </c>
      <c r="BP69" s="83">
        <v>6038</v>
      </c>
      <c r="BQ69" s="83">
        <v>5928</v>
      </c>
      <c r="BR69" s="83">
        <v>5929</v>
      </c>
      <c r="BS69" s="83">
        <v>5810</v>
      </c>
      <c r="BT69" s="83">
        <v>5808</v>
      </c>
      <c r="BU69" s="83">
        <v>5711</v>
      </c>
      <c r="BV69" s="83">
        <v>5450</v>
      </c>
      <c r="BW69" s="83">
        <v>5304</v>
      </c>
      <c r="BX69" s="83">
        <v>5161</v>
      </c>
      <c r="BY69" s="83">
        <v>5104</v>
      </c>
      <c r="BZ69" s="83">
        <v>4744</v>
      </c>
      <c r="CA69" s="83">
        <v>4676</v>
      </c>
      <c r="CB69" s="83">
        <v>4527</v>
      </c>
      <c r="CC69" s="83">
        <v>4648</v>
      </c>
      <c r="CD69" s="83">
        <v>4664</v>
      </c>
      <c r="CE69" s="83">
        <v>4559</v>
      </c>
      <c r="CF69" s="83">
        <v>4460</v>
      </c>
      <c r="CG69" s="83">
        <v>4623</v>
      </c>
      <c r="CH69" s="83">
        <v>4831</v>
      </c>
      <c r="CI69" s="83">
        <v>4897</v>
      </c>
      <c r="CJ69" s="83">
        <v>5174</v>
      </c>
      <c r="CK69" s="83">
        <v>3928</v>
      </c>
      <c r="CL69" s="83">
        <v>3795</v>
      </c>
      <c r="CM69" s="83">
        <v>3832</v>
      </c>
      <c r="CN69" s="83">
        <v>3279</v>
      </c>
      <c r="CO69" s="83">
        <v>2857</v>
      </c>
      <c r="CP69" s="83">
        <v>2418</v>
      </c>
      <c r="CQ69" s="83">
        <v>2365</v>
      </c>
      <c r="CR69" s="83">
        <v>2321</v>
      </c>
      <c r="CS69" s="83">
        <v>1967</v>
      </c>
      <c r="CT69" s="83">
        <v>1894</v>
      </c>
      <c r="CU69" s="83">
        <v>1498</v>
      </c>
      <c r="CV69" s="83">
        <v>1373</v>
      </c>
      <c r="CW69" s="83">
        <v>1114</v>
      </c>
      <c r="CX69" s="83">
        <v>899</v>
      </c>
      <c r="CY69" s="83">
        <v>3129</v>
      </c>
      <c r="CZ69" s="84">
        <v>3391</v>
      </c>
      <c r="DA69" s="84">
        <v>3544</v>
      </c>
      <c r="DB69" s="84">
        <v>3630</v>
      </c>
      <c r="DC69" s="84">
        <v>3924</v>
      </c>
      <c r="DD69" s="84">
        <v>3963</v>
      </c>
      <c r="DE69" s="84">
        <v>4051</v>
      </c>
      <c r="DF69" s="84">
        <v>4115</v>
      </c>
      <c r="DG69" s="84">
        <v>3982</v>
      </c>
      <c r="DH69" s="84">
        <v>4199</v>
      </c>
      <c r="DI69" s="84">
        <v>4431</v>
      </c>
      <c r="DJ69" s="84">
        <v>4483</v>
      </c>
      <c r="DK69" s="84">
        <v>4498</v>
      </c>
      <c r="DL69" s="84">
        <v>4352</v>
      </c>
      <c r="DM69" s="84">
        <v>4305</v>
      </c>
      <c r="DN69" s="84">
        <v>4390</v>
      </c>
      <c r="DO69" s="84">
        <v>4407</v>
      </c>
      <c r="DP69" s="84">
        <v>4291</v>
      </c>
      <c r="DQ69" s="84">
        <v>4273</v>
      </c>
      <c r="DR69" s="84">
        <v>4129</v>
      </c>
      <c r="DS69" s="84">
        <v>3158</v>
      </c>
      <c r="DT69" s="84">
        <v>3213</v>
      </c>
      <c r="DU69" s="84">
        <v>3452</v>
      </c>
      <c r="DV69" s="84">
        <v>3628</v>
      </c>
      <c r="DW69" s="84">
        <v>3944</v>
      </c>
      <c r="DX69" s="84">
        <v>4042</v>
      </c>
      <c r="DY69" s="84">
        <v>4203</v>
      </c>
      <c r="DZ69" s="84">
        <v>4000</v>
      </c>
      <c r="EA69" s="84">
        <v>4186</v>
      </c>
      <c r="EB69" s="84">
        <v>4433</v>
      </c>
      <c r="EC69" s="84">
        <v>4356</v>
      </c>
      <c r="ED69" s="84">
        <v>4795</v>
      </c>
      <c r="EE69" s="84">
        <v>4927</v>
      </c>
      <c r="EF69" s="84">
        <v>4972</v>
      </c>
      <c r="EG69" s="84">
        <v>5049</v>
      </c>
      <c r="EH69" s="84">
        <v>4980</v>
      </c>
      <c r="EI69" s="84">
        <v>4909</v>
      </c>
      <c r="EJ69" s="84">
        <v>4895</v>
      </c>
      <c r="EK69" s="84">
        <v>4835</v>
      </c>
      <c r="EL69" s="84">
        <v>4670</v>
      </c>
      <c r="EM69" s="84">
        <v>4758</v>
      </c>
      <c r="EN69" s="84">
        <v>4710</v>
      </c>
      <c r="EO69" s="84">
        <v>4883</v>
      </c>
      <c r="EP69" s="84">
        <v>5044</v>
      </c>
      <c r="EQ69" s="84">
        <v>4821</v>
      </c>
      <c r="ER69" s="84">
        <v>4291</v>
      </c>
      <c r="ES69" s="84">
        <v>4400</v>
      </c>
      <c r="ET69" s="84">
        <v>4534</v>
      </c>
      <c r="EU69" s="84">
        <v>4823</v>
      </c>
      <c r="EV69" s="84">
        <v>4939</v>
      </c>
      <c r="EW69" s="84">
        <v>5217</v>
      </c>
      <c r="EX69" s="84">
        <v>5581</v>
      </c>
      <c r="EY69" s="84">
        <v>5852</v>
      </c>
      <c r="EZ69" s="84">
        <v>5778</v>
      </c>
      <c r="FA69" s="84">
        <v>6093</v>
      </c>
      <c r="FB69" s="84">
        <v>6128</v>
      </c>
      <c r="FC69" s="84">
        <v>6152</v>
      </c>
      <c r="FD69" s="84">
        <v>6180</v>
      </c>
      <c r="FE69" s="84">
        <v>6279</v>
      </c>
      <c r="FF69" s="84">
        <v>6126</v>
      </c>
      <c r="FG69" s="84">
        <v>6000</v>
      </c>
      <c r="FH69" s="84">
        <v>5817</v>
      </c>
      <c r="FI69" s="84">
        <v>5639</v>
      </c>
      <c r="FJ69" s="84">
        <v>5353</v>
      </c>
      <c r="FK69" s="84">
        <v>5324</v>
      </c>
      <c r="FL69" s="84">
        <v>5243</v>
      </c>
      <c r="FM69" s="84">
        <v>5245</v>
      </c>
      <c r="FN69" s="84">
        <v>5068</v>
      </c>
      <c r="FO69" s="84">
        <v>4878</v>
      </c>
      <c r="FP69" s="84">
        <v>5157</v>
      </c>
      <c r="FQ69" s="84">
        <v>5073</v>
      </c>
      <c r="FR69" s="84">
        <v>4774</v>
      </c>
      <c r="FS69" s="84">
        <v>4876</v>
      </c>
      <c r="FT69" s="84">
        <v>4883</v>
      </c>
      <c r="FU69" s="84">
        <v>5167</v>
      </c>
      <c r="FV69" s="84">
        <v>5161</v>
      </c>
      <c r="FW69" s="84">
        <v>5559</v>
      </c>
      <c r="FX69" s="84">
        <v>4351</v>
      </c>
      <c r="FY69" s="84">
        <v>4333</v>
      </c>
      <c r="FZ69" s="84">
        <v>4291</v>
      </c>
      <c r="GA69" s="84">
        <v>3684</v>
      </c>
      <c r="GB69" s="84">
        <v>3258</v>
      </c>
      <c r="GC69" s="84">
        <v>2847</v>
      </c>
      <c r="GD69" s="84">
        <v>2827</v>
      </c>
      <c r="GE69" s="84">
        <v>2708</v>
      </c>
      <c r="GF69" s="84">
        <v>2609</v>
      </c>
      <c r="GG69" s="84">
        <v>2449</v>
      </c>
      <c r="GH69" s="84">
        <v>2048</v>
      </c>
      <c r="GI69" s="84">
        <v>1803</v>
      </c>
      <c r="GJ69" s="84">
        <v>1679</v>
      </c>
      <c r="GK69" s="84">
        <v>1518</v>
      </c>
      <c r="GL69" s="85">
        <v>6212</v>
      </c>
    </row>
    <row r="70" spans="1:194" s="1" customFormat="1">
      <c r="A70" s="86" t="s">
        <v>135</v>
      </c>
      <c r="B70" s="360" t="s">
        <v>195</v>
      </c>
      <c r="C70" s="29" t="str">
        <f t="shared" si="4"/>
        <v xml:space="preserve">England – CCGs - Herts Valleys </v>
      </c>
      <c r="D70" s="50">
        <f t="shared" si="5"/>
        <v>225346</v>
      </c>
      <c r="E70" s="50">
        <f t="shared" si="5"/>
        <v>243317</v>
      </c>
      <c r="F70" s="51">
        <f t="shared" si="6"/>
        <v>609741</v>
      </c>
      <c r="G70" s="51">
        <f t="shared" si="7"/>
        <v>297532</v>
      </c>
      <c r="H70" s="52">
        <f t="shared" si="8"/>
        <v>312209</v>
      </c>
      <c r="I70" s="52">
        <f t="shared" si="9"/>
        <v>225346</v>
      </c>
      <c r="J70" s="52">
        <f t="shared" si="10"/>
        <v>243317</v>
      </c>
      <c r="K70" s="49">
        <f t="shared" si="11"/>
        <v>72186</v>
      </c>
      <c r="L70" s="50">
        <f t="shared" si="12"/>
        <v>68892</v>
      </c>
      <c r="M70" s="83">
        <v>3421</v>
      </c>
      <c r="N70" s="83">
        <v>3557</v>
      </c>
      <c r="O70" s="83">
        <v>3656</v>
      </c>
      <c r="P70" s="83">
        <v>3822</v>
      </c>
      <c r="Q70" s="83">
        <v>3842</v>
      </c>
      <c r="R70" s="83">
        <v>4002</v>
      </c>
      <c r="S70" s="83">
        <v>4052</v>
      </c>
      <c r="T70" s="83">
        <v>4022</v>
      </c>
      <c r="U70" s="83">
        <v>4127</v>
      </c>
      <c r="V70" s="83">
        <v>4073</v>
      </c>
      <c r="W70" s="83">
        <v>4207</v>
      </c>
      <c r="X70" s="83">
        <v>4442</v>
      </c>
      <c r="Y70" s="83">
        <v>4289</v>
      </c>
      <c r="Z70" s="83">
        <v>4371</v>
      </c>
      <c r="AA70" s="83">
        <v>4341</v>
      </c>
      <c r="AB70" s="83">
        <v>4059</v>
      </c>
      <c r="AC70" s="83">
        <v>3939</v>
      </c>
      <c r="AD70" s="83">
        <v>3964</v>
      </c>
      <c r="AE70" s="83">
        <v>3607</v>
      </c>
      <c r="AF70" s="83">
        <v>2138</v>
      </c>
      <c r="AG70" s="83">
        <v>2109</v>
      </c>
      <c r="AH70" s="83">
        <v>2546</v>
      </c>
      <c r="AI70" s="83">
        <v>2887</v>
      </c>
      <c r="AJ70" s="83">
        <v>3184</v>
      </c>
      <c r="AK70" s="83">
        <v>3417</v>
      </c>
      <c r="AL70" s="83">
        <v>3375</v>
      </c>
      <c r="AM70" s="83">
        <v>3261</v>
      </c>
      <c r="AN70" s="83">
        <v>3346</v>
      </c>
      <c r="AO70" s="83">
        <v>3467</v>
      </c>
      <c r="AP70" s="83">
        <v>3357</v>
      </c>
      <c r="AQ70" s="83">
        <v>3614</v>
      </c>
      <c r="AR70" s="83">
        <v>3849</v>
      </c>
      <c r="AS70" s="83">
        <v>3865</v>
      </c>
      <c r="AT70" s="83">
        <v>3979</v>
      </c>
      <c r="AU70" s="83">
        <v>4111</v>
      </c>
      <c r="AV70" s="83">
        <v>3907</v>
      </c>
      <c r="AW70" s="83">
        <v>4100</v>
      </c>
      <c r="AX70" s="83">
        <v>4056</v>
      </c>
      <c r="AY70" s="83">
        <v>4152</v>
      </c>
      <c r="AZ70" s="83">
        <v>4072</v>
      </c>
      <c r="BA70" s="83">
        <v>4419</v>
      </c>
      <c r="BB70" s="83">
        <v>4380</v>
      </c>
      <c r="BC70" s="83">
        <v>4483</v>
      </c>
      <c r="BD70" s="83">
        <v>4485</v>
      </c>
      <c r="BE70" s="83">
        <v>4335</v>
      </c>
      <c r="BF70" s="83">
        <v>4377</v>
      </c>
      <c r="BG70" s="83">
        <v>4373</v>
      </c>
      <c r="BH70" s="83">
        <v>4391</v>
      </c>
      <c r="BI70" s="83">
        <v>4323</v>
      </c>
      <c r="BJ70" s="83">
        <v>4255</v>
      </c>
      <c r="BK70" s="83">
        <v>4345</v>
      </c>
      <c r="BL70" s="83">
        <v>4445</v>
      </c>
      <c r="BM70" s="83">
        <v>4126</v>
      </c>
      <c r="BN70" s="83">
        <v>4214</v>
      </c>
      <c r="BO70" s="83">
        <v>4173</v>
      </c>
      <c r="BP70" s="83">
        <v>4060</v>
      </c>
      <c r="BQ70" s="83">
        <v>4139</v>
      </c>
      <c r="BR70" s="83">
        <v>4039</v>
      </c>
      <c r="BS70" s="83">
        <v>4030</v>
      </c>
      <c r="BT70" s="83">
        <v>3894</v>
      </c>
      <c r="BU70" s="83">
        <v>3683</v>
      </c>
      <c r="BV70" s="83">
        <v>3526</v>
      </c>
      <c r="BW70" s="83">
        <v>3301</v>
      </c>
      <c r="BX70" s="83">
        <v>3243</v>
      </c>
      <c r="BY70" s="83">
        <v>3014</v>
      </c>
      <c r="BZ70" s="83">
        <v>2945</v>
      </c>
      <c r="CA70" s="83">
        <v>2704</v>
      </c>
      <c r="CB70" s="83">
        <v>2596</v>
      </c>
      <c r="CC70" s="83">
        <v>2586</v>
      </c>
      <c r="CD70" s="83">
        <v>2457</v>
      </c>
      <c r="CE70" s="83">
        <v>2392</v>
      </c>
      <c r="CF70" s="83">
        <v>2283</v>
      </c>
      <c r="CG70" s="83">
        <v>2277</v>
      </c>
      <c r="CH70" s="83">
        <v>2227</v>
      </c>
      <c r="CI70" s="83">
        <v>2373</v>
      </c>
      <c r="CJ70" s="83">
        <v>2621</v>
      </c>
      <c r="CK70" s="83">
        <v>1981</v>
      </c>
      <c r="CL70" s="83">
        <v>1909</v>
      </c>
      <c r="CM70" s="83">
        <v>1916</v>
      </c>
      <c r="CN70" s="83">
        <v>1669</v>
      </c>
      <c r="CO70" s="83">
        <v>1323</v>
      </c>
      <c r="CP70" s="83">
        <v>1088</v>
      </c>
      <c r="CQ70" s="83">
        <v>1244</v>
      </c>
      <c r="CR70" s="83">
        <v>1201</v>
      </c>
      <c r="CS70" s="83">
        <v>1078</v>
      </c>
      <c r="CT70" s="83">
        <v>1027</v>
      </c>
      <c r="CU70" s="83">
        <v>880</v>
      </c>
      <c r="CV70" s="83">
        <v>775</v>
      </c>
      <c r="CW70" s="83">
        <v>700</v>
      </c>
      <c r="CX70" s="83">
        <v>569</v>
      </c>
      <c r="CY70" s="83">
        <v>2073</v>
      </c>
      <c r="CZ70" s="84">
        <v>3241</v>
      </c>
      <c r="DA70" s="84">
        <v>3347</v>
      </c>
      <c r="DB70" s="84">
        <v>3571</v>
      </c>
      <c r="DC70" s="84">
        <v>3502</v>
      </c>
      <c r="DD70" s="84">
        <v>3620</v>
      </c>
      <c r="DE70" s="84">
        <v>3739</v>
      </c>
      <c r="DF70" s="84">
        <v>3951</v>
      </c>
      <c r="DG70" s="84">
        <v>3930</v>
      </c>
      <c r="DH70" s="84">
        <v>3927</v>
      </c>
      <c r="DI70" s="84">
        <v>4031</v>
      </c>
      <c r="DJ70" s="84">
        <v>4127</v>
      </c>
      <c r="DK70" s="84">
        <v>4213</v>
      </c>
      <c r="DL70" s="84">
        <v>4156</v>
      </c>
      <c r="DM70" s="84">
        <v>4088</v>
      </c>
      <c r="DN70" s="84">
        <v>4105</v>
      </c>
      <c r="DO70" s="84">
        <v>3849</v>
      </c>
      <c r="DP70" s="84">
        <v>3853</v>
      </c>
      <c r="DQ70" s="84">
        <v>3642</v>
      </c>
      <c r="DR70" s="84">
        <v>3479</v>
      </c>
      <c r="DS70" s="84">
        <v>1873</v>
      </c>
      <c r="DT70" s="84">
        <v>1774</v>
      </c>
      <c r="DU70" s="84">
        <v>2264</v>
      </c>
      <c r="DV70" s="84">
        <v>2813</v>
      </c>
      <c r="DW70" s="84">
        <v>3215</v>
      </c>
      <c r="DX70" s="84">
        <v>3384</v>
      </c>
      <c r="DY70" s="84">
        <v>3362</v>
      </c>
      <c r="DZ70" s="84">
        <v>3247</v>
      </c>
      <c r="EA70" s="84">
        <v>3470</v>
      </c>
      <c r="EB70" s="84">
        <v>3612</v>
      </c>
      <c r="EC70" s="84">
        <v>3666</v>
      </c>
      <c r="ED70" s="84">
        <v>3903</v>
      </c>
      <c r="EE70" s="84">
        <v>4105</v>
      </c>
      <c r="EF70" s="84">
        <v>4171</v>
      </c>
      <c r="EG70" s="84">
        <v>4178</v>
      </c>
      <c r="EH70" s="84">
        <v>4504</v>
      </c>
      <c r="EI70" s="84">
        <v>4411</v>
      </c>
      <c r="EJ70" s="84">
        <v>4645</v>
      </c>
      <c r="EK70" s="84">
        <v>4614</v>
      </c>
      <c r="EL70" s="84">
        <v>4584</v>
      </c>
      <c r="EM70" s="84">
        <v>4693</v>
      </c>
      <c r="EN70" s="84">
        <v>4813</v>
      </c>
      <c r="EO70" s="84">
        <v>5020</v>
      </c>
      <c r="EP70" s="84">
        <v>4984</v>
      </c>
      <c r="EQ70" s="84">
        <v>4848</v>
      </c>
      <c r="ER70" s="84">
        <v>4568</v>
      </c>
      <c r="ES70" s="84">
        <v>4358</v>
      </c>
      <c r="ET70" s="84">
        <v>4450</v>
      </c>
      <c r="EU70" s="84">
        <v>4446</v>
      </c>
      <c r="EV70" s="84">
        <v>4381</v>
      </c>
      <c r="EW70" s="84">
        <v>4396</v>
      </c>
      <c r="EX70" s="84">
        <v>4540</v>
      </c>
      <c r="EY70" s="84">
        <v>4586</v>
      </c>
      <c r="EZ70" s="84">
        <v>4311</v>
      </c>
      <c r="FA70" s="84">
        <v>4280</v>
      </c>
      <c r="FB70" s="84">
        <v>4448</v>
      </c>
      <c r="FC70" s="84">
        <v>4325</v>
      </c>
      <c r="FD70" s="84">
        <v>4278</v>
      </c>
      <c r="FE70" s="84">
        <v>4222</v>
      </c>
      <c r="FF70" s="84">
        <v>4046</v>
      </c>
      <c r="FG70" s="84">
        <v>3879</v>
      </c>
      <c r="FH70" s="84">
        <v>3803</v>
      </c>
      <c r="FI70" s="84">
        <v>3670</v>
      </c>
      <c r="FJ70" s="84">
        <v>3415</v>
      </c>
      <c r="FK70" s="84">
        <v>3297</v>
      </c>
      <c r="FL70" s="84">
        <v>3177</v>
      </c>
      <c r="FM70" s="84">
        <v>2985</v>
      </c>
      <c r="FN70" s="84">
        <v>2944</v>
      </c>
      <c r="FO70" s="84">
        <v>2789</v>
      </c>
      <c r="FP70" s="84">
        <v>2723</v>
      </c>
      <c r="FQ70" s="84">
        <v>2570</v>
      </c>
      <c r="FR70" s="84">
        <v>2498</v>
      </c>
      <c r="FS70" s="84">
        <v>2598</v>
      </c>
      <c r="FT70" s="84">
        <v>2673</v>
      </c>
      <c r="FU70" s="84">
        <v>2679</v>
      </c>
      <c r="FV70" s="84">
        <v>2770</v>
      </c>
      <c r="FW70" s="84">
        <v>3114</v>
      </c>
      <c r="FX70" s="84">
        <v>2381</v>
      </c>
      <c r="FY70" s="84">
        <v>2204</v>
      </c>
      <c r="FZ70" s="84">
        <v>2141</v>
      </c>
      <c r="GA70" s="84">
        <v>2056</v>
      </c>
      <c r="GB70" s="84">
        <v>1743</v>
      </c>
      <c r="GC70" s="84">
        <v>1488</v>
      </c>
      <c r="GD70" s="84">
        <v>1546</v>
      </c>
      <c r="GE70" s="84">
        <v>1547</v>
      </c>
      <c r="GF70" s="84">
        <v>1539</v>
      </c>
      <c r="GG70" s="84">
        <v>1433</v>
      </c>
      <c r="GH70" s="84">
        <v>1260</v>
      </c>
      <c r="GI70" s="84">
        <v>1102</v>
      </c>
      <c r="GJ70" s="84">
        <v>1029</v>
      </c>
      <c r="GK70" s="84">
        <v>951</v>
      </c>
      <c r="GL70" s="85">
        <v>4046</v>
      </c>
    </row>
    <row r="71" spans="1:194" s="1" customFormat="1">
      <c r="A71" s="86" t="s">
        <v>135</v>
      </c>
      <c r="B71" s="360" t="s">
        <v>196</v>
      </c>
      <c r="C71" s="29" t="str">
        <f t="shared" si="4"/>
        <v xml:space="preserve">England – CCGs - Heywood, Middleton and Rochdale </v>
      </c>
      <c r="D71" s="50">
        <f t="shared" si="5"/>
        <v>82750</v>
      </c>
      <c r="E71" s="50">
        <f t="shared" si="5"/>
        <v>88568</v>
      </c>
      <c r="F71" s="51">
        <f t="shared" si="6"/>
        <v>226992</v>
      </c>
      <c r="G71" s="51">
        <f t="shared" si="7"/>
        <v>111355</v>
      </c>
      <c r="H71" s="52">
        <f t="shared" si="8"/>
        <v>115637</v>
      </c>
      <c r="I71" s="52">
        <f t="shared" si="9"/>
        <v>82750</v>
      </c>
      <c r="J71" s="52">
        <f t="shared" si="10"/>
        <v>88568</v>
      </c>
      <c r="K71" s="49">
        <f t="shared" si="11"/>
        <v>28605</v>
      </c>
      <c r="L71" s="50">
        <f t="shared" si="12"/>
        <v>27069</v>
      </c>
      <c r="M71" s="83">
        <v>1429</v>
      </c>
      <c r="N71" s="83">
        <v>1403</v>
      </c>
      <c r="O71" s="83">
        <v>1513</v>
      </c>
      <c r="P71" s="83">
        <v>1586</v>
      </c>
      <c r="Q71" s="83">
        <v>1535</v>
      </c>
      <c r="R71" s="83">
        <v>1608</v>
      </c>
      <c r="S71" s="83">
        <v>1618</v>
      </c>
      <c r="T71" s="83">
        <v>1615</v>
      </c>
      <c r="U71" s="83">
        <v>1557</v>
      </c>
      <c r="V71" s="83">
        <v>1614</v>
      </c>
      <c r="W71" s="83">
        <v>1692</v>
      </c>
      <c r="X71" s="83">
        <v>1703</v>
      </c>
      <c r="Y71" s="83">
        <v>1667</v>
      </c>
      <c r="Z71" s="83">
        <v>1596</v>
      </c>
      <c r="AA71" s="83">
        <v>1667</v>
      </c>
      <c r="AB71" s="83">
        <v>1658</v>
      </c>
      <c r="AC71" s="83">
        <v>1579</v>
      </c>
      <c r="AD71" s="83">
        <v>1565</v>
      </c>
      <c r="AE71" s="83">
        <v>1484</v>
      </c>
      <c r="AF71" s="83">
        <v>1224</v>
      </c>
      <c r="AG71" s="83">
        <v>1179</v>
      </c>
      <c r="AH71" s="83">
        <v>1243</v>
      </c>
      <c r="AI71" s="83">
        <v>1261</v>
      </c>
      <c r="AJ71" s="83">
        <v>1373</v>
      </c>
      <c r="AK71" s="83">
        <v>1266</v>
      </c>
      <c r="AL71" s="83">
        <v>1276</v>
      </c>
      <c r="AM71" s="83">
        <v>1271</v>
      </c>
      <c r="AN71" s="83">
        <v>1399</v>
      </c>
      <c r="AO71" s="83">
        <v>1395</v>
      </c>
      <c r="AP71" s="83">
        <v>1422</v>
      </c>
      <c r="AQ71" s="83">
        <v>1417</v>
      </c>
      <c r="AR71" s="83">
        <v>1502</v>
      </c>
      <c r="AS71" s="83">
        <v>1544</v>
      </c>
      <c r="AT71" s="83">
        <v>1459</v>
      </c>
      <c r="AU71" s="83">
        <v>1573</v>
      </c>
      <c r="AV71" s="83">
        <v>1516</v>
      </c>
      <c r="AW71" s="83">
        <v>1502</v>
      </c>
      <c r="AX71" s="83">
        <v>1542</v>
      </c>
      <c r="AY71" s="83">
        <v>1437</v>
      </c>
      <c r="AZ71" s="83">
        <v>1418</v>
      </c>
      <c r="BA71" s="83">
        <v>1430</v>
      </c>
      <c r="BB71" s="83">
        <v>1453</v>
      </c>
      <c r="BC71" s="83">
        <v>1454</v>
      </c>
      <c r="BD71" s="83">
        <v>1381</v>
      </c>
      <c r="BE71" s="83">
        <v>1346</v>
      </c>
      <c r="BF71" s="83">
        <v>1319</v>
      </c>
      <c r="BG71" s="83">
        <v>1255</v>
      </c>
      <c r="BH71" s="83">
        <v>1396</v>
      </c>
      <c r="BI71" s="83">
        <v>1316</v>
      </c>
      <c r="BJ71" s="83">
        <v>1438</v>
      </c>
      <c r="BK71" s="83">
        <v>1475</v>
      </c>
      <c r="BL71" s="83">
        <v>1524</v>
      </c>
      <c r="BM71" s="83">
        <v>1470</v>
      </c>
      <c r="BN71" s="83">
        <v>1456</v>
      </c>
      <c r="BO71" s="83">
        <v>1524</v>
      </c>
      <c r="BP71" s="83">
        <v>1546</v>
      </c>
      <c r="BQ71" s="83">
        <v>1493</v>
      </c>
      <c r="BR71" s="83">
        <v>1413</v>
      </c>
      <c r="BS71" s="83">
        <v>1428</v>
      </c>
      <c r="BT71" s="83">
        <v>1410</v>
      </c>
      <c r="BU71" s="83">
        <v>1409</v>
      </c>
      <c r="BV71" s="83">
        <v>1252</v>
      </c>
      <c r="BW71" s="83">
        <v>1241</v>
      </c>
      <c r="BX71" s="83">
        <v>1185</v>
      </c>
      <c r="BY71" s="83">
        <v>1227</v>
      </c>
      <c r="BZ71" s="83">
        <v>1092</v>
      </c>
      <c r="CA71" s="83">
        <v>1089</v>
      </c>
      <c r="CB71" s="83">
        <v>996</v>
      </c>
      <c r="CC71" s="83">
        <v>1059</v>
      </c>
      <c r="CD71" s="83">
        <v>1057</v>
      </c>
      <c r="CE71" s="83">
        <v>1014</v>
      </c>
      <c r="CF71" s="83">
        <v>927</v>
      </c>
      <c r="CG71" s="83">
        <v>933</v>
      </c>
      <c r="CH71" s="83">
        <v>904</v>
      </c>
      <c r="CI71" s="83">
        <v>940</v>
      </c>
      <c r="CJ71" s="83">
        <v>1055</v>
      </c>
      <c r="CK71" s="83">
        <v>668</v>
      </c>
      <c r="CL71" s="83">
        <v>689</v>
      </c>
      <c r="CM71" s="83">
        <v>652</v>
      </c>
      <c r="CN71" s="83">
        <v>568</v>
      </c>
      <c r="CO71" s="83">
        <v>500</v>
      </c>
      <c r="CP71" s="83">
        <v>393</v>
      </c>
      <c r="CQ71" s="83">
        <v>417</v>
      </c>
      <c r="CR71" s="83">
        <v>394</v>
      </c>
      <c r="CS71" s="83">
        <v>334</v>
      </c>
      <c r="CT71" s="83">
        <v>299</v>
      </c>
      <c r="CU71" s="83">
        <v>241</v>
      </c>
      <c r="CV71" s="83">
        <v>199</v>
      </c>
      <c r="CW71" s="83">
        <v>172</v>
      </c>
      <c r="CX71" s="83">
        <v>151</v>
      </c>
      <c r="CY71" s="83">
        <v>463</v>
      </c>
      <c r="CZ71" s="84">
        <v>1425</v>
      </c>
      <c r="DA71" s="84">
        <v>1436</v>
      </c>
      <c r="DB71" s="84">
        <v>1485</v>
      </c>
      <c r="DC71" s="84">
        <v>1425</v>
      </c>
      <c r="DD71" s="84">
        <v>1408</v>
      </c>
      <c r="DE71" s="84">
        <v>1458</v>
      </c>
      <c r="DF71" s="84">
        <v>1551</v>
      </c>
      <c r="DG71" s="84">
        <v>1524</v>
      </c>
      <c r="DH71" s="84">
        <v>1521</v>
      </c>
      <c r="DI71" s="84">
        <v>1573</v>
      </c>
      <c r="DJ71" s="84">
        <v>1574</v>
      </c>
      <c r="DK71" s="84">
        <v>1528</v>
      </c>
      <c r="DL71" s="84">
        <v>1573</v>
      </c>
      <c r="DM71" s="84">
        <v>1630</v>
      </c>
      <c r="DN71" s="84">
        <v>1550</v>
      </c>
      <c r="DO71" s="84">
        <v>1471</v>
      </c>
      <c r="DP71" s="84">
        <v>1478</v>
      </c>
      <c r="DQ71" s="84">
        <v>1459</v>
      </c>
      <c r="DR71" s="84">
        <v>1374</v>
      </c>
      <c r="DS71" s="84">
        <v>992</v>
      </c>
      <c r="DT71" s="84">
        <v>1021</v>
      </c>
      <c r="DU71" s="84">
        <v>1059</v>
      </c>
      <c r="DV71" s="84">
        <v>1187</v>
      </c>
      <c r="DW71" s="84">
        <v>1337</v>
      </c>
      <c r="DX71" s="84">
        <v>1377</v>
      </c>
      <c r="DY71" s="84">
        <v>1416</v>
      </c>
      <c r="DZ71" s="84">
        <v>1427</v>
      </c>
      <c r="EA71" s="84">
        <v>1473</v>
      </c>
      <c r="EB71" s="84">
        <v>1524</v>
      </c>
      <c r="EC71" s="84">
        <v>1544</v>
      </c>
      <c r="ED71" s="84">
        <v>1584</v>
      </c>
      <c r="EE71" s="84">
        <v>1674</v>
      </c>
      <c r="EF71" s="84">
        <v>1752</v>
      </c>
      <c r="EG71" s="84">
        <v>1628</v>
      </c>
      <c r="EH71" s="84">
        <v>1802</v>
      </c>
      <c r="EI71" s="84">
        <v>1685</v>
      </c>
      <c r="EJ71" s="84">
        <v>1740</v>
      </c>
      <c r="EK71" s="84">
        <v>1650</v>
      </c>
      <c r="EL71" s="84">
        <v>1582</v>
      </c>
      <c r="EM71" s="84">
        <v>1666</v>
      </c>
      <c r="EN71" s="84">
        <v>1574</v>
      </c>
      <c r="EO71" s="84">
        <v>1643</v>
      </c>
      <c r="EP71" s="84">
        <v>1601</v>
      </c>
      <c r="EQ71" s="84">
        <v>1476</v>
      </c>
      <c r="ER71" s="84">
        <v>1391</v>
      </c>
      <c r="ES71" s="84">
        <v>1318</v>
      </c>
      <c r="ET71" s="84">
        <v>1331</v>
      </c>
      <c r="EU71" s="84">
        <v>1415</v>
      </c>
      <c r="EV71" s="84">
        <v>1332</v>
      </c>
      <c r="EW71" s="84">
        <v>1395</v>
      </c>
      <c r="EX71" s="84">
        <v>1465</v>
      </c>
      <c r="EY71" s="84">
        <v>1509</v>
      </c>
      <c r="EZ71" s="84">
        <v>1450</v>
      </c>
      <c r="FA71" s="84">
        <v>1515</v>
      </c>
      <c r="FB71" s="84">
        <v>1472</v>
      </c>
      <c r="FC71" s="84">
        <v>1553</v>
      </c>
      <c r="FD71" s="84">
        <v>1494</v>
      </c>
      <c r="FE71" s="84">
        <v>1462</v>
      </c>
      <c r="FF71" s="84">
        <v>1390</v>
      </c>
      <c r="FG71" s="84">
        <v>1422</v>
      </c>
      <c r="FH71" s="84">
        <v>1414</v>
      </c>
      <c r="FI71" s="84">
        <v>1385</v>
      </c>
      <c r="FJ71" s="84">
        <v>1329</v>
      </c>
      <c r="FK71" s="84">
        <v>1225</v>
      </c>
      <c r="FL71" s="84">
        <v>1219</v>
      </c>
      <c r="FM71" s="84">
        <v>1193</v>
      </c>
      <c r="FN71" s="84">
        <v>1151</v>
      </c>
      <c r="FO71" s="84">
        <v>1115</v>
      </c>
      <c r="FP71" s="84">
        <v>1080</v>
      </c>
      <c r="FQ71" s="84">
        <v>1056</v>
      </c>
      <c r="FR71" s="84">
        <v>1006</v>
      </c>
      <c r="FS71" s="84">
        <v>1007</v>
      </c>
      <c r="FT71" s="84">
        <v>1026</v>
      </c>
      <c r="FU71" s="84">
        <v>1021</v>
      </c>
      <c r="FV71" s="84">
        <v>1036</v>
      </c>
      <c r="FW71" s="84">
        <v>1155</v>
      </c>
      <c r="FX71" s="84">
        <v>824</v>
      </c>
      <c r="FY71" s="84">
        <v>791</v>
      </c>
      <c r="FZ71" s="84">
        <v>707</v>
      </c>
      <c r="GA71" s="84">
        <v>724</v>
      </c>
      <c r="GB71" s="84">
        <v>635</v>
      </c>
      <c r="GC71" s="84">
        <v>579</v>
      </c>
      <c r="GD71" s="84">
        <v>509</v>
      </c>
      <c r="GE71" s="84">
        <v>480</v>
      </c>
      <c r="GF71" s="84">
        <v>452</v>
      </c>
      <c r="GG71" s="84">
        <v>407</v>
      </c>
      <c r="GH71" s="84">
        <v>401</v>
      </c>
      <c r="GI71" s="84">
        <v>358</v>
      </c>
      <c r="GJ71" s="84">
        <v>292</v>
      </c>
      <c r="GK71" s="84">
        <v>269</v>
      </c>
      <c r="GL71" s="85">
        <v>1020</v>
      </c>
    </row>
    <row r="72" spans="1:194" s="1" customFormat="1">
      <c r="A72" s="86" t="s">
        <v>135</v>
      </c>
      <c r="B72" s="360" t="s">
        <v>197</v>
      </c>
      <c r="C72" s="29" t="str">
        <f t="shared" si="4"/>
        <v xml:space="preserve">England – CCGs - Hull </v>
      </c>
      <c r="D72" s="50">
        <f t="shared" si="5"/>
        <v>103768</v>
      </c>
      <c r="E72" s="50">
        <f t="shared" si="5"/>
        <v>104915</v>
      </c>
      <c r="F72" s="51">
        <f t="shared" si="6"/>
        <v>268852</v>
      </c>
      <c r="G72" s="51">
        <f t="shared" si="7"/>
        <v>134568</v>
      </c>
      <c r="H72" s="52">
        <f t="shared" si="8"/>
        <v>134284</v>
      </c>
      <c r="I72" s="52">
        <f t="shared" si="9"/>
        <v>103768</v>
      </c>
      <c r="J72" s="52">
        <f t="shared" si="10"/>
        <v>104915</v>
      </c>
      <c r="K72" s="49">
        <f t="shared" si="11"/>
        <v>30800</v>
      </c>
      <c r="L72" s="50">
        <f t="shared" si="12"/>
        <v>29369</v>
      </c>
      <c r="M72" s="83">
        <v>1670</v>
      </c>
      <c r="N72" s="83">
        <v>1558</v>
      </c>
      <c r="O72" s="83">
        <v>1631</v>
      </c>
      <c r="P72" s="83">
        <v>1633</v>
      </c>
      <c r="Q72" s="83">
        <v>1592</v>
      </c>
      <c r="R72" s="83">
        <v>1762</v>
      </c>
      <c r="S72" s="83">
        <v>1767</v>
      </c>
      <c r="T72" s="83">
        <v>1674</v>
      </c>
      <c r="U72" s="83">
        <v>1764</v>
      </c>
      <c r="V72" s="83">
        <v>1861</v>
      </c>
      <c r="W72" s="83">
        <v>1861</v>
      </c>
      <c r="X72" s="83">
        <v>1815</v>
      </c>
      <c r="Y72" s="83">
        <v>1686</v>
      </c>
      <c r="Z72" s="83">
        <v>1709</v>
      </c>
      <c r="AA72" s="83">
        <v>1705</v>
      </c>
      <c r="AB72" s="83">
        <v>1751</v>
      </c>
      <c r="AC72" s="83">
        <v>1642</v>
      </c>
      <c r="AD72" s="83">
        <v>1719</v>
      </c>
      <c r="AE72" s="83">
        <v>1702</v>
      </c>
      <c r="AF72" s="83">
        <v>1694</v>
      </c>
      <c r="AG72" s="83">
        <v>1836</v>
      </c>
      <c r="AH72" s="83">
        <v>1944</v>
      </c>
      <c r="AI72" s="83">
        <v>1922</v>
      </c>
      <c r="AJ72" s="83">
        <v>1765</v>
      </c>
      <c r="AK72" s="83">
        <v>1858</v>
      </c>
      <c r="AL72" s="83">
        <v>1877</v>
      </c>
      <c r="AM72" s="83">
        <v>1859</v>
      </c>
      <c r="AN72" s="83">
        <v>2032</v>
      </c>
      <c r="AO72" s="83">
        <v>2121</v>
      </c>
      <c r="AP72" s="83">
        <v>2095</v>
      </c>
      <c r="AQ72" s="83">
        <v>2195</v>
      </c>
      <c r="AR72" s="83">
        <v>2177</v>
      </c>
      <c r="AS72" s="83">
        <v>2055</v>
      </c>
      <c r="AT72" s="83">
        <v>2093</v>
      </c>
      <c r="AU72" s="83">
        <v>2081</v>
      </c>
      <c r="AV72" s="83">
        <v>1927</v>
      </c>
      <c r="AW72" s="83">
        <v>2114</v>
      </c>
      <c r="AX72" s="83">
        <v>1999</v>
      </c>
      <c r="AY72" s="83">
        <v>1800</v>
      </c>
      <c r="AZ72" s="83">
        <v>1721</v>
      </c>
      <c r="BA72" s="83">
        <v>1912</v>
      </c>
      <c r="BB72" s="83">
        <v>1748</v>
      </c>
      <c r="BC72" s="83">
        <v>1672</v>
      </c>
      <c r="BD72" s="83">
        <v>1655</v>
      </c>
      <c r="BE72" s="83">
        <v>1535</v>
      </c>
      <c r="BF72" s="83">
        <v>1541</v>
      </c>
      <c r="BG72" s="83">
        <v>1702</v>
      </c>
      <c r="BH72" s="83">
        <v>1580</v>
      </c>
      <c r="BI72" s="83">
        <v>1524</v>
      </c>
      <c r="BJ72" s="83">
        <v>1664</v>
      </c>
      <c r="BK72" s="83">
        <v>1727</v>
      </c>
      <c r="BL72" s="83">
        <v>1801</v>
      </c>
      <c r="BM72" s="83">
        <v>1713</v>
      </c>
      <c r="BN72" s="83">
        <v>1737</v>
      </c>
      <c r="BO72" s="83">
        <v>1674</v>
      </c>
      <c r="BP72" s="83">
        <v>1798</v>
      </c>
      <c r="BQ72" s="83">
        <v>1735</v>
      </c>
      <c r="BR72" s="83">
        <v>1738</v>
      </c>
      <c r="BS72" s="83">
        <v>1705</v>
      </c>
      <c r="BT72" s="83">
        <v>1664</v>
      </c>
      <c r="BU72" s="83">
        <v>1678</v>
      </c>
      <c r="BV72" s="83">
        <v>1539</v>
      </c>
      <c r="BW72" s="83">
        <v>1486</v>
      </c>
      <c r="BX72" s="83">
        <v>1477</v>
      </c>
      <c r="BY72" s="83">
        <v>1452</v>
      </c>
      <c r="BZ72" s="83">
        <v>1387</v>
      </c>
      <c r="CA72" s="83">
        <v>1242</v>
      </c>
      <c r="CB72" s="83">
        <v>1208</v>
      </c>
      <c r="CC72" s="83">
        <v>1235</v>
      </c>
      <c r="CD72" s="83">
        <v>1179</v>
      </c>
      <c r="CE72" s="83">
        <v>1118</v>
      </c>
      <c r="CF72" s="83">
        <v>1095</v>
      </c>
      <c r="CG72" s="83">
        <v>997</v>
      </c>
      <c r="CH72" s="83">
        <v>999</v>
      </c>
      <c r="CI72" s="83">
        <v>1111</v>
      </c>
      <c r="CJ72" s="83">
        <v>1161</v>
      </c>
      <c r="CK72" s="83">
        <v>773</v>
      </c>
      <c r="CL72" s="83">
        <v>711</v>
      </c>
      <c r="CM72" s="83">
        <v>599</v>
      </c>
      <c r="CN72" s="83">
        <v>636</v>
      </c>
      <c r="CO72" s="83">
        <v>504</v>
      </c>
      <c r="CP72" s="83">
        <v>430</v>
      </c>
      <c r="CQ72" s="83">
        <v>421</v>
      </c>
      <c r="CR72" s="83">
        <v>455</v>
      </c>
      <c r="CS72" s="83">
        <v>398</v>
      </c>
      <c r="CT72" s="83">
        <v>352</v>
      </c>
      <c r="CU72" s="83">
        <v>289</v>
      </c>
      <c r="CV72" s="83">
        <v>258</v>
      </c>
      <c r="CW72" s="83">
        <v>195</v>
      </c>
      <c r="CX72" s="83">
        <v>163</v>
      </c>
      <c r="CY72" s="83">
        <v>528</v>
      </c>
      <c r="CZ72" s="84">
        <v>1558</v>
      </c>
      <c r="DA72" s="84">
        <v>1513</v>
      </c>
      <c r="DB72" s="84">
        <v>1635</v>
      </c>
      <c r="DC72" s="84">
        <v>1581</v>
      </c>
      <c r="DD72" s="84">
        <v>1574</v>
      </c>
      <c r="DE72" s="84">
        <v>1632</v>
      </c>
      <c r="DF72" s="84">
        <v>1672</v>
      </c>
      <c r="DG72" s="84">
        <v>1625</v>
      </c>
      <c r="DH72" s="84">
        <v>1667</v>
      </c>
      <c r="DI72" s="84">
        <v>1783</v>
      </c>
      <c r="DJ72" s="84">
        <v>1799</v>
      </c>
      <c r="DK72" s="84">
        <v>1713</v>
      </c>
      <c r="DL72" s="84">
        <v>1704</v>
      </c>
      <c r="DM72" s="84">
        <v>1634</v>
      </c>
      <c r="DN72" s="84">
        <v>1733</v>
      </c>
      <c r="DO72" s="84">
        <v>1540</v>
      </c>
      <c r="DP72" s="84">
        <v>1560</v>
      </c>
      <c r="DQ72" s="84">
        <v>1446</v>
      </c>
      <c r="DR72" s="84">
        <v>1460</v>
      </c>
      <c r="DS72" s="84">
        <v>1649</v>
      </c>
      <c r="DT72" s="84">
        <v>1633</v>
      </c>
      <c r="DU72" s="84">
        <v>1861</v>
      </c>
      <c r="DV72" s="84">
        <v>1785</v>
      </c>
      <c r="DW72" s="84">
        <v>1702</v>
      </c>
      <c r="DX72" s="84">
        <v>1814</v>
      </c>
      <c r="DY72" s="84">
        <v>1926</v>
      </c>
      <c r="DZ72" s="84">
        <v>2015</v>
      </c>
      <c r="EA72" s="84">
        <v>2006</v>
      </c>
      <c r="EB72" s="84">
        <v>2030</v>
      </c>
      <c r="EC72" s="84">
        <v>2190</v>
      </c>
      <c r="ED72" s="84">
        <v>2116</v>
      </c>
      <c r="EE72" s="84">
        <v>2303</v>
      </c>
      <c r="EF72" s="84">
        <v>2143</v>
      </c>
      <c r="EG72" s="84">
        <v>2095</v>
      </c>
      <c r="EH72" s="84">
        <v>2116</v>
      </c>
      <c r="EI72" s="84">
        <v>2084</v>
      </c>
      <c r="EJ72" s="84">
        <v>2008</v>
      </c>
      <c r="EK72" s="84">
        <v>2036</v>
      </c>
      <c r="EL72" s="84">
        <v>1816</v>
      </c>
      <c r="EM72" s="84">
        <v>1808</v>
      </c>
      <c r="EN72" s="84">
        <v>1706</v>
      </c>
      <c r="EO72" s="84">
        <v>1704</v>
      </c>
      <c r="EP72" s="84">
        <v>1696</v>
      </c>
      <c r="EQ72" s="84">
        <v>1543</v>
      </c>
      <c r="ER72" s="84">
        <v>1430</v>
      </c>
      <c r="ES72" s="84">
        <v>1396</v>
      </c>
      <c r="ET72" s="84">
        <v>1437</v>
      </c>
      <c r="EU72" s="84">
        <v>1535</v>
      </c>
      <c r="EV72" s="84">
        <v>1631</v>
      </c>
      <c r="EW72" s="84">
        <v>1599</v>
      </c>
      <c r="EX72" s="84">
        <v>1625</v>
      </c>
      <c r="EY72" s="84">
        <v>1705</v>
      </c>
      <c r="EZ72" s="84">
        <v>1625</v>
      </c>
      <c r="FA72" s="84">
        <v>1703</v>
      </c>
      <c r="FB72" s="84">
        <v>1649</v>
      </c>
      <c r="FC72" s="84">
        <v>1657</v>
      </c>
      <c r="FD72" s="84">
        <v>1621</v>
      </c>
      <c r="FE72" s="84">
        <v>1661</v>
      </c>
      <c r="FF72" s="84">
        <v>1740</v>
      </c>
      <c r="FG72" s="84">
        <v>1697</v>
      </c>
      <c r="FH72" s="84">
        <v>1689</v>
      </c>
      <c r="FI72" s="84">
        <v>1596</v>
      </c>
      <c r="FJ72" s="84">
        <v>1563</v>
      </c>
      <c r="FK72" s="84">
        <v>1384</v>
      </c>
      <c r="FL72" s="84">
        <v>1433</v>
      </c>
      <c r="FM72" s="84">
        <v>1407</v>
      </c>
      <c r="FN72" s="84">
        <v>1299</v>
      </c>
      <c r="FO72" s="84">
        <v>1192</v>
      </c>
      <c r="FP72" s="84">
        <v>1198</v>
      </c>
      <c r="FQ72" s="84">
        <v>1207</v>
      </c>
      <c r="FR72" s="84">
        <v>1169</v>
      </c>
      <c r="FS72" s="84">
        <v>1097</v>
      </c>
      <c r="FT72" s="84">
        <v>1088</v>
      </c>
      <c r="FU72" s="84">
        <v>1076</v>
      </c>
      <c r="FV72" s="84">
        <v>1158</v>
      </c>
      <c r="FW72" s="84">
        <v>1236</v>
      </c>
      <c r="FX72" s="84">
        <v>871</v>
      </c>
      <c r="FY72" s="84">
        <v>736</v>
      </c>
      <c r="FZ72" s="84">
        <v>718</v>
      </c>
      <c r="GA72" s="84">
        <v>787</v>
      </c>
      <c r="GB72" s="84">
        <v>618</v>
      </c>
      <c r="GC72" s="84">
        <v>571</v>
      </c>
      <c r="GD72" s="84">
        <v>576</v>
      </c>
      <c r="GE72" s="84">
        <v>566</v>
      </c>
      <c r="GF72" s="84">
        <v>514</v>
      </c>
      <c r="GG72" s="84">
        <v>493</v>
      </c>
      <c r="GH72" s="84">
        <v>442</v>
      </c>
      <c r="GI72" s="84">
        <v>400</v>
      </c>
      <c r="GJ72" s="84">
        <v>354</v>
      </c>
      <c r="GK72" s="84">
        <v>306</v>
      </c>
      <c r="GL72" s="85">
        <v>1215</v>
      </c>
    </row>
    <row r="73" spans="1:194" s="1" customFormat="1">
      <c r="A73" s="86" t="s">
        <v>135</v>
      </c>
      <c r="B73" s="360" t="s">
        <v>198</v>
      </c>
      <c r="C73" s="29" t="str">
        <f t="shared" si="4"/>
        <v xml:space="preserve">England – CCGs - Ipswich and East Suffolk </v>
      </c>
      <c r="D73" s="50">
        <f t="shared" si="5"/>
        <v>162999</v>
      </c>
      <c r="E73" s="50">
        <f t="shared" si="5"/>
        <v>170803</v>
      </c>
      <c r="F73" s="51">
        <f t="shared" si="6"/>
        <v>414449</v>
      </c>
      <c r="G73" s="51">
        <f t="shared" si="7"/>
        <v>204167</v>
      </c>
      <c r="H73" s="52">
        <f t="shared" si="8"/>
        <v>210282</v>
      </c>
      <c r="I73" s="52">
        <f t="shared" si="9"/>
        <v>162999</v>
      </c>
      <c r="J73" s="52">
        <f t="shared" si="10"/>
        <v>170803</v>
      </c>
      <c r="K73" s="49">
        <f t="shared" si="11"/>
        <v>41168</v>
      </c>
      <c r="L73" s="50">
        <f t="shared" si="12"/>
        <v>39479</v>
      </c>
      <c r="M73" s="83">
        <v>1953</v>
      </c>
      <c r="N73" s="83">
        <v>1833</v>
      </c>
      <c r="O73" s="83">
        <v>2021</v>
      </c>
      <c r="P73" s="83">
        <v>2014</v>
      </c>
      <c r="Q73" s="83">
        <v>2123</v>
      </c>
      <c r="R73" s="83">
        <v>2231</v>
      </c>
      <c r="S73" s="83">
        <v>2353</v>
      </c>
      <c r="T73" s="83">
        <v>2296</v>
      </c>
      <c r="U73" s="83">
        <v>2314</v>
      </c>
      <c r="V73" s="83">
        <v>2287</v>
      </c>
      <c r="W73" s="83">
        <v>2442</v>
      </c>
      <c r="X73" s="83">
        <v>2505</v>
      </c>
      <c r="Y73" s="83">
        <v>2469</v>
      </c>
      <c r="Z73" s="83">
        <v>2494</v>
      </c>
      <c r="AA73" s="83">
        <v>2491</v>
      </c>
      <c r="AB73" s="83">
        <v>2481</v>
      </c>
      <c r="AC73" s="83">
        <v>2374</v>
      </c>
      <c r="AD73" s="83">
        <v>2487</v>
      </c>
      <c r="AE73" s="83">
        <v>2458</v>
      </c>
      <c r="AF73" s="83">
        <v>1915</v>
      </c>
      <c r="AG73" s="83">
        <v>1842</v>
      </c>
      <c r="AH73" s="83">
        <v>1923</v>
      </c>
      <c r="AI73" s="83">
        <v>2108</v>
      </c>
      <c r="AJ73" s="83">
        <v>2238</v>
      </c>
      <c r="AK73" s="83">
        <v>2239</v>
      </c>
      <c r="AL73" s="83">
        <v>2299</v>
      </c>
      <c r="AM73" s="83">
        <v>2272</v>
      </c>
      <c r="AN73" s="83">
        <v>2254</v>
      </c>
      <c r="AO73" s="83">
        <v>2301</v>
      </c>
      <c r="AP73" s="83">
        <v>2297</v>
      </c>
      <c r="AQ73" s="83">
        <v>2370</v>
      </c>
      <c r="AR73" s="83">
        <v>2352</v>
      </c>
      <c r="AS73" s="83">
        <v>2308</v>
      </c>
      <c r="AT73" s="83">
        <v>2343</v>
      </c>
      <c r="AU73" s="83">
        <v>2543</v>
      </c>
      <c r="AV73" s="83">
        <v>2481</v>
      </c>
      <c r="AW73" s="83">
        <v>2382</v>
      </c>
      <c r="AX73" s="83">
        <v>2409</v>
      </c>
      <c r="AY73" s="83">
        <v>2301</v>
      </c>
      <c r="AZ73" s="83">
        <v>2388</v>
      </c>
      <c r="BA73" s="83">
        <v>2431</v>
      </c>
      <c r="BB73" s="83">
        <v>2474</v>
      </c>
      <c r="BC73" s="83">
        <v>2489</v>
      </c>
      <c r="BD73" s="83">
        <v>2479</v>
      </c>
      <c r="BE73" s="83">
        <v>2222</v>
      </c>
      <c r="BF73" s="83">
        <v>2235</v>
      </c>
      <c r="BG73" s="83">
        <v>2293</v>
      </c>
      <c r="BH73" s="83">
        <v>2353</v>
      </c>
      <c r="BI73" s="83">
        <v>2497</v>
      </c>
      <c r="BJ73" s="83">
        <v>2748</v>
      </c>
      <c r="BK73" s="83">
        <v>2683</v>
      </c>
      <c r="BL73" s="83">
        <v>2811</v>
      </c>
      <c r="BM73" s="83">
        <v>2861</v>
      </c>
      <c r="BN73" s="83">
        <v>2847</v>
      </c>
      <c r="BO73" s="83">
        <v>2894</v>
      </c>
      <c r="BP73" s="83">
        <v>2913</v>
      </c>
      <c r="BQ73" s="83">
        <v>2973</v>
      </c>
      <c r="BR73" s="83">
        <v>3088</v>
      </c>
      <c r="BS73" s="83">
        <v>2972</v>
      </c>
      <c r="BT73" s="83">
        <v>3036</v>
      </c>
      <c r="BU73" s="83">
        <v>2863</v>
      </c>
      <c r="BV73" s="83">
        <v>2836</v>
      </c>
      <c r="BW73" s="83">
        <v>2652</v>
      </c>
      <c r="BX73" s="83">
        <v>2732</v>
      </c>
      <c r="BY73" s="83">
        <v>2679</v>
      </c>
      <c r="BZ73" s="83">
        <v>2610</v>
      </c>
      <c r="CA73" s="83">
        <v>2391</v>
      </c>
      <c r="CB73" s="83">
        <v>2329</v>
      </c>
      <c r="CC73" s="83">
        <v>2427</v>
      </c>
      <c r="CD73" s="83">
        <v>2360</v>
      </c>
      <c r="CE73" s="83">
        <v>2304</v>
      </c>
      <c r="CF73" s="83">
        <v>2315</v>
      </c>
      <c r="CG73" s="83">
        <v>2367</v>
      </c>
      <c r="CH73" s="83">
        <v>2400</v>
      </c>
      <c r="CI73" s="83">
        <v>2579</v>
      </c>
      <c r="CJ73" s="83">
        <v>2769</v>
      </c>
      <c r="CK73" s="83">
        <v>2073</v>
      </c>
      <c r="CL73" s="83">
        <v>2018</v>
      </c>
      <c r="CM73" s="83">
        <v>1866</v>
      </c>
      <c r="CN73" s="83">
        <v>1623</v>
      </c>
      <c r="CO73" s="83">
        <v>1465</v>
      </c>
      <c r="CP73" s="83">
        <v>1168</v>
      </c>
      <c r="CQ73" s="83">
        <v>1273</v>
      </c>
      <c r="CR73" s="83">
        <v>1151</v>
      </c>
      <c r="CS73" s="83">
        <v>1054</v>
      </c>
      <c r="CT73" s="83">
        <v>933</v>
      </c>
      <c r="CU73" s="83">
        <v>839</v>
      </c>
      <c r="CV73" s="83">
        <v>787</v>
      </c>
      <c r="CW73" s="83">
        <v>586</v>
      </c>
      <c r="CX73" s="83">
        <v>513</v>
      </c>
      <c r="CY73" s="83">
        <v>1715</v>
      </c>
      <c r="CZ73" s="84">
        <v>1843</v>
      </c>
      <c r="DA73" s="84">
        <v>1825</v>
      </c>
      <c r="DB73" s="84">
        <v>1927</v>
      </c>
      <c r="DC73" s="84">
        <v>1998</v>
      </c>
      <c r="DD73" s="84">
        <v>2119</v>
      </c>
      <c r="DE73" s="84">
        <v>2094</v>
      </c>
      <c r="DF73" s="84">
        <v>2233</v>
      </c>
      <c r="DG73" s="84">
        <v>2143</v>
      </c>
      <c r="DH73" s="84">
        <v>2262</v>
      </c>
      <c r="DI73" s="84">
        <v>2297</v>
      </c>
      <c r="DJ73" s="84">
        <v>2344</v>
      </c>
      <c r="DK73" s="84">
        <v>2297</v>
      </c>
      <c r="DL73" s="84">
        <v>2429</v>
      </c>
      <c r="DM73" s="84">
        <v>2329</v>
      </c>
      <c r="DN73" s="84">
        <v>2384</v>
      </c>
      <c r="DO73" s="84">
        <v>2282</v>
      </c>
      <c r="DP73" s="84">
        <v>2363</v>
      </c>
      <c r="DQ73" s="84">
        <v>2310</v>
      </c>
      <c r="DR73" s="84">
        <v>2223</v>
      </c>
      <c r="DS73" s="84">
        <v>1594</v>
      </c>
      <c r="DT73" s="84">
        <v>1457</v>
      </c>
      <c r="DU73" s="84">
        <v>1610</v>
      </c>
      <c r="DV73" s="84">
        <v>1862</v>
      </c>
      <c r="DW73" s="84">
        <v>2028</v>
      </c>
      <c r="DX73" s="84">
        <v>2059</v>
      </c>
      <c r="DY73" s="84">
        <v>2127</v>
      </c>
      <c r="DZ73" s="84">
        <v>2158</v>
      </c>
      <c r="EA73" s="84">
        <v>2285</v>
      </c>
      <c r="EB73" s="84">
        <v>2284</v>
      </c>
      <c r="EC73" s="84">
        <v>2342</v>
      </c>
      <c r="ED73" s="84">
        <v>2430</v>
      </c>
      <c r="EE73" s="84">
        <v>2483</v>
      </c>
      <c r="EF73" s="84">
        <v>2605</v>
      </c>
      <c r="EG73" s="84">
        <v>2578</v>
      </c>
      <c r="EH73" s="84">
        <v>2591</v>
      </c>
      <c r="EI73" s="84">
        <v>2566</v>
      </c>
      <c r="EJ73" s="84">
        <v>2456</v>
      </c>
      <c r="EK73" s="84">
        <v>2461</v>
      </c>
      <c r="EL73" s="84">
        <v>2382</v>
      </c>
      <c r="EM73" s="84">
        <v>2430</v>
      </c>
      <c r="EN73" s="84">
        <v>2483</v>
      </c>
      <c r="EO73" s="84">
        <v>2503</v>
      </c>
      <c r="EP73" s="84">
        <v>2719</v>
      </c>
      <c r="EQ73" s="84">
        <v>2473</v>
      </c>
      <c r="ER73" s="84">
        <v>2305</v>
      </c>
      <c r="ES73" s="84">
        <v>2283</v>
      </c>
      <c r="ET73" s="84">
        <v>2257</v>
      </c>
      <c r="EU73" s="84">
        <v>2490</v>
      </c>
      <c r="EV73" s="84">
        <v>2670</v>
      </c>
      <c r="EW73" s="84">
        <v>2721</v>
      </c>
      <c r="EX73" s="84">
        <v>2930</v>
      </c>
      <c r="EY73" s="84">
        <v>3016</v>
      </c>
      <c r="EZ73" s="84">
        <v>2912</v>
      </c>
      <c r="FA73" s="84">
        <v>3056</v>
      </c>
      <c r="FB73" s="84">
        <v>3046</v>
      </c>
      <c r="FC73" s="84">
        <v>2980</v>
      </c>
      <c r="FD73" s="84">
        <v>3127</v>
      </c>
      <c r="FE73" s="84">
        <v>3199</v>
      </c>
      <c r="FF73" s="84">
        <v>3218</v>
      </c>
      <c r="FG73" s="84">
        <v>3074</v>
      </c>
      <c r="FH73" s="84">
        <v>2888</v>
      </c>
      <c r="FI73" s="84">
        <v>2932</v>
      </c>
      <c r="FJ73" s="84">
        <v>2734</v>
      </c>
      <c r="FK73" s="84">
        <v>2803</v>
      </c>
      <c r="FL73" s="84">
        <v>2769</v>
      </c>
      <c r="FM73" s="84">
        <v>2678</v>
      </c>
      <c r="FN73" s="84">
        <v>2573</v>
      </c>
      <c r="FO73" s="84">
        <v>2523</v>
      </c>
      <c r="FP73" s="84">
        <v>2519</v>
      </c>
      <c r="FQ73" s="84">
        <v>2441</v>
      </c>
      <c r="FR73" s="84">
        <v>2472</v>
      </c>
      <c r="FS73" s="84">
        <v>2500</v>
      </c>
      <c r="FT73" s="84">
        <v>2535</v>
      </c>
      <c r="FU73" s="84">
        <v>2528</v>
      </c>
      <c r="FV73" s="84">
        <v>2621</v>
      </c>
      <c r="FW73" s="84">
        <v>3076</v>
      </c>
      <c r="FX73" s="84">
        <v>2246</v>
      </c>
      <c r="FY73" s="84">
        <v>2113</v>
      </c>
      <c r="FZ73" s="84">
        <v>2052</v>
      </c>
      <c r="GA73" s="84">
        <v>1775</v>
      </c>
      <c r="GB73" s="84">
        <v>1713</v>
      </c>
      <c r="GC73" s="84">
        <v>1418</v>
      </c>
      <c r="GD73" s="84">
        <v>1345</v>
      </c>
      <c r="GE73" s="84">
        <v>1441</v>
      </c>
      <c r="GF73" s="84">
        <v>1288</v>
      </c>
      <c r="GG73" s="84">
        <v>1230</v>
      </c>
      <c r="GH73" s="84">
        <v>1112</v>
      </c>
      <c r="GI73" s="84">
        <v>1021</v>
      </c>
      <c r="GJ73" s="84">
        <v>846</v>
      </c>
      <c r="GK73" s="84">
        <v>770</v>
      </c>
      <c r="GL73" s="85">
        <v>3368</v>
      </c>
    </row>
    <row r="74" spans="1:194" s="1" customFormat="1">
      <c r="A74" s="86" t="s">
        <v>135</v>
      </c>
      <c r="B74" s="360" t="s">
        <v>199</v>
      </c>
      <c r="C74" s="29" t="str">
        <f t="shared" si="4"/>
        <v xml:space="preserve">England – CCGs - Kent and Medway </v>
      </c>
      <c r="D74" s="50">
        <f t="shared" si="5"/>
        <v>705391</v>
      </c>
      <c r="E74" s="50">
        <f t="shared" si="5"/>
        <v>762802</v>
      </c>
      <c r="F74" s="51">
        <f t="shared" si="6"/>
        <v>1875893</v>
      </c>
      <c r="G74" s="51">
        <f t="shared" si="7"/>
        <v>914637</v>
      </c>
      <c r="H74" s="52">
        <f t="shared" si="8"/>
        <v>961256</v>
      </c>
      <c r="I74" s="52">
        <f t="shared" si="9"/>
        <v>705391</v>
      </c>
      <c r="J74" s="52">
        <f t="shared" si="10"/>
        <v>762802</v>
      </c>
      <c r="K74" s="49">
        <f t="shared" si="11"/>
        <v>209246</v>
      </c>
      <c r="L74" s="50">
        <f t="shared" si="12"/>
        <v>198454</v>
      </c>
      <c r="M74" s="83">
        <v>10274</v>
      </c>
      <c r="N74" s="83">
        <v>10208</v>
      </c>
      <c r="O74" s="83">
        <v>10865</v>
      </c>
      <c r="P74" s="83">
        <v>11173</v>
      </c>
      <c r="Q74" s="83">
        <v>11560</v>
      </c>
      <c r="R74" s="83">
        <v>11593</v>
      </c>
      <c r="S74" s="83">
        <v>11671</v>
      </c>
      <c r="T74" s="83">
        <v>11606</v>
      </c>
      <c r="U74" s="83">
        <v>11679</v>
      </c>
      <c r="V74" s="83">
        <v>12081</v>
      </c>
      <c r="W74" s="83">
        <v>12549</v>
      </c>
      <c r="X74" s="83">
        <v>12526</v>
      </c>
      <c r="Y74" s="83">
        <v>12366</v>
      </c>
      <c r="Z74" s="83">
        <v>12278</v>
      </c>
      <c r="AA74" s="83">
        <v>12022</v>
      </c>
      <c r="AB74" s="83">
        <v>11921</v>
      </c>
      <c r="AC74" s="83">
        <v>11556</v>
      </c>
      <c r="AD74" s="83">
        <v>11318</v>
      </c>
      <c r="AE74" s="83">
        <v>11096</v>
      </c>
      <c r="AF74" s="83">
        <v>9308</v>
      </c>
      <c r="AG74" s="83">
        <v>9276</v>
      </c>
      <c r="AH74" s="83">
        <v>9375</v>
      </c>
      <c r="AI74" s="83">
        <v>9537</v>
      </c>
      <c r="AJ74" s="83">
        <v>9985</v>
      </c>
      <c r="AK74" s="83">
        <v>10170</v>
      </c>
      <c r="AL74" s="83">
        <v>10094</v>
      </c>
      <c r="AM74" s="83">
        <v>9938</v>
      </c>
      <c r="AN74" s="83">
        <v>10082</v>
      </c>
      <c r="AO74" s="83">
        <v>10728</v>
      </c>
      <c r="AP74" s="83">
        <v>10817</v>
      </c>
      <c r="AQ74" s="83">
        <v>11393</v>
      </c>
      <c r="AR74" s="83">
        <v>11526</v>
      </c>
      <c r="AS74" s="83">
        <v>11547</v>
      </c>
      <c r="AT74" s="83">
        <v>11768</v>
      </c>
      <c r="AU74" s="83">
        <v>12043</v>
      </c>
      <c r="AV74" s="83">
        <v>11842</v>
      </c>
      <c r="AW74" s="83">
        <v>11947</v>
      </c>
      <c r="AX74" s="83">
        <v>11946</v>
      </c>
      <c r="AY74" s="83">
        <v>11432</v>
      </c>
      <c r="AZ74" s="83">
        <v>11495</v>
      </c>
      <c r="BA74" s="83">
        <v>11693</v>
      </c>
      <c r="BB74" s="83">
        <v>11952</v>
      </c>
      <c r="BC74" s="83">
        <v>12071</v>
      </c>
      <c r="BD74" s="83">
        <v>11725</v>
      </c>
      <c r="BE74" s="83">
        <v>10970</v>
      </c>
      <c r="BF74" s="83">
        <v>10876</v>
      </c>
      <c r="BG74" s="83">
        <v>10976</v>
      </c>
      <c r="BH74" s="83">
        <v>11264</v>
      </c>
      <c r="BI74" s="83">
        <v>11452</v>
      </c>
      <c r="BJ74" s="83">
        <v>11868</v>
      </c>
      <c r="BK74" s="83">
        <v>12261</v>
      </c>
      <c r="BL74" s="83">
        <v>12804</v>
      </c>
      <c r="BM74" s="83">
        <v>12327</v>
      </c>
      <c r="BN74" s="83">
        <v>12866</v>
      </c>
      <c r="BO74" s="83">
        <v>12923</v>
      </c>
      <c r="BP74" s="83">
        <v>12922</v>
      </c>
      <c r="BQ74" s="83">
        <v>13180</v>
      </c>
      <c r="BR74" s="83">
        <v>13117</v>
      </c>
      <c r="BS74" s="83">
        <v>12657</v>
      </c>
      <c r="BT74" s="83">
        <v>12319</v>
      </c>
      <c r="BU74" s="83">
        <v>12095</v>
      </c>
      <c r="BV74" s="83">
        <v>11521</v>
      </c>
      <c r="BW74" s="83">
        <v>10787</v>
      </c>
      <c r="BX74" s="83">
        <v>10828</v>
      </c>
      <c r="BY74" s="83">
        <v>10211</v>
      </c>
      <c r="BZ74" s="83">
        <v>9933</v>
      </c>
      <c r="CA74" s="83">
        <v>9352</v>
      </c>
      <c r="CB74" s="83">
        <v>9247</v>
      </c>
      <c r="CC74" s="83">
        <v>9077</v>
      </c>
      <c r="CD74" s="83">
        <v>8837</v>
      </c>
      <c r="CE74" s="83">
        <v>8445</v>
      </c>
      <c r="CF74" s="83">
        <v>8510</v>
      </c>
      <c r="CG74" s="83">
        <v>8681</v>
      </c>
      <c r="CH74" s="83">
        <v>8907</v>
      </c>
      <c r="CI74" s="83">
        <v>9676</v>
      </c>
      <c r="CJ74" s="83">
        <v>10530</v>
      </c>
      <c r="CK74" s="83">
        <v>7845</v>
      </c>
      <c r="CL74" s="83">
        <v>7236</v>
      </c>
      <c r="CM74" s="83">
        <v>6970</v>
      </c>
      <c r="CN74" s="83">
        <v>6190</v>
      </c>
      <c r="CO74" s="83">
        <v>5340</v>
      </c>
      <c r="CP74" s="83">
        <v>4573</v>
      </c>
      <c r="CQ74" s="83">
        <v>4488</v>
      </c>
      <c r="CR74" s="83">
        <v>4333</v>
      </c>
      <c r="CS74" s="83">
        <v>3808</v>
      </c>
      <c r="CT74" s="83">
        <v>3319</v>
      </c>
      <c r="CU74" s="83">
        <v>2975</v>
      </c>
      <c r="CV74" s="83">
        <v>2509</v>
      </c>
      <c r="CW74" s="83">
        <v>2058</v>
      </c>
      <c r="CX74" s="83">
        <v>1752</v>
      </c>
      <c r="CY74" s="83">
        <v>5790</v>
      </c>
      <c r="CZ74" s="84">
        <v>9770</v>
      </c>
      <c r="DA74" s="84">
        <v>9762</v>
      </c>
      <c r="DB74" s="84">
        <v>10200</v>
      </c>
      <c r="DC74" s="84">
        <v>10463</v>
      </c>
      <c r="DD74" s="84">
        <v>10830</v>
      </c>
      <c r="DE74" s="84">
        <v>11166</v>
      </c>
      <c r="DF74" s="84">
        <v>11046</v>
      </c>
      <c r="DG74" s="84">
        <v>11275</v>
      </c>
      <c r="DH74" s="84">
        <v>11174</v>
      </c>
      <c r="DI74" s="84">
        <v>11324</v>
      </c>
      <c r="DJ74" s="84">
        <v>11742</v>
      </c>
      <c r="DK74" s="84">
        <v>11886</v>
      </c>
      <c r="DL74" s="84">
        <v>11844</v>
      </c>
      <c r="DM74" s="84">
        <v>11498</v>
      </c>
      <c r="DN74" s="84">
        <v>11802</v>
      </c>
      <c r="DO74" s="84">
        <v>11197</v>
      </c>
      <c r="DP74" s="84">
        <v>10800</v>
      </c>
      <c r="DQ74" s="84">
        <v>10675</v>
      </c>
      <c r="DR74" s="84">
        <v>10178</v>
      </c>
      <c r="DS74" s="84">
        <v>8335</v>
      </c>
      <c r="DT74" s="84">
        <v>8509</v>
      </c>
      <c r="DU74" s="84">
        <v>8947</v>
      </c>
      <c r="DV74" s="84">
        <v>8945</v>
      </c>
      <c r="DW74" s="84">
        <v>9722</v>
      </c>
      <c r="DX74" s="84">
        <v>10346</v>
      </c>
      <c r="DY74" s="84">
        <v>10399</v>
      </c>
      <c r="DZ74" s="84">
        <v>10327</v>
      </c>
      <c r="EA74" s="84">
        <v>10896</v>
      </c>
      <c r="EB74" s="84">
        <v>11433</v>
      </c>
      <c r="EC74" s="84">
        <v>11800</v>
      </c>
      <c r="ED74" s="84">
        <v>12396</v>
      </c>
      <c r="EE74" s="84">
        <v>12649</v>
      </c>
      <c r="EF74" s="84">
        <v>13228</v>
      </c>
      <c r="EG74" s="84">
        <v>13273</v>
      </c>
      <c r="EH74" s="84">
        <v>13137</v>
      </c>
      <c r="EI74" s="84">
        <v>13062</v>
      </c>
      <c r="EJ74" s="84">
        <v>13061</v>
      </c>
      <c r="EK74" s="84">
        <v>12833</v>
      </c>
      <c r="EL74" s="84">
        <v>12690</v>
      </c>
      <c r="EM74" s="84">
        <v>12614</v>
      </c>
      <c r="EN74" s="84">
        <v>12650</v>
      </c>
      <c r="EO74" s="84">
        <v>12893</v>
      </c>
      <c r="EP74" s="84">
        <v>12962</v>
      </c>
      <c r="EQ74" s="84">
        <v>12349</v>
      </c>
      <c r="ER74" s="84">
        <v>11408</v>
      </c>
      <c r="ES74" s="84">
        <v>11378</v>
      </c>
      <c r="ET74" s="84">
        <v>11502</v>
      </c>
      <c r="EU74" s="84">
        <v>11821</v>
      </c>
      <c r="EV74" s="84">
        <v>12036</v>
      </c>
      <c r="EW74" s="84">
        <v>12575</v>
      </c>
      <c r="EX74" s="84">
        <v>12824</v>
      </c>
      <c r="EY74" s="84">
        <v>13207</v>
      </c>
      <c r="EZ74" s="84">
        <v>13080</v>
      </c>
      <c r="FA74" s="84">
        <v>13506</v>
      </c>
      <c r="FB74" s="84">
        <v>13327</v>
      </c>
      <c r="FC74" s="84">
        <v>13537</v>
      </c>
      <c r="FD74" s="84">
        <v>13351</v>
      </c>
      <c r="FE74" s="84">
        <v>13501</v>
      </c>
      <c r="FF74" s="84">
        <v>13095</v>
      </c>
      <c r="FG74" s="84">
        <v>12800</v>
      </c>
      <c r="FH74" s="84">
        <v>12404</v>
      </c>
      <c r="FI74" s="84">
        <v>11834</v>
      </c>
      <c r="FJ74" s="84">
        <v>11344</v>
      </c>
      <c r="FK74" s="84">
        <v>11172</v>
      </c>
      <c r="FL74" s="84">
        <v>10823</v>
      </c>
      <c r="FM74" s="84">
        <v>10402</v>
      </c>
      <c r="FN74" s="84">
        <v>10065</v>
      </c>
      <c r="FO74" s="84">
        <v>9842</v>
      </c>
      <c r="FP74" s="84">
        <v>9778</v>
      </c>
      <c r="FQ74" s="84">
        <v>9485</v>
      </c>
      <c r="FR74" s="84">
        <v>9357</v>
      </c>
      <c r="FS74" s="84">
        <v>9444</v>
      </c>
      <c r="FT74" s="84">
        <v>9672</v>
      </c>
      <c r="FU74" s="84">
        <v>10157</v>
      </c>
      <c r="FV74" s="84">
        <v>10753</v>
      </c>
      <c r="FW74" s="84">
        <v>11945</v>
      </c>
      <c r="FX74" s="84">
        <v>8875</v>
      </c>
      <c r="FY74" s="84">
        <v>8159</v>
      </c>
      <c r="FZ74" s="84">
        <v>8192</v>
      </c>
      <c r="GA74" s="84">
        <v>7423</v>
      </c>
      <c r="GB74" s="84">
        <v>6428</v>
      </c>
      <c r="GC74" s="84">
        <v>5513</v>
      </c>
      <c r="GD74" s="84">
        <v>5705</v>
      </c>
      <c r="GE74" s="84">
        <v>5481</v>
      </c>
      <c r="GF74" s="84">
        <v>5027</v>
      </c>
      <c r="GG74" s="84">
        <v>4656</v>
      </c>
      <c r="GH74" s="84">
        <v>4213</v>
      </c>
      <c r="GI74" s="84">
        <v>3637</v>
      </c>
      <c r="GJ74" s="84">
        <v>3211</v>
      </c>
      <c r="GK74" s="84">
        <v>2881</v>
      </c>
      <c r="GL74" s="85">
        <v>12342</v>
      </c>
    </row>
    <row r="75" spans="1:194" s="1" customFormat="1">
      <c r="A75" s="86" t="s">
        <v>135</v>
      </c>
      <c r="B75" s="360" t="s">
        <v>200</v>
      </c>
      <c r="C75" s="29" t="str">
        <f t="shared" si="4"/>
        <v xml:space="preserve">England – CCGs - Kernow </v>
      </c>
      <c r="D75" s="50">
        <f t="shared" si="5"/>
        <v>226093</v>
      </c>
      <c r="E75" s="50">
        <f t="shared" si="5"/>
        <v>245842</v>
      </c>
      <c r="F75" s="51">
        <f t="shared" si="6"/>
        <v>577694</v>
      </c>
      <c r="G75" s="51">
        <f t="shared" si="7"/>
        <v>280361</v>
      </c>
      <c r="H75" s="52">
        <f t="shared" si="8"/>
        <v>297333</v>
      </c>
      <c r="I75" s="52">
        <f t="shared" si="9"/>
        <v>226093</v>
      </c>
      <c r="J75" s="52">
        <f t="shared" si="10"/>
        <v>245842</v>
      </c>
      <c r="K75" s="49">
        <f t="shared" si="11"/>
        <v>54268</v>
      </c>
      <c r="L75" s="50">
        <f t="shared" si="12"/>
        <v>51491</v>
      </c>
      <c r="M75" s="83">
        <v>2456</v>
      </c>
      <c r="N75" s="83">
        <v>2425</v>
      </c>
      <c r="O75" s="83">
        <v>2607</v>
      </c>
      <c r="P75" s="83">
        <v>2645</v>
      </c>
      <c r="Q75" s="83">
        <v>2871</v>
      </c>
      <c r="R75" s="83">
        <v>2877</v>
      </c>
      <c r="S75" s="83">
        <v>3061</v>
      </c>
      <c r="T75" s="83">
        <v>3022</v>
      </c>
      <c r="U75" s="83">
        <v>2990</v>
      </c>
      <c r="V75" s="83">
        <v>3291</v>
      </c>
      <c r="W75" s="83">
        <v>3395</v>
      </c>
      <c r="X75" s="83">
        <v>3433</v>
      </c>
      <c r="Y75" s="83">
        <v>3233</v>
      </c>
      <c r="Z75" s="83">
        <v>3316</v>
      </c>
      <c r="AA75" s="83">
        <v>3240</v>
      </c>
      <c r="AB75" s="83">
        <v>3273</v>
      </c>
      <c r="AC75" s="83">
        <v>3049</v>
      </c>
      <c r="AD75" s="83">
        <v>3084</v>
      </c>
      <c r="AE75" s="83">
        <v>3123</v>
      </c>
      <c r="AF75" s="83">
        <v>3041</v>
      </c>
      <c r="AG75" s="83">
        <v>2902</v>
      </c>
      <c r="AH75" s="83">
        <v>3054</v>
      </c>
      <c r="AI75" s="83">
        <v>2772</v>
      </c>
      <c r="AJ75" s="83">
        <v>2855</v>
      </c>
      <c r="AK75" s="83">
        <v>2756</v>
      </c>
      <c r="AL75" s="83">
        <v>2759</v>
      </c>
      <c r="AM75" s="83">
        <v>2664</v>
      </c>
      <c r="AN75" s="83">
        <v>2749</v>
      </c>
      <c r="AO75" s="83">
        <v>2810</v>
      </c>
      <c r="AP75" s="83">
        <v>2858</v>
      </c>
      <c r="AQ75" s="83">
        <v>2989</v>
      </c>
      <c r="AR75" s="83">
        <v>3133</v>
      </c>
      <c r="AS75" s="83">
        <v>3161</v>
      </c>
      <c r="AT75" s="83">
        <v>3088</v>
      </c>
      <c r="AU75" s="83">
        <v>3166</v>
      </c>
      <c r="AV75" s="83">
        <v>3082</v>
      </c>
      <c r="AW75" s="83">
        <v>3052</v>
      </c>
      <c r="AX75" s="83">
        <v>3057</v>
      </c>
      <c r="AY75" s="83">
        <v>2997</v>
      </c>
      <c r="AZ75" s="83">
        <v>3058</v>
      </c>
      <c r="BA75" s="83">
        <v>3137</v>
      </c>
      <c r="BB75" s="83">
        <v>3347</v>
      </c>
      <c r="BC75" s="83">
        <v>3285</v>
      </c>
      <c r="BD75" s="83">
        <v>2982</v>
      </c>
      <c r="BE75" s="83">
        <v>2949</v>
      </c>
      <c r="BF75" s="83">
        <v>3004</v>
      </c>
      <c r="BG75" s="83">
        <v>2976</v>
      </c>
      <c r="BH75" s="83">
        <v>3067</v>
      </c>
      <c r="BI75" s="83">
        <v>3304</v>
      </c>
      <c r="BJ75" s="83">
        <v>3623</v>
      </c>
      <c r="BK75" s="83">
        <v>3786</v>
      </c>
      <c r="BL75" s="83">
        <v>3895</v>
      </c>
      <c r="BM75" s="83">
        <v>3805</v>
      </c>
      <c r="BN75" s="83">
        <v>3971</v>
      </c>
      <c r="BO75" s="83">
        <v>3957</v>
      </c>
      <c r="BP75" s="83">
        <v>4195</v>
      </c>
      <c r="BQ75" s="83">
        <v>4211</v>
      </c>
      <c r="BR75" s="83">
        <v>4279</v>
      </c>
      <c r="BS75" s="83">
        <v>4418</v>
      </c>
      <c r="BT75" s="83">
        <v>4198</v>
      </c>
      <c r="BU75" s="83">
        <v>4162</v>
      </c>
      <c r="BV75" s="83">
        <v>4118</v>
      </c>
      <c r="BW75" s="83">
        <v>4018</v>
      </c>
      <c r="BX75" s="83">
        <v>4053</v>
      </c>
      <c r="BY75" s="83">
        <v>3856</v>
      </c>
      <c r="BZ75" s="83">
        <v>3884</v>
      </c>
      <c r="CA75" s="83">
        <v>3767</v>
      </c>
      <c r="CB75" s="83">
        <v>3567</v>
      </c>
      <c r="CC75" s="83">
        <v>3564</v>
      </c>
      <c r="CD75" s="83">
        <v>3557</v>
      </c>
      <c r="CE75" s="83">
        <v>3478</v>
      </c>
      <c r="CF75" s="83">
        <v>3544</v>
      </c>
      <c r="CG75" s="83">
        <v>3556</v>
      </c>
      <c r="CH75" s="83">
        <v>3684</v>
      </c>
      <c r="CI75" s="83">
        <v>3881</v>
      </c>
      <c r="CJ75" s="83">
        <v>4238</v>
      </c>
      <c r="CK75" s="83">
        <v>3236</v>
      </c>
      <c r="CL75" s="83">
        <v>3013</v>
      </c>
      <c r="CM75" s="83">
        <v>2870</v>
      </c>
      <c r="CN75" s="83">
        <v>2584</v>
      </c>
      <c r="CO75" s="83">
        <v>2076</v>
      </c>
      <c r="CP75" s="83">
        <v>1767</v>
      </c>
      <c r="CQ75" s="83">
        <v>1812</v>
      </c>
      <c r="CR75" s="83">
        <v>1661</v>
      </c>
      <c r="CS75" s="83">
        <v>1412</v>
      </c>
      <c r="CT75" s="83">
        <v>1270</v>
      </c>
      <c r="CU75" s="83">
        <v>1099</v>
      </c>
      <c r="CV75" s="83">
        <v>1055</v>
      </c>
      <c r="CW75" s="83">
        <v>734</v>
      </c>
      <c r="CX75" s="83">
        <v>717</v>
      </c>
      <c r="CY75" s="83">
        <v>2345</v>
      </c>
      <c r="CZ75" s="84">
        <v>2318</v>
      </c>
      <c r="DA75" s="84">
        <v>2460</v>
      </c>
      <c r="DB75" s="84">
        <v>2451</v>
      </c>
      <c r="DC75" s="84">
        <v>2584</v>
      </c>
      <c r="DD75" s="84">
        <v>2637</v>
      </c>
      <c r="DE75" s="84">
        <v>2638</v>
      </c>
      <c r="DF75" s="84">
        <v>2891</v>
      </c>
      <c r="DG75" s="84">
        <v>2963</v>
      </c>
      <c r="DH75" s="84">
        <v>3029</v>
      </c>
      <c r="DI75" s="84">
        <v>3048</v>
      </c>
      <c r="DJ75" s="84">
        <v>3198</v>
      </c>
      <c r="DK75" s="84">
        <v>3167</v>
      </c>
      <c r="DL75" s="84">
        <v>3108</v>
      </c>
      <c r="DM75" s="84">
        <v>3011</v>
      </c>
      <c r="DN75" s="84">
        <v>3090</v>
      </c>
      <c r="DO75" s="84">
        <v>3034</v>
      </c>
      <c r="DP75" s="84">
        <v>2937</v>
      </c>
      <c r="DQ75" s="84">
        <v>2927</v>
      </c>
      <c r="DR75" s="84">
        <v>2942</v>
      </c>
      <c r="DS75" s="84">
        <v>2817</v>
      </c>
      <c r="DT75" s="84">
        <v>2943</v>
      </c>
      <c r="DU75" s="84">
        <v>2748</v>
      </c>
      <c r="DV75" s="84">
        <v>2825</v>
      </c>
      <c r="DW75" s="84">
        <v>2626</v>
      </c>
      <c r="DX75" s="84">
        <v>2758</v>
      </c>
      <c r="DY75" s="84">
        <v>2766</v>
      </c>
      <c r="DZ75" s="84">
        <v>2742</v>
      </c>
      <c r="EA75" s="84">
        <v>2719</v>
      </c>
      <c r="EB75" s="84">
        <v>2883</v>
      </c>
      <c r="EC75" s="84">
        <v>3061</v>
      </c>
      <c r="ED75" s="84">
        <v>3211</v>
      </c>
      <c r="EE75" s="84">
        <v>3248</v>
      </c>
      <c r="EF75" s="84">
        <v>3316</v>
      </c>
      <c r="EG75" s="84">
        <v>3347</v>
      </c>
      <c r="EH75" s="84">
        <v>3570</v>
      </c>
      <c r="EI75" s="84">
        <v>3344</v>
      </c>
      <c r="EJ75" s="84">
        <v>3117</v>
      </c>
      <c r="EK75" s="84">
        <v>3326</v>
      </c>
      <c r="EL75" s="84">
        <v>3329</v>
      </c>
      <c r="EM75" s="84">
        <v>3289</v>
      </c>
      <c r="EN75" s="84">
        <v>3287</v>
      </c>
      <c r="EO75" s="84">
        <v>3422</v>
      </c>
      <c r="EP75" s="84">
        <v>3445</v>
      </c>
      <c r="EQ75" s="84">
        <v>3343</v>
      </c>
      <c r="ER75" s="84">
        <v>3093</v>
      </c>
      <c r="ES75" s="84">
        <v>3104</v>
      </c>
      <c r="ET75" s="84">
        <v>3222</v>
      </c>
      <c r="EU75" s="84">
        <v>3438</v>
      </c>
      <c r="EV75" s="84">
        <v>3591</v>
      </c>
      <c r="EW75" s="84">
        <v>3829</v>
      </c>
      <c r="EX75" s="84">
        <v>4111</v>
      </c>
      <c r="EY75" s="84">
        <v>4319</v>
      </c>
      <c r="EZ75" s="84">
        <v>4213</v>
      </c>
      <c r="FA75" s="84">
        <v>4277</v>
      </c>
      <c r="FB75" s="84">
        <v>4382</v>
      </c>
      <c r="FC75" s="84">
        <v>4508</v>
      </c>
      <c r="FD75" s="84">
        <v>4646</v>
      </c>
      <c r="FE75" s="84">
        <v>4551</v>
      </c>
      <c r="FF75" s="84">
        <v>4677</v>
      </c>
      <c r="FG75" s="84">
        <v>4522</v>
      </c>
      <c r="FH75" s="84">
        <v>4490</v>
      </c>
      <c r="FI75" s="84">
        <v>4295</v>
      </c>
      <c r="FJ75" s="84">
        <v>4268</v>
      </c>
      <c r="FK75" s="84">
        <v>4237</v>
      </c>
      <c r="FL75" s="84">
        <v>4212</v>
      </c>
      <c r="FM75" s="84">
        <v>4137</v>
      </c>
      <c r="FN75" s="84">
        <v>4032</v>
      </c>
      <c r="FO75" s="84">
        <v>3762</v>
      </c>
      <c r="FP75" s="84">
        <v>3995</v>
      </c>
      <c r="FQ75" s="84">
        <v>3888</v>
      </c>
      <c r="FR75" s="84">
        <v>3837</v>
      </c>
      <c r="FS75" s="84">
        <v>3814</v>
      </c>
      <c r="FT75" s="84">
        <v>3913</v>
      </c>
      <c r="FU75" s="84">
        <v>4008</v>
      </c>
      <c r="FV75" s="84">
        <v>4242</v>
      </c>
      <c r="FW75" s="84">
        <v>4647</v>
      </c>
      <c r="FX75" s="84">
        <v>3492</v>
      </c>
      <c r="FY75" s="84">
        <v>3291</v>
      </c>
      <c r="FZ75" s="84">
        <v>3351</v>
      </c>
      <c r="GA75" s="84">
        <v>2929</v>
      </c>
      <c r="GB75" s="84">
        <v>2518</v>
      </c>
      <c r="GC75" s="84">
        <v>2201</v>
      </c>
      <c r="GD75" s="84">
        <v>2021</v>
      </c>
      <c r="GE75" s="84">
        <v>1966</v>
      </c>
      <c r="GF75" s="84">
        <v>1829</v>
      </c>
      <c r="GG75" s="84">
        <v>1754</v>
      </c>
      <c r="GH75" s="84">
        <v>1562</v>
      </c>
      <c r="GI75" s="84">
        <v>1382</v>
      </c>
      <c r="GJ75" s="84">
        <v>1190</v>
      </c>
      <c r="GK75" s="84">
        <v>1102</v>
      </c>
      <c r="GL75" s="85">
        <v>4570</v>
      </c>
    </row>
    <row r="76" spans="1:194" s="1" customFormat="1">
      <c r="A76" s="86" t="s">
        <v>135</v>
      </c>
      <c r="B76" s="360" t="s">
        <v>201</v>
      </c>
      <c r="C76" s="29" t="str">
        <f t="shared" si="4"/>
        <v xml:space="preserve">England – CCGs - Kirklees </v>
      </c>
      <c r="D76" s="50">
        <f t="shared" si="5"/>
        <v>164518</v>
      </c>
      <c r="E76" s="50">
        <f t="shared" si="5"/>
        <v>174599</v>
      </c>
      <c r="F76" s="51">
        <f t="shared" si="6"/>
        <v>437593</v>
      </c>
      <c r="G76" s="51">
        <f t="shared" si="7"/>
        <v>215001</v>
      </c>
      <c r="H76" s="52">
        <f t="shared" si="8"/>
        <v>222592</v>
      </c>
      <c r="I76" s="52">
        <f t="shared" si="9"/>
        <v>164518</v>
      </c>
      <c r="J76" s="52">
        <f t="shared" si="10"/>
        <v>174599</v>
      </c>
      <c r="K76" s="49">
        <f t="shared" si="11"/>
        <v>50483</v>
      </c>
      <c r="L76" s="50">
        <f t="shared" si="12"/>
        <v>47993</v>
      </c>
      <c r="M76" s="83">
        <v>2486</v>
      </c>
      <c r="N76" s="83">
        <v>2420</v>
      </c>
      <c r="O76" s="83">
        <v>2559</v>
      </c>
      <c r="P76" s="83">
        <v>2599</v>
      </c>
      <c r="Q76" s="83">
        <v>2631</v>
      </c>
      <c r="R76" s="83">
        <v>2782</v>
      </c>
      <c r="S76" s="83">
        <v>2808</v>
      </c>
      <c r="T76" s="83">
        <v>2784</v>
      </c>
      <c r="U76" s="83">
        <v>2863</v>
      </c>
      <c r="V76" s="83">
        <v>2954</v>
      </c>
      <c r="W76" s="83">
        <v>2914</v>
      </c>
      <c r="X76" s="83">
        <v>3060</v>
      </c>
      <c r="Y76" s="83">
        <v>3026</v>
      </c>
      <c r="Z76" s="83">
        <v>3010</v>
      </c>
      <c r="AA76" s="83">
        <v>2973</v>
      </c>
      <c r="AB76" s="83">
        <v>2816</v>
      </c>
      <c r="AC76" s="83">
        <v>2940</v>
      </c>
      <c r="AD76" s="83">
        <v>2858</v>
      </c>
      <c r="AE76" s="83">
        <v>2835</v>
      </c>
      <c r="AF76" s="83">
        <v>2569</v>
      </c>
      <c r="AG76" s="83">
        <v>2602</v>
      </c>
      <c r="AH76" s="83">
        <v>2747</v>
      </c>
      <c r="AI76" s="83">
        <v>2615</v>
      </c>
      <c r="AJ76" s="83">
        <v>2706</v>
      </c>
      <c r="AK76" s="83">
        <v>2667</v>
      </c>
      <c r="AL76" s="83">
        <v>2433</v>
      </c>
      <c r="AM76" s="83">
        <v>2623</v>
      </c>
      <c r="AN76" s="83">
        <v>2567</v>
      </c>
      <c r="AO76" s="83">
        <v>2578</v>
      </c>
      <c r="AP76" s="83">
        <v>2677</v>
      </c>
      <c r="AQ76" s="83">
        <v>2747</v>
      </c>
      <c r="AR76" s="83">
        <v>2690</v>
      </c>
      <c r="AS76" s="83">
        <v>2752</v>
      </c>
      <c r="AT76" s="83">
        <v>2662</v>
      </c>
      <c r="AU76" s="83">
        <v>2810</v>
      </c>
      <c r="AV76" s="83">
        <v>2833</v>
      </c>
      <c r="AW76" s="83">
        <v>2796</v>
      </c>
      <c r="AX76" s="83">
        <v>2836</v>
      </c>
      <c r="AY76" s="83">
        <v>2822</v>
      </c>
      <c r="AZ76" s="83">
        <v>2732</v>
      </c>
      <c r="BA76" s="83">
        <v>2696</v>
      </c>
      <c r="BB76" s="83">
        <v>2791</v>
      </c>
      <c r="BC76" s="83">
        <v>2843</v>
      </c>
      <c r="BD76" s="83">
        <v>2829</v>
      </c>
      <c r="BE76" s="83">
        <v>2508</v>
      </c>
      <c r="BF76" s="83">
        <v>2499</v>
      </c>
      <c r="BG76" s="83">
        <v>2527</v>
      </c>
      <c r="BH76" s="83">
        <v>2556</v>
      </c>
      <c r="BI76" s="83">
        <v>2705</v>
      </c>
      <c r="BJ76" s="83">
        <v>2801</v>
      </c>
      <c r="BK76" s="83">
        <v>3037</v>
      </c>
      <c r="BL76" s="83">
        <v>3084</v>
      </c>
      <c r="BM76" s="83">
        <v>3076</v>
      </c>
      <c r="BN76" s="83">
        <v>3068</v>
      </c>
      <c r="BO76" s="83">
        <v>3140</v>
      </c>
      <c r="BP76" s="83">
        <v>2994</v>
      </c>
      <c r="BQ76" s="83">
        <v>2944</v>
      </c>
      <c r="BR76" s="83">
        <v>2881</v>
      </c>
      <c r="BS76" s="83">
        <v>2825</v>
      </c>
      <c r="BT76" s="83">
        <v>2756</v>
      </c>
      <c r="BU76" s="83">
        <v>2636</v>
      </c>
      <c r="BV76" s="83">
        <v>2606</v>
      </c>
      <c r="BW76" s="83">
        <v>2495</v>
      </c>
      <c r="BX76" s="83">
        <v>2355</v>
      </c>
      <c r="BY76" s="83">
        <v>2404</v>
      </c>
      <c r="BZ76" s="83">
        <v>2300</v>
      </c>
      <c r="CA76" s="83">
        <v>2151</v>
      </c>
      <c r="CB76" s="83">
        <v>2020</v>
      </c>
      <c r="CC76" s="83">
        <v>2006</v>
      </c>
      <c r="CD76" s="83">
        <v>1990</v>
      </c>
      <c r="CE76" s="83">
        <v>1951</v>
      </c>
      <c r="CF76" s="83">
        <v>1954</v>
      </c>
      <c r="CG76" s="83">
        <v>1970</v>
      </c>
      <c r="CH76" s="83">
        <v>1903</v>
      </c>
      <c r="CI76" s="83">
        <v>1995</v>
      </c>
      <c r="CJ76" s="83">
        <v>2146</v>
      </c>
      <c r="CK76" s="83">
        <v>1537</v>
      </c>
      <c r="CL76" s="83">
        <v>1505</v>
      </c>
      <c r="CM76" s="83">
        <v>1349</v>
      </c>
      <c r="CN76" s="83">
        <v>1232</v>
      </c>
      <c r="CO76" s="83">
        <v>1055</v>
      </c>
      <c r="CP76" s="83">
        <v>910</v>
      </c>
      <c r="CQ76" s="83">
        <v>892</v>
      </c>
      <c r="CR76" s="83">
        <v>919</v>
      </c>
      <c r="CS76" s="83">
        <v>829</v>
      </c>
      <c r="CT76" s="83">
        <v>657</v>
      </c>
      <c r="CU76" s="83">
        <v>605</v>
      </c>
      <c r="CV76" s="83">
        <v>506</v>
      </c>
      <c r="CW76" s="83">
        <v>391</v>
      </c>
      <c r="CX76" s="83">
        <v>310</v>
      </c>
      <c r="CY76" s="83">
        <v>1080</v>
      </c>
      <c r="CZ76" s="84">
        <v>2426</v>
      </c>
      <c r="DA76" s="84">
        <v>2376</v>
      </c>
      <c r="DB76" s="84">
        <v>2500</v>
      </c>
      <c r="DC76" s="84">
        <v>2422</v>
      </c>
      <c r="DD76" s="84">
        <v>2574</v>
      </c>
      <c r="DE76" s="84">
        <v>2577</v>
      </c>
      <c r="DF76" s="84">
        <v>2672</v>
      </c>
      <c r="DG76" s="84">
        <v>2755</v>
      </c>
      <c r="DH76" s="84">
        <v>2578</v>
      </c>
      <c r="DI76" s="84">
        <v>2763</v>
      </c>
      <c r="DJ76" s="84">
        <v>2903</v>
      </c>
      <c r="DK76" s="84">
        <v>2901</v>
      </c>
      <c r="DL76" s="84">
        <v>2750</v>
      </c>
      <c r="DM76" s="84">
        <v>2781</v>
      </c>
      <c r="DN76" s="84">
        <v>2863</v>
      </c>
      <c r="DO76" s="84">
        <v>2717</v>
      </c>
      <c r="DP76" s="84">
        <v>2682</v>
      </c>
      <c r="DQ76" s="84">
        <v>2753</v>
      </c>
      <c r="DR76" s="84">
        <v>2668</v>
      </c>
      <c r="DS76" s="84">
        <v>2421</v>
      </c>
      <c r="DT76" s="84">
        <v>2457</v>
      </c>
      <c r="DU76" s="84">
        <v>2579</v>
      </c>
      <c r="DV76" s="84">
        <v>2600</v>
      </c>
      <c r="DW76" s="84">
        <v>2499</v>
      </c>
      <c r="DX76" s="84">
        <v>2496</v>
      </c>
      <c r="DY76" s="84">
        <v>2551</v>
      </c>
      <c r="DZ76" s="84">
        <v>2618</v>
      </c>
      <c r="EA76" s="84">
        <v>2586</v>
      </c>
      <c r="EB76" s="84">
        <v>2826</v>
      </c>
      <c r="EC76" s="84">
        <v>2868</v>
      </c>
      <c r="ED76" s="84">
        <v>3007</v>
      </c>
      <c r="EE76" s="84">
        <v>2995</v>
      </c>
      <c r="EF76" s="84">
        <v>3040</v>
      </c>
      <c r="EG76" s="84">
        <v>3024</v>
      </c>
      <c r="EH76" s="84">
        <v>3115</v>
      </c>
      <c r="EI76" s="84">
        <v>3076</v>
      </c>
      <c r="EJ76" s="84">
        <v>3015</v>
      </c>
      <c r="EK76" s="84">
        <v>3022</v>
      </c>
      <c r="EL76" s="84">
        <v>2888</v>
      </c>
      <c r="EM76" s="84">
        <v>2963</v>
      </c>
      <c r="EN76" s="84">
        <v>2982</v>
      </c>
      <c r="EO76" s="84">
        <v>3040</v>
      </c>
      <c r="EP76" s="84">
        <v>2976</v>
      </c>
      <c r="EQ76" s="84">
        <v>2925</v>
      </c>
      <c r="ER76" s="84">
        <v>2615</v>
      </c>
      <c r="ES76" s="84">
        <v>2500</v>
      </c>
      <c r="ET76" s="84">
        <v>2714</v>
      </c>
      <c r="EU76" s="84">
        <v>2678</v>
      </c>
      <c r="EV76" s="84">
        <v>2762</v>
      </c>
      <c r="EW76" s="84">
        <v>2861</v>
      </c>
      <c r="EX76" s="84">
        <v>3151</v>
      </c>
      <c r="EY76" s="84">
        <v>3202</v>
      </c>
      <c r="EZ76" s="84">
        <v>3098</v>
      </c>
      <c r="FA76" s="84">
        <v>3096</v>
      </c>
      <c r="FB76" s="84">
        <v>3107</v>
      </c>
      <c r="FC76" s="84">
        <v>2950</v>
      </c>
      <c r="FD76" s="84">
        <v>2998</v>
      </c>
      <c r="FE76" s="84">
        <v>2879</v>
      </c>
      <c r="FF76" s="84">
        <v>2956</v>
      </c>
      <c r="FG76" s="84">
        <v>2847</v>
      </c>
      <c r="FH76" s="84">
        <v>2721</v>
      </c>
      <c r="FI76" s="84">
        <v>2536</v>
      </c>
      <c r="FJ76" s="84">
        <v>2544</v>
      </c>
      <c r="FK76" s="84">
        <v>2479</v>
      </c>
      <c r="FL76" s="84">
        <v>2424</v>
      </c>
      <c r="FM76" s="84">
        <v>2364</v>
      </c>
      <c r="FN76" s="84">
        <v>2221</v>
      </c>
      <c r="FO76" s="84">
        <v>2094</v>
      </c>
      <c r="FP76" s="84">
        <v>2122</v>
      </c>
      <c r="FQ76" s="84">
        <v>2053</v>
      </c>
      <c r="FR76" s="84">
        <v>2047</v>
      </c>
      <c r="FS76" s="84">
        <v>2111</v>
      </c>
      <c r="FT76" s="84">
        <v>2047</v>
      </c>
      <c r="FU76" s="84">
        <v>2088</v>
      </c>
      <c r="FV76" s="84">
        <v>2262</v>
      </c>
      <c r="FW76" s="84">
        <v>2472</v>
      </c>
      <c r="FX76" s="84">
        <v>1704</v>
      </c>
      <c r="FY76" s="84">
        <v>1665</v>
      </c>
      <c r="FZ76" s="84">
        <v>1623</v>
      </c>
      <c r="GA76" s="84">
        <v>1518</v>
      </c>
      <c r="GB76" s="84">
        <v>1372</v>
      </c>
      <c r="GC76" s="84">
        <v>1069</v>
      </c>
      <c r="GD76" s="84">
        <v>1172</v>
      </c>
      <c r="GE76" s="84">
        <v>1083</v>
      </c>
      <c r="GF76" s="84">
        <v>1105</v>
      </c>
      <c r="GG76" s="84">
        <v>952</v>
      </c>
      <c r="GH76" s="84">
        <v>827</v>
      </c>
      <c r="GI76" s="84">
        <v>720</v>
      </c>
      <c r="GJ76" s="84">
        <v>653</v>
      </c>
      <c r="GK76" s="84">
        <v>552</v>
      </c>
      <c r="GL76" s="85">
        <v>2348</v>
      </c>
    </row>
    <row r="77" spans="1:194" s="1" customFormat="1">
      <c r="A77" s="86" t="s">
        <v>135</v>
      </c>
      <c r="B77" s="360" t="s">
        <v>202</v>
      </c>
      <c r="C77" s="29" t="str">
        <f t="shared" si="4"/>
        <v xml:space="preserve">England – CCGs - Knowsley </v>
      </c>
      <c r="D77" s="50">
        <f t="shared" si="5"/>
        <v>57340</v>
      </c>
      <c r="E77" s="50">
        <f t="shared" si="5"/>
        <v>64955</v>
      </c>
      <c r="F77" s="51">
        <f t="shared" si="6"/>
        <v>157103</v>
      </c>
      <c r="G77" s="51">
        <f t="shared" si="7"/>
        <v>75222</v>
      </c>
      <c r="H77" s="52">
        <f t="shared" si="8"/>
        <v>81881</v>
      </c>
      <c r="I77" s="52">
        <f t="shared" si="9"/>
        <v>57340</v>
      </c>
      <c r="J77" s="52">
        <f t="shared" si="10"/>
        <v>64955</v>
      </c>
      <c r="K77" s="49">
        <f t="shared" si="11"/>
        <v>17882</v>
      </c>
      <c r="L77" s="50">
        <f t="shared" si="12"/>
        <v>16926</v>
      </c>
      <c r="M77" s="83">
        <v>1052</v>
      </c>
      <c r="N77" s="83">
        <v>965</v>
      </c>
      <c r="O77" s="83">
        <v>1027</v>
      </c>
      <c r="P77" s="83">
        <v>1039</v>
      </c>
      <c r="Q77" s="83">
        <v>1060</v>
      </c>
      <c r="R77" s="83">
        <v>1024</v>
      </c>
      <c r="S77" s="83">
        <v>1015</v>
      </c>
      <c r="T77" s="83">
        <v>1030</v>
      </c>
      <c r="U77" s="83">
        <v>962</v>
      </c>
      <c r="V77" s="83">
        <v>999</v>
      </c>
      <c r="W77" s="83">
        <v>1000</v>
      </c>
      <c r="X77" s="83">
        <v>990</v>
      </c>
      <c r="Y77" s="83">
        <v>973</v>
      </c>
      <c r="Z77" s="83">
        <v>960</v>
      </c>
      <c r="AA77" s="83">
        <v>947</v>
      </c>
      <c r="AB77" s="83">
        <v>947</v>
      </c>
      <c r="AC77" s="83">
        <v>946</v>
      </c>
      <c r="AD77" s="83">
        <v>946</v>
      </c>
      <c r="AE77" s="83">
        <v>857</v>
      </c>
      <c r="AF77" s="83">
        <v>814</v>
      </c>
      <c r="AG77" s="83">
        <v>703</v>
      </c>
      <c r="AH77" s="83">
        <v>807</v>
      </c>
      <c r="AI77" s="83">
        <v>798</v>
      </c>
      <c r="AJ77" s="83">
        <v>847</v>
      </c>
      <c r="AK77" s="83">
        <v>931</v>
      </c>
      <c r="AL77" s="83">
        <v>886</v>
      </c>
      <c r="AM77" s="83">
        <v>970</v>
      </c>
      <c r="AN77" s="83">
        <v>1012</v>
      </c>
      <c r="AO77" s="83">
        <v>1056</v>
      </c>
      <c r="AP77" s="83">
        <v>984</v>
      </c>
      <c r="AQ77" s="83">
        <v>1139</v>
      </c>
      <c r="AR77" s="83">
        <v>1117</v>
      </c>
      <c r="AS77" s="83">
        <v>1191</v>
      </c>
      <c r="AT77" s="83">
        <v>1130</v>
      </c>
      <c r="AU77" s="83">
        <v>1099</v>
      </c>
      <c r="AV77" s="83">
        <v>1057</v>
      </c>
      <c r="AW77" s="83">
        <v>1008</v>
      </c>
      <c r="AX77" s="83">
        <v>1064</v>
      </c>
      <c r="AY77" s="83">
        <v>1034</v>
      </c>
      <c r="AZ77" s="83">
        <v>1009</v>
      </c>
      <c r="BA77" s="83">
        <v>915</v>
      </c>
      <c r="BB77" s="83">
        <v>870</v>
      </c>
      <c r="BC77" s="83">
        <v>870</v>
      </c>
      <c r="BD77" s="83">
        <v>818</v>
      </c>
      <c r="BE77" s="83">
        <v>759</v>
      </c>
      <c r="BF77" s="83">
        <v>707</v>
      </c>
      <c r="BG77" s="83">
        <v>768</v>
      </c>
      <c r="BH77" s="83">
        <v>791</v>
      </c>
      <c r="BI77" s="83">
        <v>850</v>
      </c>
      <c r="BJ77" s="83">
        <v>829</v>
      </c>
      <c r="BK77" s="83">
        <v>927</v>
      </c>
      <c r="BL77" s="83">
        <v>992</v>
      </c>
      <c r="BM77" s="83">
        <v>998</v>
      </c>
      <c r="BN77" s="83">
        <v>962</v>
      </c>
      <c r="BO77" s="83">
        <v>961</v>
      </c>
      <c r="BP77" s="83">
        <v>1066</v>
      </c>
      <c r="BQ77" s="83">
        <v>1057</v>
      </c>
      <c r="BR77" s="83">
        <v>1078</v>
      </c>
      <c r="BS77" s="83">
        <v>1133</v>
      </c>
      <c r="BT77" s="83">
        <v>1130</v>
      </c>
      <c r="BU77" s="83">
        <v>1056</v>
      </c>
      <c r="BV77" s="83">
        <v>1088</v>
      </c>
      <c r="BW77" s="83">
        <v>1069</v>
      </c>
      <c r="BX77" s="83">
        <v>962</v>
      </c>
      <c r="BY77" s="83">
        <v>988</v>
      </c>
      <c r="BZ77" s="83">
        <v>948</v>
      </c>
      <c r="CA77" s="83">
        <v>853</v>
      </c>
      <c r="CB77" s="83">
        <v>824</v>
      </c>
      <c r="CC77" s="83">
        <v>784</v>
      </c>
      <c r="CD77" s="83">
        <v>791</v>
      </c>
      <c r="CE77" s="83">
        <v>648</v>
      </c>
      <c r="CF77" s="83">
        <v>657</v>
      </c>
      <c r="CG77" s="83">
        <v>629</v>
      </c>
      <c r="CH77" s="83">
        <v>669</v>
      </c>
      <c r="CI77" s="83">
        <v>591</v>
      </c>
      <c r="CJ77" s="83">
        <v>636</v>
      </c>
      <c r="CK77" s="83">
        <v>458</v>
      </c>
      <c r="CL77" s="83">
        <v>395</v>
      </c>
      <c r="CM77" s="83">
        <v>389</v>
      </c>
      <c r="CN77" s="83">
        <v>327</v>
      </c>
      <c r="CO77" s="83">
        <v>309</v>
      </c>
      <c r="CP77" s="83">
        <v>288</v>
      </c>
      <c r="CQ77" s="83">
        <v>279</v>
      </c>
      <c r="CR77" s="83">
        <v>283</v>
      </c>
      <c r="CS77" s="83">
        <v>252</v>
      </c>
      <c r="CT77" s="83">
        <v>218</v>
      </c>
      <c r="CU77" s="83">
        <v>212</v>
      </c>
      <c r="CV77" s="83">
        <v>158</v>
      </c>
      <c r="CW77" s="83">
        <v>151</v>
      </c>
      <c r="CX77" s="83">
        <v>105</v>
      </c>
      <c r="CY77" s="83">
        <v>329</v>
      </c>
      <c r="CZ77" s="84">
        <v>992</v>
      </c>
      <c r="DA77" s="84">
        <v>947</v>
      </c>
      <c r="DB77" s="84">
        <v>993</v>
      </c>
      <c r="DC77" s="84">
        <v>962</v>
      </c>
      <c r="DD77" s="84">
        <v>979</v>
      </c>
      <c r="DE77" s="84">
        <v>1011</v>
      </c>
      <c r="DF77" s="84">
        <v>937</v>
      </c>
      <c r="DG77" s="84">
        <v>923</v>
      </c>
      <c r="DH77" s="84">
        <v>918</v>
      </c>
      <c r="DI77" s="84">
        <v>923</v>
      </c>
      <c r="DJ77" s="84">
        <v>982</v>
      </c>
      <c r="DK77" s="84">
        <v>932</v>
      </c>
      <c r="DL77" s="84">
        <v>892</v>
      </c>
      <c r="DM77" s="84">
        <v>924</v>
      </c>
      <c r="DN77" s="84">
        <v>926</v>
      </c>
      <c r="DO77" s="84">
        <v>816</v>
      </c>
      <c r="DP77" s="84">
        <v>895</v>
      </c>
      <c r="DQ77" s="84">
        <v>974</v>
      </c>
      <c r="DR77" s="84">
        <v>820</v>
      </c>
      <c r="DS77" s="84">
        <v>758</v>
      </c>
      <c r="DT77" s="84">
        <v>685</v>
      </c>
      <c r="DU77" s="84">
        <v>697</v>
      </c>
      <c r="DV77" s="84">
        <v>820</v>
      </c>
      <c r="DW77" s="84">
        <v>919</v>
      </c>
      <c r="DX77" s="84">
        <v>944</v>
      </c>
      <c r="DY77" s="84">
        <v>1227</v>
      </c>
      <c r="DZ77" s="84">
        <v>1092</v>
      </c>
      <c r="EA77" s="84">
        <v>1150</v>
      </c>
      <c r="EB77" s="84">
        <v>1182</v>
      </c>
      <c r="EC77" s="84">
        <v>1204</v>
      </c>
      <c r="ED77" s="84">
        <v>1323</v>
      </c>
      <c r="EE77" s="84">
        <v>1359</v>
      </c>
      <c r="EF77" s="84">
        <v>1322</v>
      </c>
      <c r="EG77" s="84">
        <v>1259</v>
      </c>
      <c r="EH77" s="84">
        <v>1272</v>
      </c>
      <c r="EI77" s="84">
        <v>1313</v>
      </c>
      <c r="EJ77" s="84">
        <v>1195</v>
      </c>
      <c r="EK77" s="84">
        <v>1143</v>
      </c>
      <c r="EL77" s="84">
        <v>1111</v>
      </c>
      <c r="EM77" s="84">
        <v>1034</v>
      </c>
      <c r="EN77" s="84">
        <v>1042</v>
      </c>
      <c r="EO77" s="84">
        <v>1002</v>
      </c>
      <c r="EP77" s="84">
        <v>1044</v>
      </c>
      <c r="EQ77" s="84">
        <v>995</v>
      </c>
      <c r="ER77" s="84">
        <v>854</v>
      </c>
      <c r="ES77" s="84">
        <v>787</v>
      </c>
      <c r="ET77" s="84">
        <v>868</v>
      </c>
      <c r="EU77" s="84">
        <v>869</v>
      </c>
      <c r="EV77" s="84">
        <v>894</v>
      </c>
      <c r="EW77" s="84">
        <v>886</v>
      </c>
      <c r="EX77" s="84">
        <v>1027</v>
      </c>
      <c r="EY77" s="84">
        <v>1115</v>
      </c>
      <c r="EZ77" s="84">
        <v>1102</v>
      </c>
      <c r="FA77" s="84">
        <v>1138</v>
      </c>
      <c r="FB77" s="84">
        <v>1102</v>
      </c>
      <c r="FC77" s="84">
        <v>1213</v>
      </c>
      <c r="FD77" s="84">
        <v>1168</v>
      </c>
      <c r="FE77" s="84">
        <v>1271</v>
      </c>
      <c r="FF77" s="84">
        <v>1253</v>
      </c>
      <c r="FG77" s="84">
        <v>1180</v>
      </c>
      <c r="FH77" s="84">
        <v>1277</v>
      </c>
      <c r="FI77" s="84">
        <v>1165</v>
      </c>
      <c r="FJ77" s="84">
        <v>1066</v>
      </c>
      <c r="FK77" s="84">
        <v>1012</v>
      </c>
      <c r="FL77" s="84">
        <v>1054</v>
      </c>
      <c r="FM77" s="84">
        <v>1057</v>
      </c>
      <c r="FN77" s="84">
        <v>921</v>
      </c>
      <c r="FO77" s="84">
        <v>857</v>
      </c>
      <c r="FP77" s="84">
        <v>856</v>
      </c>
      <c r="FQ77" s="84">
        <v>826</v>
      </c>
      <c r="FR77" s="84">
        <v>768</v>
      </c>
      <c r="FS77" s="84">
        <v>761</v>
      </c>
      <c r="FT77" s="84">
        <v>733</v>
      </c>
      <c r="FU77" s="84">
        <v>662</v>
      </c>
      <c r="FV77" s="84">
        <v>715</v>
      </c>
      <c r="FW77" s="84">
        <v>692</v>
      </c>
      <c r="FX77" s="84">
        <v>568</v>
      </c>
      <c r="FY77" s="84">
        <v>493</v>
      </c>
      <c r="FZ77" s="84">
        <v>470</v>
      </c>
      <c r="GA77" s="84">
        <v>414</v>
      </c>
      <c r="GB77" s="84">
        <v>402</v>
      </c>
      <c r="GC77" s="84">
        <v>373</v>
      </c>
      <c r="GD77" s="84">
        <v>400</v>
      </c>
      <c r="GE77" s="84">
        <v>393</v>
      </c>
      <c r="GF77" s="84">
        <v>382</v>
      </c>
      <c r="GG77" s="84">
        <v>353</v>
      </c>
      <c r="GH77" s="84">
        <v>300</v>
      </c>
      <c r="GI77" s="84">
        <v>266</v>
      </c>
      <c r="GJ77" s="84">
        <v>216</v>
      </c>
      <c r="GK77" s="84">
        <v>195</v>
      </c>
      <c r="GL77" s="85">
        <v>669</v>
      </c>
    </row>
    <row r="78" spans="1:194" s="1" customFormat="1">
      <c r="A78" s="86" t="s">
        <v>135</v>
      </c>
      <c r="B78" s="360" t="s">
        <v>203</v>
      </c>
      <c r="C78" s="29" t="str">
        <f t="shared" si="4"/>
        <v xml:space="preserve">England – CCGs - Leeds </v>
      </c>
      <c r="D78" s="50">
        <f t="shared" si="5"/>
        <v>313860</v>
      </c>
      <c r="E78" s="50">
        <f t="shared" si="5"/>
        <v>335972</v>
      </c>
      <c r="F78" s="51">
        <f t="shared" si="6"/>
        <v>822483</v>
      </c>
      <c r="G78" s="51">
        <f t="shared" si="7"/>
        <v>402324</v>
      </c>
      <c r="H78" s="52">
        <f t="shared" si="8"/>
        <v>420159</v>
      </c>
      <c r="I78" s="52">
        <f t="shared" si="9"/>
        <v>313860</v>
      </c>
      <c r="J78" s="52">
        <f t="shared" si="10"/>
        <v>335972</v>
      </c>
      <c r="K78" s="49">
        <f t="shared" si="11"/>
        <v>88464</v>
      </c>
      <c r="L78" s="50">
        <f t="shared" si="12"/>
        <v>84187</v>
      </c>
      <c r="M78" s="83">
        <v>4443</v>
      </c>
      <c r="N78" s="83">
        <v>4529</v>
      </c>
      <c r="O78" s="83">
        <v>4704</v>
      </c>
      <c r="P78" s="83">
        <v>4900</v>
      </c>
      <c r="Q78" s="83">
        <v>4864</v>
      </c>
      <c r="R78" s="83">
        <v>5037</v>
      </c>
      <c r="S78" s="83">
        <v>5185</v>
      </c>
      <c r="T78" s="83">
        <v>5123</v>
      </c>
      <c r="U78" s="83">
        <v>4981</v>
      </c>
      <c r="V78" s="83">
        <v>5228</v>
      </c>
      <c r="W78" s="83">
        <v>5246</v>
      </c>
      <c r="X78" s="83">
        <v>5110</v>
      </c>
      <c r="Y78" s="83">
        <v>5126</v>
      </c>
      <c r="Z78" s="83">
        <v>5088</v>
      </c>
      <c r="AA78" s="83">
        <v>4818</v>
      </c>
      <c r="AB78" s="83">
        <v>4887</v>
      </c>
      <c r="AC78" s="83">
        <v>4682</v>
      </c>
      <c r="AD78" s="83">
        <v>4513</v>
      </c>
      <c r="AE78" s="83">
        <v>5168</v>
      </c>
      <c r="AF78" s="83">
        <v>7685</v>
      </c>
      <c r="AG78" s="83">
        <v>7855</v>
      </c>
      <c r="AH78" s="83">
        <v>7279</v>
      </c>
      <c r="AI78" s="83">
        <v>6931</v>
      </c>
      <c r="AJ78" s="83">
        <v>6792</v>
      </c>
      <c r="AK78" s="83">
        <v>6565</v>
      </c>
      <c r="AL78" s="83">
        <v>6297</v>
      </c>
      <c r="AM78" s="83">
        <v>5985</v>
      </c>
      <c r="AN78" s="83">
        <v>6048</v>
      </c>
      <c r="AO78" s="83">
        <v>6195</v>
      </c>
      <c r="AP78" s="83">
        <v>5881</v>
      </c>
      <c r="AQ78" s="83">
        <v>5928</v>
      </c>
      <c r="AR78" s="83">
        <v>6284</v>
      </c>
      <c r="AS78" s="83">
        <v>5868</v>
      </c>
      <c r="AT78" s="83">
        <v>5690</v>
      </c>
      <c r="AU78" s="83">
        <v>5756</v>
      </c>
      <c r="AV78" s="83">
        <v>5657</v>
      </c>
      <c r="AW78" s="83">
        <v>5757</v>
      </c>
      <c r="AX78" s="83">
        <v>5520</v>
      </c>
      <c r="AY78" s="83">
        <v>5452</v>
      </c>
      <c r="AZ78" s="83">
        <v>5418</v>
      </c>
      <c r="BA78" s="83">
        <v>5430</v>
      </c>
      <c r="BB78" s="83">
        <v>5442</v>
      </c>
      <c r="BC78" s="83">
        <v>5478</v>
      </c>
      <c r="BD78" s="83">
        <v>5198</v>
      </c>
      <c r="BE78" s="83">
        <v>4734</v>
      </c>
      <c r="BF78" s="83">
        <v>4675</v>
      </c>
      <c r="BG78" s="83">
        <v>4840</v>
      </c>
      <c r="BH78" s="83">
        <v>4665</v>
      </c>
      <c r="BI78" s="83">
        <v>4760</v>
      </c>
      <c r="BJ78" s="83">
        <v>5090</v>
      </c>
      <c r="BK78" s="83">
        <v>4984</v>
      </c>
      <c r="BL78" s="83">
        <v>5303</v>
      </c>
      <c r="BM78" s="83">
        <v>5019</v>
      </c>
      <c r="BN78" s="83">
        <v>4869</v>
      </c>
      <c r="BO78" s="83">
        <v>4825</v>
      </c>
      <c r="BP78" s="83">
        <v>4914</v>
      </c>
      <c r="BQ78" s="83">
        <v>4821</v>
      </c>
      <c r="BR78" s="83">
        <v>4905</v>
      </c>
      <c r="BS78" s="83">
        <v>4790</v>
      </c>
      <c r="BT78" s="83">
        <v>4487</v>
      </c>
      <c r="BU78" s="83">
        <v>4390</v>
      </c>
      <c r="BV78" s="83">
        <v>4226</v>
      </c>
      <c r="BW78" s="83">
        <v>3935</v>
      </c>
      <c r="BX78" s="83">
        <v>3997</v>
      </c>
      <c r="BY78" s="83">
        <v>3775</v>
      </c>
      <c r="BZ78" s="83">
        <v>3578</v>
      </c>
      <c r="CA78" s="83">
        <v>3430</v>
      </c>
      <c r="CB78" s="83">
        <v>3157</v>
      </c>
      <c r="CC78" s="83">
        <v>3314</v>
      </c>
      <c r="CD78" s="83">
        <v>3196</v>
      </c>
      <c r="CE78" s="83">
        <v>2973</v>
      </c>
      <c r="CF78" s="83">
        <v>3055</v>
      </c>
      <c r="CG78" s="83">
        <v>2950</v>
      </c>
      <c r="CH78" s="83">
        <v>3144</v>
      </c>
      <c r="CI78" s="83">
        <v>3193</v>
      </c>
      <c r="CJ78" s="83">
        <v>3290</v>
      </c>
      <c r="CK78" s="83">
        <v>2411</v>
      </c>
      <c r="CL78" s="83">
        <v>2347</v>
      </c>
      <c r="CM78" s="83">
        <v>2198</v>
      </c>
      <c r="CN78" s="83">
        <v>2063</v>
      </c>
      <c r="CO78" s="83">
        <v>1716</v>
      </c>
      <c r="CP78" s="83">
        <v>1448</v>
      </c>
      <c r="CQ78" s="83">
        <v>1521</v>
      </c>
      <c r="CR78" s="83">
        <v>1411</v>
      </c>
      <c r="CS78" s="83">
        <v>1353</v>
      </c>
      <c r="CT78" s="83">
        <v>1202</v>
      </c>
      <c r="CU78" s="83">
        <v>1066</v>
      </c>
      <c r="CV78" s="83">
        <v>899</v>
      </c>
      <c r="CW78" s="83">
        <v>782</v>
      </c>
      <c r="CX78" s="83">
        <v>649</v>
      </c>
      <c r="CY78" s="83">
        <v>1951</v>
      </c>
      <c r="CZ78" s="84">
        <v>4295</v>
      </c>
      <c r="DA78" s="84">
        <v>4217</v>
      </c>
      <c r="DB78" s="84">
        <v>4526</v>
      </c>
      <c r="DC78" s="84">
        <v>4601</v>
      </c>
      <c r="DD78" s="84">
        <v>4767</v>
      </c>
      <c r="DE78" s="84">
        <v>4809</v>
      </c>
      <c r="DF78" s="84">
        <v>4915</v>
      </c>
      <c r="DG78" s="84">
        <v>4858</v>
      </c>
      <c r="DH78" s="84">
        <v>4879</v>
      </c>
      <c r="DI78" s="84">
        <v>4767</v>
      </c>
      <c r="DJ78" s="84">
        <v>5036</v>
      </c>
      <c r="DK78" s="84">
        <v>4990</v>
      </c>
      <c r="DL78" s="84">
        <v>5024</v>
      </c>
      <c r="DM78" s="84">
        <v>4783</v>
      </c>
      <c r="DN78" s="84">
        <v>4552</v>
      </c>
      <c r="DO78" s="84">
        <v>4482</v>
      </c>
      <c r="DP78" s="84">
        <v>4361</v>
      </c>
      <c r="DQ78" s="84">
        <v>4325</v>
      </c>
      <c r="DR78" s="84">
        <v>5088</v>
      </c>
      <c r="DS78" s="84">
        <v>8603</v>
      </c>
      <c r="DT78" s="84">
        <v>8625</v>
      </c>
      <c r="DU78" s="84">
        <v>7705</v>
      </c>
      <c r="DV78" s="84">
        <v>7457</v>
      </c>
      <c r="DW78" s="84">
        <v>6999</v>
      </c>
      <c r="DX78" s="84">
        <v>6897</v>
      </c>
      <c r="DY78" s="84">
        <v>6550</v>
      </c>
      <c r="DZ78" s="84">
        <v>6016</v>
      </c>
      <c r="EA78" s="84">
        <v>6162</v>
      </c>
      <c r="EB78" s="84">
        <v>6298</v>
      </c>
      <c r="EC78" s="84">
        <v>6262</v>
      </c>
      <c r="ED78" s="84">
        <v>6306</v>
      </c>
      <c r="EE78" s="84">
        <v>6342</v>
      </c>
      <c r="EF78" s="84">
        <v>6141</v>
      </c>
      <c r="EG78" s="84">
        <v>6069</v>
      </c>
      <c r="EH78" s="84">
        <v>6332</v>
      </c>
      <c r="EI78" s="84">
        <v>6082</v>
      </c>
      <c r="EJ78" s="84">
        <v>6092</v>
      </c>
      <c r="EK78" s="84">
        <v>5917</v>
      </c>
      <c r="EL78" s="84">
        <v>5674</v>
      </c>
      <c r="EM78" s="84">
        <v>5756</v>
      </c>
      <c r="EN78" s="84">
        <v>5592</v>
      </c>
      <c r="EO78" s="84">
        <v>5790</v>
      </c>
      <c r="EP78" s="84">
        <v>5600</v>
      </c>
      <c r="EQ78" s="84">
        <v>5135</v>
      </c>
      <c r="ER78" s="84">
        <v>4864</v>
      </c>
      <c r="ES78" s="84">
        <v>4818</v>
      </c>
      <c r="ET78" s="84">
        <v>4821</v>
      </c>
      <c r="EU78" s="84">
        <v>4735</v>
      </c>
      <c r="EV78" s="84">
        <v>4623</v>
      </c>
      <c r="EW78" s="84">
        <v>4836</v>
      </c>
      <c r="EX78" s="84">
        <v>5094</v>
      </c>
      <c r="EY78" s="84">
        <v>5205</v>
      </c>
      <c r="EZ78" s="84">
        <v>5061</v>
      </c>
      <c r="FA78" s="84">
        <v>5232</v>
      </c>
      <c r="FB78" s="84">
        <v>5097</v>
      </c>
      <c r="FC78" s="84">
        <v>4938</v>
      </c>
      <c r="FD78" s="84">
        <v>4896</v>
      </c>
      <c r="FE78" s="84">
        <v>4964</v>
      </c>
      <c r="FF78" s="84">
        <v>4888</v>
      </c>
      <c r="FG78" s="84">
        <v>4741</v>
      </c>
      <c r="FH78" s="84">
        <v>4656</v>
      </c>
      <c r="FI78" s="84">
        <v>4334</v>
      </c>
      <c r="FJ78" s="84">
        <v>4160</v>
      </c>
      <c r="FK78" s="84">
        <v>4155</v>
      </c>
      <c r="FL78" s="84">
        <v>4043</v>
      </c>
      <c r="FM78" s="84">
        <v>3925</v>
      </c>
      <c r="FN78" s="84">
        <v>3612</v>
      </c>
      <c r="FO78" s="84">
        <v>3360</v>
      </c>
      <c r="FP78" s="84">
        <v>3437</v>
      </c>
      <c r="FQ78" s="84">
        <v>3400</v>
      </c>
      <c r="FR78" s="84">
        <v>3270</v>
      </c>
      <c r="FS78" s="84">
        <v>3356</v>
      </c>
      <c r="FT78" s="84">
        <v>3388</v>
      </c>
      <c r="FU78" s="84">
        <v>3383</v>
      </c>
      <c r="FV78" s="84">
        <v>3620</v>
      </c>
      <c r="FW78" s="84">
        <v>3974</v>
      </c>
      <c r="FX78" s="84">
        <v>2911</v>
      </c>
      <c r="FY78" s="84">
        <v>2722</v>
      </c>
      <c r="FZ78" s="84">
        <v>2624</v>
      </c>
      <c r="GA78" s="84">
        <v>2477</v>
      </c>
      <c r="GB78" s="84">
        <v>2120</v>
      </c>
      <c r="GC78" s="84">
        <v>1874</v>
      </c>
      <c r="GD78" s="84">
        <v>2064</v>
      </c>
      <c r="GE78" s="84">
        <v>1848</v>
      </c>
      <c r="GF78" s="84">
        <v>1820</v>
      </c>
      <c r="GG78" s="84">
        <v>1715</v>
      </c>
      <c r="GH78" s="84">
        <v>1538</v>
      </c>
      <c r="GI78" s="84">
        <v>1412</v>
      </c>
      <c r="GJ78" s="84">
        <v>1161</v>
      </c>
      <c r="GK78" s="84">
        <v>1006</v>
      </c>
      <c r="GL78" s="85">
        <v>4304</v>
      </c>
    </row>
    <row r="79" spans="1:194" s="1" customFormat="1">
      <c r="A79" s="86" t="s">
        <v>135</v>
      </c>
      <c r="B79" s="360" t="s">
        <v>204</v>
      </c>
      <c r="C79" s="29" t="str">
        <f t="shared" si="4"/>
        <v xml:space="preserve">England – CCGs - Leicester City </v>
      </c>
      <c r="D79" s="50">
        <f t="shared" si="5"/>
        <v>140844</v>
      </c>
      <c r="E79" s="50">
        <f t="shared" si="5"/>
        <v>144720</v>
      </c>
      <c r="F79" s="51">
        <f t="shared" si="6"/>
        <v>373399</v>
      </c>
      <c r="G79" s="51">
        <f t="shared" si="7"/>
        <v>186254</v>
      </c>
      <c r="H79" s="52">
        <f t="shared" si="8"/>
        <v>187145</v>
      </c>
      <c r="I79" s="52">
        <f t="shared" si="9"/>
        <v>140844</v>
      </c>
      <c r="J79" s="52">
        <f t="shared" si="10"/>
        <v>144720</v>
      </c>
      <c r="K79" s="49">
        <f t="shared" si="11"/>
        <v>45410</v>
      </c>
      <c r="L79" s="50">
        <f t="shared" si="12"/>
        <v>42425</v>
      </c>
      <c r="M79" s="83">
        <v>2321</v>
      </c>
      <c r="N79" s="83">
        <v>2235</v>
      </c>
      <c r="O79" s="83">
        <v>2403</v>
      </c>
      <c r="P79" s="83">
        <v>2339</v>
      </c>
      <c r="Q79" s="83">
        <v>2326</v>
      </c>
      <c r="R79" s="83">
        <v>2419</v>
      </c>
      <c r="S79" s="83">
        <v>2480</v>
      </c>
      <c r="T79" s="83">
        <v>2584</v>
      </c>
      <c r="U79" s="83">
        <v>2542</v>
      </c>
      <c r="V79" s="83">
        <v>2594</v>
      </c>
      <c r="W79" s="83">
        <v>2697</v>
      </c>
      <c r="X79" s="83">
        <v>2586</v>
      </c>
      <c r="Y79" s="83">
        <v>2541</v>
      </c>
      <c r="Z79" s="83">
        <v>2736</v>
      </c>
      <c r="AA79" s="83">
        <v>2703</v>
      </c>
      <c r="AB79" s="83">
        <v>2583</v>
      </c>
      <c r="AC79" s="83">
        <v>2642</v>
      </c>
      <c r="AD79" s="83">
        <v>2679</v>
      </c>
      <c r="AE79" s="83">
        <v>2638</v>
      </c>
      <c r="AF79" s="83">
        <v>3631</v>
      </c>
      <c r="AG79" s="83">
        <v>4296</v>
      </c>
      <c r="AH79" s="83">
        <v>4181</v>
      </c>
      <c r="AI79" s="83">
        <v>3641</v>
      </c>
      <c r="AJ79" s="83">
        <v>3491</v>
      </c>
      <c r="AK79" s="83">
        <v>3238</v>
      </c>
      <c r="AL79" s="83">
        <v>3260</v>
      </c>
      <c r="AM79" s="83">
        <v>3036</v>
      </c>
      <c r="AN79" s="83">
        <v>2987</v>
      </c>
      <c r="AO79" s="83">
        <v>2905</v>
      </c>
      <c r="AP79" s="83">
        <v>2919</v>
      </c>
      <c r="AQ79" s="83">
        <v>2804</v>
      </c>
      <c r="AR79" s="83">
        <v>2778</v>
      </c>
      <c r="AS79" s="83">
        <v>2647</v>
      </c>
      <c r="AT79" s="83">
        <v>2630</v>
      </c>
      <c r="AU79" s="83">
        <v>2589</v>
      </c>
      <c r="AV79" s="83">
        <v>2730</v>
      </c>
      <c r="AW79" s="83">
        <v>2520</v>
      </c>
      <c r="AX79" s="83">
        <v>2635</v>
      </c>
      <c r="AY79" s="83">
        <v>2629</v>
      </c>
      <c r="AZ79" s="83">
        <v>2611</v>
      </c>
      <c r="BA79" s="83">
        <v>2694</v>
      </c>
      <c r="BB79" s="83">
        <v>2602</v>
      </c>
      <c r="BC79" s="83">
        <v>2565</v>
      </c>
      <c r="BD79" s="83">
        <v>2497</v>
      </c>
      <c r="BE79" s="83">
        <v>2264</v>
      </c>
      <c r="BF79" s="83">
        <v>2328</v>
      </c>
      <c r="BG79" s="83">
        <v>2362</v>
      </c>
      <c r="BH79" s="83">
        <v>2225</v>
      </c>
      <c r="BI79" s="83">
        <v>2086</v>
      </c>
      <c r="BJ79" s="83">
        <v>2217</v>
      </c>
      <c r="BK79" s="83">
        <v>2237</v>
      </c>
      <c r="BL79" s="83">
        <v>2252</v>
      </c>
      <c r="BM79" s="83">
        <v>2231</v>
      </c>
      <c r="BN79" s="83">
        <v>2122</v>
      </c>
      <c r="BO79" s="83">
        <v>2112</v>
      </c>
      <c r="BP79" s="83">
        <v>2003</v>
      </c>
      <c r="BQ79" s="83">
        <v>1961</v>
      </c>
      <c r="BR79" s="83">
        <v>1993</v>
      </c>
      <c r="BS79" s="83">
        <v>1874</v>
      </c>
      <c r="BT79" s="83">
        <v>1904</v>
      </c>
      <c r="BU79" s="83">
        <v>1811</v>
      </c>
      <c r="BV79" s="83">
        <v>1832</v>
      </c>
      <c r="BW79" s="83">
        <v>1851</v>
      </c>
      <c r="BX79" s="83">
        <v>1719</v>
      </c>
      <c r="BY79" s="83">
        <v>1668</v>
      </c>
      <c r="BZ79" s="83">
        <v>1496</v>
      </c>
      <c r="CA79" s="83">
        <v>1454</v>
      </c>
      <c r="CB79" s="83">
        <v>1379</v>
      </c>
      <c r="CC79" s="83">
        <v>1392</v>
      </c>
      <c r="CD79" s="83">
        <v>1266</v>
      </c>
      <c r="CE79" s="83">
        <v>1224</v>
      </c>
      <c r="CF79" s="83">
        <v>1170</v>
      </c>
      <c r="CG79" s="83">
        <v>1052</v>
      </c>
      <c r="CH79" s="83">
        <v>1096</v>
      </c>
      <c r="CI79" s="83">
        <v>1023</v>
      </c>
      <c r="CJ79" s="83">
        <v>1004</v>
      </c>
      <c r="CK79" s="83">
        <v>720</v>
      </c>
      <c r="CL79" s="83">
        <v>695</v>
      </c>
      <c r="CM79" s="83">
        <v>673</v>
      </c>
      <c r="CN79" s="83">
        <v>673</v>
      </c>
      <c r="CO79" s="83">
        <v>488</v>
      </c>
      <c r="CP79" s="83">
        <v>449</v>
      </c>
      <c r="CQ79" s="83">
        <v>460</v>
      </c>
      <c r="CR79" s="83">
        <v>441</v>
      </c>
      <c r="CS79" s="83">
        <v>406</v>
      </c>
      <c r="CT79" s="83">
        <v>358</v>
      </c>
      <c r="CU79" s="83">
        <v>307</v>
      </c>
      <c r="CV79" s="83">
        <v>275</v>
      </c>
      <c r="CW79" s="83">
        <v>231</v>
      </c>
      <c r="CX79" s="83">
        <v>192</v>
      </c>
      <c r="CY79" s="83">
        <v>714</v>
      </c>
      <c r="CZ79" s="84">
        <v>2155</v>
      </c>
      <c r="DA79" s="84">
        <v>1959</v>
      </c>
      <c r="DB79" s="84">
        <v>2154</v>
      </c>
      <c r="DC79" s="84">
        <v>2145</v>
      </c>
      <c r="DD79" s="84">
        <v>2274</v>
      </c>
      <c r="DE79" s="84">
        <v>2329</v>
      </c>
      <c r="DF79" s="84">
        <v>2406</v>
      </c>
      <c r="DG79" s="84">
        <v>2410</v>
      </c>
      <c r="DH79" s="84">
        <v>2402</v>
      </c>
      <c r="DI79" s="84">
        <v>2499</v>
      </c>
      <c r="DJ79" s="84">
        <v>2598</v>
      </c>
      <c r="DK79" s="84">
        <v>2540</v>
      </c>
      <c r="DL79" s="84">
        <v>2474</v>
      </c>
      <c r="DM79" s="84">
        <v>2571</v>
      </c>
      <c r="DN79" s="84">
        <v>2469</v>
      </c>
      <c r="DO79" s="84">
        <v>2341</v>
      </c>
      <c r="DP79" s="84">
        <v>2347</v>
      </c>
      <c r="DQ79" s="84">
        <v>2352</v>
      </c>
      <c r="DR79" s="84">
        <v>2538</v>
      </c>
      <c r="DS79" s="84">
        <v>3851</v>
      </c>
      <c r="DT79" s="84">
        <v>4626</v>
      </c>
      <c r="DU79" s="84">
        <v>4104</v>
      </c>
      <c r="DV79" s="84">
        <v>3202</v>
      </c>
      <c r="DW79" s="84">
        <v>2952</v>
      </c>
      <c r="DX79" s="84">
        <v>3066</v>
      </c>
      <c r="DY79" s="84">
        <v>3006</v>
      </c>
      <c r="DZ79" s="84">
        <v>2913</v>
      </c>
      <c r="EA79" s="84">
        <v>2913</v>
      </c>
      <c r="EB79" s="84">
        <v>2871</v>
      </c>
      <c r="EC79" s="84">
        <v>2833</v>
      </c>
      <c r="ED79" s="84">
        <v>2744</v>
      </c>
      <c r="EE79" s="84">
        <v>2686</v>
      </c>
      <c r="EF79" s="84">
        <v>2898</v>
      </c>
      <c r="EG79" s="84">
        <v>2753</v>
      </c>
      <c r="EH79" s="84">
        <v>2871</v>
      </c>
      <c r="EI79" s="84">
        <v>2872</v>
      </c>
      <c r="EJ79" s="84">
        <v>2862</v>
      </c>
      <c r="EK79" s="84">
        <v>2905</v>
      </c>
      <c r="EL79" s="84">
        <v>2827</v>
      </c>
      <c r="EM79" s="84">
        <v>2777</v>
      </c>
      <c r="EN79" s="84">
        <v>2663</v>
      </c>
      <c r="EO79" s="84">
        <v>2607</v>
      </c>
      <c r="EP79" s="84">
        <v>2650</v>
      </c>
      <c r="EQ79" s="84">
        <v>2526</v>
      </c>
      <c r="ER79" s="84">
        <v>2292</v>
      </c>
      <c r="ES79" s="84">
        <v>2198</v>
      </c>
      <c r="ET79" s="84">
        <v>2321</v>
      </c>
      <c r="EU79" s="84">
        <v>2370</v>
      </c>
      <c r="EV79" s="84">
        <v>2152</v>
      </c>
      <c r="EW79" s="84">
        <v>2183</v>
      </c>
      <c r="EX79" s="84">
        <v>2241</v>
      </c>
      <c r="EY79" s="84">
        <v>2292</v>
      </c>
      <c r="EZ79" s="84">
        <v>2230</v>
      </c>
      <c r="FA79" s="84">
        <v>2245</v>
      </c>
      <c r="FB79" s="84">
        <v>2173</v>
      </c>
      <c r="FC79" s="84">
        <v>2000</v>
      </c>
      <c r="FD79" s="84">
        <v>1908</v>
      </c>
      <c r="FE79" s="84">
        <v>1958</v>
      </c>
      <c r="FF79" s="84">
        <v>1917</v>
      </c>
      <c r="FG79" s="84">
        <v>1941</v>
      </c>
      <c r="FH79" s="84">
        <v>1901</v>
      </c>
      <c r="FI79" s="84">
        <v>1835</v>
      </c>
      <c r="FJ79" s="84">
        <v>1753</v>
      </c>
      <c r="FK79" s="84">
        <v>1682</v>
      </c>
      <c r="FL79" s="84">
        <v>1598</v>
      </c>
      <c r="FM79" s="84">
        <v>1582</v>
      </c>
      <c r="FN79" s="84">
        <v>1474</v>
      </c>
      <c r="FO79" s="84">
        <v>1409</v>
      </c>
      <c r="FP79" s="84">
        <v>1413</v>
      </c>
      <c r="FQ79" s="84">
        <v>1368</v>
      </c>
      <c r="FR79" s="84">
        <v>1269</v>
      </c>
      <c r="FS79" s="84">
        <v>1205</v>
      </c>
      <c r="FT79" s="84">
        <v>1237</v>
      </c>
      <c r="FU79" s="84">
        <v>1119</v>
      </c>
      <c r="FV79" s="84">
        <v>1157</v>
      </c>
      <c r="FW79" s="84">
        <v>998</v>
      </c>
      <c r="FX79" s="84">
        <v>849</v>
      </c>
      <c r="FY79" s="84">
        <v>836</v>
      </c>
      <c r="FZ79" s="84">
        <v>759</v>
      </c>
      <c r="GA79" s="84">
        <v>758</v>
      </c>
      <c r="GB79" s="84">
        <v>638</v>
      </c>
      <c r="GC79" s="84">
        <v>642</v>
      </c>
      <c r="GD79" s="84">
        <v>614</v>
      </c>
      <c r="GE79" s="84">
        <v>596</v>
      </c>
      <c r="GF79" s="84">
        <v>594</v>
      </c>
      <c r="GG79" s="84">
        <v>568</v>
      </c>
      <c r="GH79" s="84">
        <v>480</v>
      </c>
      <c r="GI79" s="84">
        <v>420</v>
      </c>
      <c r="GJ79" s="84">
        <v>368</v>
      </c>
      <c r="GK79" s="84">
        <v>318</v>
      </c>
      <c r="GL79" s="85">
        <v>1343</v>
      </c>
    </row>
    <row r="80" spans="1:194" s="1" customFormat="1">
      <c r="A80" s="86" t="s">
        <v>135</v>
      </c>
      <c r="B80" s="360" t="s">
        <v>205</v>
      </c>
      <c r="C80" s="29" t="str">
        <f t="shared" si="4"/>
        <v xml:space="preserve">England – CCGs - Lincolnshire </v>
      </c>
      <c r="D80" s="50">
        <f t="shared" si="5"/>
        <v>305377</v>
      </c>
      <c r="E80" s="50">
        <f t="shared" si="5"/>
        <v>324135</v>
      </c>
      <c r="F80" s="51">
        <f t="shared" si="6"/>
        <v>775524</v>
      </c>
      <c r="G80" s="51">
        <f t="shared" si="7"/>
        <v>380037</v>
      </c>
      <c r="H80" s="52">
        <f t="shared" si="8"/>
        <v>395487</v>
      </c>
      <c r="I80" s="52">
        <f t="shared" si="9"/>
        <v>305377</v>
      </c>
      <c r="J80" s="52">
        <f t="shared" si="10"/>
        <v>324135</v>
      </c>
      <c r="K80" s="49">
        <f t="shared" si="11"/>
        <v>74660</v>
      </c>
      <c r="L80" s="50">
        <f t="shared" si="12"/>
        <v>71352</v>
      </c>
      <c r="M80" s="83">
        <v>3298</v>
      </c>
      <c r="N80" s="83">
        <v>3611</v>
      </c>
      <c r="O80" s="83">
        <v>3746</v>
      </c>
      <c r="P80" s="83">
        <v>3836</v>
      </c>
      <c r="Q80" s="83">
        <v>4012</v>
      </c>
      <c r="R80" s="83">
        <v>4081</v>
      </c>
      <c r="S80" s="83">
        <v>4315</v>
      </c>
      <c r="T80" s="83">
        <v>4216</v>
      </c>
      <c r="U80" s="83">
        <v>4261</v>
      </c>
      <c r="V80" s="83">
        <v>4203</v>
      </c>
      <c r="W80" s="83">
        <v>4504</v>
      </c>
      <c r="X80" s="83">
        <v>4559</v>
      </c>
      <c r="Y80" s="83">
        <v>4526</v>
      </c>
      <c r="Z80" s="83">
        <v>4446</v>
      </c>
      <c r="AA80" s="83">
        <v>4599</v>
      </c>
      <c r="AB80" s="83">
        <v>4234</v>
      </c>
      <c r="AC80" s="83">
        <v>4141</v>
      </c>
      <c r="AD80" s="83">
        <v>4072</v>
      </c>
      <c r="AE80" s="83">
        <v>4208</v>
      </c>
      <c r="AF80" s="83">
        <v>4191</v>
      </c>
      <c r="AG80" s="83">
        <v>4369</v>
      </c>
      <c r="AH80" s="83">
        <v>4510</v>
      </c>
      <c r="AI80" s="83">
        <v>4304</v>
      </c>
      <c r="AJ80" s="83">
        <v>4180</v>
      </c>
      <c r="AK80" s="83">
        <v>3964</v>
      </c>
      <c r="AL80" s="83">
        <v>4209</v>
      </c>
      <c r="AM80" s="83">
        <v>4155</v>
      </c>
      <c r="AN80" s="83">
        <v>4272</v>
      </c>
      <c r="AO80" s="83">
        <v>4256</v>
      </c>
      <c r="AP80" s="83">
        <v>4371</v>
      </c>
      <c r="AQ80" s="83">
        <v>4340</v>
      </c>
      <c r="AR80" s="83">
        <v>4472</v>
      </c>
      <c r="AS80" s="83">
        <v>4546</v>
      </c>
      <c r="AT80" s="83">
        <v>4508</v>
      </c>
      <c r="AU80" s="83">
        <v>4604</v>
      </c>
      <c r="AV80" s="83">
        <v>4440</v>
      </c>
      <c r="AW80" s="83">
        <v>4280</v>
      </c>
      <c r="AX80" s="83">
        <v>4466</v>
      </c>
      <c r="AY80" s="83">
        <v>4274</v>
      </c>
      <c r="AZ80" s="83">
        <v>4232</v>
      </c>
      <c r="BA80" s="83">
        <v>4209</v>
      </c>
      <c r="BB80" s="83">
        <v>4318</v>
      </c>
      <c r="BC80" s="83">
        <v>4392</v>
      </c>
      <c r="BD80" s="83">
        <v>4303</v>
      </c>
      <c r="BE80" s="83">
        <v>3851</v>
      </c>
      <c r="BF80" s="83">
        <v>3818</v>
      </c>
      <c r="BG80" s="83">
        <v>4055</v>
      </c>
      <c r="BH80" s="83">
        <v>4126</v>
      </c>
      <c r="BI80" s="83">
        <v>4418</v>
      </c>
      <c r="BJ80" s="83">
        <v>4616</v>
      </c>
      <c r="BK80" s="83">
        <v>5201</v>
      </c>
      <c r="BL80" s="83">
        <v>5323</v>
      </c>
      <c r="BM80" s="83">
        <v>5240</v>
      </c>
      <c r="BN80" s="83">
        <v>5482</v>
      </c>
      <c r="BO80" s="83">
        <v>5386</v>
      </c>
      <c r="BP80" s="83">
        <v>5641</v>
      </c>
      <c r="BQ80" s="83">
        <v>5616</v>
      </c>
      <c r="BR80" s="83">
        <v>5709</v>
      </c>
      <c r="BS80" s="83">
        <v>5857</v>
      </c>
      <c r="BT80" s="83">
        <v>5679</v>
      </c>
      <c r="BU80" s="83">
        <v>5638</v>
      </c>
      <c r="BV80" s="83">
        <v>5527</v>
      </c>
      <c r="BW80" s="83">
        <v>5231</v>
      </c>
      <c r="BX80" s="83">
        <v>5001</v>
      </c>
      <c r="BY80" s="83">
        <v>4997</v>
      </c>
      <c r="BZ80" s="83">
        <v>4805</v>
      </c>
      <c r="CA80" s="83">
        <v>4672</v>
      </c>
      <c r="CB80" s="83">
        <v>4566</v>
      </c>
      <c r="CC80" s="83">
        <v>4537</v>
      </c>
      <c r="CD80" s="83">
        <v>4481</v>
      </c>
      <c r="CE80" s="83">
        <v>4388</v>
      </c>
      <c r="CF80" s="83">
        <v>4438</v>
      </c>
      <c r="CG80" s="83">
        <v>4514</v>
      </c>
      <c r="CH80" s="83">
        <v>4454</v>
      </c>
      <c r="CI80" s="83">
        <v>4844</v>
      </c>
      <c r="CJ80" s="83">
        <v>5209</v>
      </c>
      <c r="CK80" s="83">
        <v>4064</v>
      </c>
      <c r="CL80" s="83">
        <v>3741</v>
      </c>
      <c r="CM80" s="83">
        <v>3666</v>
      </c>
      <c r="CN80" s="83">
        <v>3246</v>
      </c>
      <c r="CO80" s="83">
        <v>2888</v>
      </c>
      <c r="CP80" s="83">
        <v>2336</v>
      </c>
      <c r="CQ80" s="83">
        <v>2295</v>
      </c>
      <c r="CR80" s="83">
        <v>2198</v>
      </c>
      <c r="CS80" s="83">
        <v>1862</v>
      </c>
      <c r="CT80" s="83">
        <v>1778</v>
      </c>
      <c r="CU80" s="83">
        <v>1517</v>
      </c>
      <c r="CV80" s="83">
        <v>1297</v>
      </c>
      <c r="CW80" s="83">
        <v>1015</v>
      </c>
      <c r="CX80" s="83">
        <v>880</v>
      </c>
      <c r="CY80" s="83">
        <v>2901</v>
      </c>
      <c r="CZ80" s="84">
        <v>3269</v>
      </c>
      <c r="DA80" s="84">
        <v>3255</v>
      </c>
      <c r="DB80" s="84">
        <v>3419</v>
      </c>
      <c r="DC80" s="84">
        <v>3559</v>
      </c>
      <c r="DD80" s="84">
        <v>3693</v>
      </c>
      <c r="DE80" s="84">
        <v>3775</v>
      </c>
      <c r="DF80" s="84">
        <v>4047</v>
      </c>
      <c r="DG80" s="84">
        <v>4095</v>
      </c>
      <c r="DH80" s="84">
        <v>4170</v>
      </c>
      <c r="DI80" s="84">
        <v>4183</v>
      </c>
      <c r="DJ80" s="84">
        <v>4280</v>
      </c>
      <c r="DK80" s="84">
        <v>4423</v>
      </c>
      <c r="DL80" s="84">
        <v>4292</v>
      </c>
      <c r="DM80" s="84">
        <v>4306</v>
      </c>
      <c r="DN80" s="84">
        <v>4304</v>
      </c>
      <c r="DO80" s="84">
        <v>4174</v>
      </c>
      <c r="DP80" s="84">
        <v>4126</v>
      </c>
      <c r="DQ80" s="84">
        <v>3982</v>
      </c>
      <c r="DR80" s="84">
        <v>3931</v>
      </c>
      <c r="DS80" s="84">
        <v>3996</v>
      </c>
      <c r="DT80" s="84">
        <v>4299</v>
      </c>
      <c r="DU80" s="84">
        <v>4379</v>
      </c>
      <c r="DV80" s="84">
        <v>4058</v>
      </c>
      <c r="DW80" s="84">
        <v>4074</v>
      </c>
      <c r="DX80" s="84">
        <v>3782</v>
      </c>
      <c r="DY80" s="84">
        <v>3951</v>
      </c>
      <c r="DZ80" s="84">
        <v>4069</v>
      </c>
      <c r="EA80" s="84">
        <v>4169</v>
      </c>
      <c r="EB80" s="84">
        <v>4328</v>
      </c>
      <c r="EC80" s="84">
        <v>4405</v>
      </c>
      <c r="ED80" s="84">
        <v>4620</v>
      </c>
      <c r="EE80" s="84">
        <v>4731</v>
      </c>
      <c r="EF80" s="84">
        <v>4678</v>
      </c>
      <c r="EG80" s="84">
        <v>4689</v>
      </c>
      <c r="EH80" s="84">
        <v>4915</v>
      </c>
      <c r="EI80" s="84">
        <v>4588</v>
      </c>
      <c r="EJ80" s="84">
        <v>4707</v>
      </c>
      <c r="EK80" s="84">
        <v>4653</v>
      </c>
      <c r="EL80" s="84">
        <v>4461</v>
      </c>
      <c r="EM80" s="84">
        <v>4521</v>
      </c>
      <c r="EN80" s="84">
        <v>4445</v>
      </c>
      <c r="EO80" s="84">
        <v>4475</v>
      </c>
      <c r="EP80" s="84">
        <v>4682</v>
      </c>
      <c r="EQ80" s="84">
        <v>4490</v>
      </c>
      <c r="ER80" s="84">
        <v>4103</v>
      </c>
      <c r="ES80" s="84">
        <v>4099</v>
      </c>
      <c r="ET80" s="84">
        <v>4224</v>
      </c>
      <c r="EU80" s="84">
        <v>4446</v>
      </c>
      <c r="EV80" s="84">
        <v>4753</v>
      </c>
      <c r="EW80" s="84">
        <v>5022</v>
      </c>
      <c r="EX80" s="84">
        <v>5342</v>
      </c>
      <c r="EY80" s="84">
        <v>5738</v>
      </c>
      <c r="EZ80" s="84">
        <v>5731</v>
      </c>
      <c r="FA80" s="84">
        <v>5805</v>
      </c>
      <c r="FB80" s="84">
        <v>5645</v>
      </c>
      <c r="FC80" s="84">
        <v>5862</v>
      </c>
      <c r="FD80" s="84">
        <v>5959</v>
      </c>
      <c r="FE80" s="84">
        <v>6064</v>
      </c>
      <c r="FF80" s="84">
        <v>5983</v>
      </c>
      <c r="FG80" s="84">
        <v>5978</v>
      </c>
      <c r="FH80" s="84">
        <v>5820</v>
      </c>
      <c r="FI80" s="84">
        <v>5780</v>
      </c>
      <c r="FJ80" s="84">
        <v>5391</v>
      </c>
      <c r="FK80" s="84">
        <v>5247</v>
      </c>
      <c r="FL80" s="84">
        <v>5325</v>
      </c>
      <c r="FM80" s="84">
        <v>5015</v>
      </c>
      <c r="FN80" s="84">
        <v>4915</v>
      </c>
      <c r="FO80" s="84">
        <v>4686</v>
      </c>
      <c r="FP80" s="84">
        <v>4823</v>
      </c>
      <c r="FQ80" s="84">
        <v>4722</v>
      </c>
      <c r="FR80" s="84">
        <v>4664</v>
      </c>
      <c r="FS80" s="84">
        <v>4747</v>
      </c>
      <c r="FT80" s="84">
        <v>4856</v>
      </c>
      <c r="FU80" s="84">
        <v>4952</v>
      </c>
      <c r="FV80" s="84">
        <v>5220</v>
      </c>
      <c r="FW80" s="84">
        <v>5496</v>
      </c>
      <c r="FX80" s="84">
        <v>4203</v>
      </c>
      <c r="FY80" s="84">
        <v>4131</v>
      </c>
      <c r="FZ80" s="84">
        <v>4044</v>
      </c>
      <c r="GA80" s="84">
        <v>3598</v>
      </c>
      <c r="GB80" s="84">
        <v>3217</v>
      </c>
      <c r="GC80" s="84">
        <v>2758</v>
      </c>
      <c r="GD80" s="84">
        <v>2717</v>
      </c>
      <c r="GE80" s="84">
        <v>2568</v>
      </c>
      <c r="GF80" s="84">
        <v>2449</v>
      </c>
      <c r="GG80" s="84">
        <v>2161</v>
      </c>
      <c r="GH80" s="84">
        <v>1902</v>
      </c>
      <c r="GI80" s="84">
        <v>1767</v>
      </c>
      <c r="GJ80" s="84">
        <v>1436</v>
      </c>
      <c r="GK80" s="84">
        <v>1245</v>
      </c>
      <c r="GL80" s="85">
        <v>5430</v>
      </c>
    </row>
    <row r="81" spans="1:194" s="1" customFormat="1">
      <c r="A81" s="86" t="s">
        <v>135</v>
      </c>
      <c r="B81" s="360" t="s">
        <v>206</v>
      </c>
      <c r="C81" s="29" t="str">
        <f t="shared" si="4"/>
        <v xml:space="preserve">England – CCGs - Liverpool </v>
      </c>
      <c r="D81" s="50">
        <f t="shared" si="5"/>
        <v>194715</v>
      </c>
      <c r="E81" s="50">
        <f t="shared" si="5"/>
        <v>207573</v>
      </c>
      <c r="F81" s="51">
        <f t="shared" si="6"/>
        <v>496770</v>
      </c>
      <c r="G81" s="51">
        <f t="shared" si="7"/>
        <v>243137</v>
      </c>
      <c r="H81" s="52">
        <f t="shared" si="8"/>
        <v>253633</v>
      </c>
      <c r="I81" s="52">
        <f t="shared" si="9"/>
        <v>194715</v>
      </c>
      <c r="J81" s="52">
        <f t="shared" si="10"/>
        <v>207573</v>
      </c>
      <c r="K81" s="49">
        <f t="shared" si="11"/>
        <v>48422</v>
      </c>
      <c r="L81" s="50">
        <f t="shared" si="12"/>
        <v>46060</v>
      </c>
      <c r="M81" s="83">
        <v>2688</v>
      </c>
      <c r="N81" s="83">
        <v>2504</v>
      </c>
      <c r="O81" s="83">
        <v>2619</v>
      </c>
      <c r="P81" s="83">
        <v>2774</v>
      </c>
      <c r="Q81" s="83">
        <v>2823</v>
      </c>
      <c r="R81" s="83">
        <v>2870</v>
      </c>
      <c r="S81" s="83">
        <v>2887</v>
      </c>
      <c r="T81" s="83">
        <v>2825</v>
      </c>
      <c r="U81" s="83">
        <v>2683</v>
      </c>
      <c r="V81" s="83">
        <v>2760</v>
      </c>
      <c r="W81" s="83">
        <v>2718</v>
      </c>
      <c r="X81" s="83">
        <v>2767</v>
      </c>
      <c r="Y81" s="83">
        <v>2570</v>
      </c>
      <c r="Z81" s="83">
        <v>2596</v>
      </c>
      <c r="AA81" s="83">
        <v>2589</v>
      </c>
      <c r="AB81" s="83">
        <v>2590</v>
      </c>
      <c r="AC81" s="83">
        <v>2528</v>
      </c>
      <c r="AD81" s="83">
        <v>2631</v>
      </c>
      <c r="AE81" s="83">
        <v>3103</v>
      </c>
      <c r="AF81" s="83">
        <v>6181</v>
      </c>
      <c r="AG81" s="83">
        <v>6545</v>
      </c>
      <c r="AH81" s="83">
        <v>6299</v>
      </c>
      <c r="AI81" s="83">
        <v>5132</v>
      </c>
      <c r="AJ81" s="83">
        <v>4499</v>
      </c>
      <c r="AK81" s="83">
        <v>3982</v>
      </c>
      <c r="AL81" s="83">
        <v>4166</v>
      </c>
      <c r="AM81" s="83">
        <v>4023</v>
      </c>
      <c r="AN81" s="83">
        <v>3844</v>
      </c>
      <c r="AO81" s="83">
        <v>3810</v>
      </c>
      <c r="AP81" s="83">
        <v>3948</v>
      </c>
      <c r="AQ81" s="83">
        <v>3797</v>
      </c>
      <c r="AR81" s="83">
        <v>3920</v>
      </c>
      <c r="AS81" s="83">
        <v>3764</v>
      </c>
      <c r="AT81" s="83">
        <v>3617</v>
      </c>
      <c r="AU81" s="83">
        <v>3745</v>
      </c>
      <c r="AV81" s="83">
        <v>3540</v>
      </c>
      <c r="AW81" s="83">
        <v>3399</v>
      </c>
      <c r="AX81" s="83">
        <v>3428</v>
      </c>
      <c r="AY81" s="83">
        <v>3288</v>
      </c>
      <c r="AZ81" s="83">
        <v>3026</v>
      </c>
      <c r="BA81" s="83">
        <v>3089</v>
      </c>
      <c r="BB81" s="83">
        <v>3062</v>
      </c>
      <c r="BC81" s="83">
        <v>2969</v>
      </c>
      <c r="BD81" s="83">
        <v>2900</v>
      </c>
      <c r="BE81" s="83">
        <v>2547</v>
      </c>
      <c r="BF81" s="83">
        <v>2364</v>
      </c>
      <c r="BG81" s="83">
        <v>2513</v>
      </c>
      <c r="BH81" s="83">
        <v>2609</v>
      </c>
      <c r="BI81" s="83">
        <v>2542</v>
      </c>
      <c r="BJ81" s="83">
        <v>2629</v>
      </c>
      <c r="BK81" s="83">
        <v>2803</v>
      </c>
      <c r="BL81" s="83">
        <v>2868</v>
      </c>
      <c r="BM81" s="83">
        <v>2793</v>
      </c>
      <c r="BN81" s="83">
        <v>2893</v>
      </c>
      <c r="BO81" s="83">
        <v>2770</v>
      </c>
      <c r="BP81" s="83">
        <v>2853</v>
      </c>
      <c r="BQ81" s="83">
        <v>2647</v>
      </c>
      <c r="BR81" s="83">
        <v>2856</v>
      </c>
      <c r="BS81" s="83">
        <v>2926</v>
      </c>
      <c r="BT81" s="83">
        <v>2942</v>
      </c>
      <c r="BU81" s="83">
        <v>2903</v>
      </c>
      <c r="BV81" s="83">
        <v>2864</v>
      </c>
      <c r="BW81" s="83">
        <v>2766</v>
      </c>
      <c r="BX81" s="83">
        <v>2551</v>
      </c>
      <c r="BY81" s="83">
        <v>2576</v>
      </c>
      <c r="BZ81" s="83">
        <v>2342</v>
      </c>
      <c r="CA81" s="83">
        <v>2342</v>
      </c>
      <c r="CB81" s="83">
        <v>2128</v>
      </c>
      <c r="CC81" s="83">
        <v>2122</v>
      </c>
      <c r="CD81" s="83">
        <v>2053</v>
      </c>
      <c r="CE81" s="83">
        <v>2023</v>
      </c>
      <c r="CF81" s="83">
        <v>1986</v>
      </c>
      <c r="CG81" s="83">
        <v>1760</v>
      </c>
      <c r="CH81" s="83">
        <v>1768</v>
      </c>
      <c r="CI81" s="83">
        <v>1737</v>
      </c>
      <c r="CJ81" s="83">
        <v>1910</v>
      </c>
      <c r="CK81" s="83">
        <v>1403</v>
      </c>
      <c r="CL81" s="83">
        <v>1225</v>
      </c>
      <c r="CM81" s="83">
        <v>1237</v>
      </c>
      <c r="CN81" s="83">
        <v>1022</v>
      </c>
      <c r="CO81" s="83">
        <v>944</v>
      </c>
      <c r="CP81" s="83">
        <v>887</v>
      </c>
      <c r="CQ81" s="83">
        <v>877</v>
      </c>
      <c r="CR81" s="83">
        <v>764</v>
      </c>
      <c r="CS81" s="83">
        <v>717</v>
      </c>
      <c r="CT81" s="83">
        <v>595</v>
      </c>
      <c r="CU81" s="83">
        <v>565</v>
      </c>
      <c r="CV81" s="83">
        <v>416</v>
      </c>
      <c r="CW81" s="83">
        <v>352</v>
      </c>
      <c r="CX81" s="83">
        <v>353</v>
      </c>
      <c r="CY81" s="83">
        <v>896</v>
      </c>
      <c r="CZ81" s="84">
        <v>2589</v>
      </c>
      <c r="DA81" s="84">
        <v>2615</v>
      </c>
      <c r="DB81" s="84">
        <v>2557</v>
      </c>
      <c r="DC81" s="84">
        <v>2591</v>
      </c>
      <c r="DD81" s="84">
        <v>2626</v>
      </c>
      <c r="DE81" s="84">
        <v>2662</v>
      </c>
      <c r="DF81" s="84">
        <v>2632</v>
      </c>
      <c r="DG81" s="84">
        <v>2697</v>
      </c>
      <c r="DH81" s="84">
        <v>2682</v>
      </c>
      <c r="DI81" s="84">
        <v>2618</v>
      </c>
      <c r="DJ81" s="84">
        <v>2652</v>
      </c>
      <c r="DK81" s="84">
        <v>2555</v>
      </c>
      <c r="DL81" s="84">
        <v>2448</v>
      </c>
      <c r="DM81" s="84">
        <v>2480</v>
      </c>
      <c r="DN81" s="84">
        <v>2559</v>
      </c>
      <c r="DO81" s="84">
        <v>2429</v>
      </c>
      <c r="DP81" s="84">
        <v>2312</v>
      </c>
      <c r="DQ81" s="84">
        <v>2356</v>
      </c>
      <c r="DR81" s="84">
        <v>3094</v>
      </c>
      <c r="DS81" s="84">
        <v>7425</v>
      </c>
      <c r="DT81" s="84">
        <v>7838</v>
      </c>
      <c r="DU81" s="84">
        <v>6988</v>
      </c>
      <c r="DV81" s="84">
        <v>4767</v>
      </c>
      <c r="DW81" s="84">
        <v>4376</v>
      </c>
      <c r="DX81" s="84">
        <v>3706</v>
      </c>
      <c r="DY81" s="84">
        <v>4018</v>
      </c>
      <c r="DZ81" s="84">
        <v>3851</v>
      </c>
      <c r="EA81" s="84">
        <v>3930</v>
      </c>
      <c r="EB81" s="84">
        <v>3915</v>
      </c>
      <c r="EC81" s="84">
        <v>3682</v>
      </c>
      <c r="ED81" s="84">
        <v>3793</v>
      </c>
      <c r="EE81" s="84">
        <v>3800</v>
      </c>
      <c r="EF81" s="84">
        <v>3775</v>
      </c>
      <c r="EG81" s="84">
        <v>3725</v>
      </c>
      <c r="EH81" s="84">
        <v>3830</v>
      </c>
      <c r="EI81" s="84">
        <v>3633</v>
      </c>
      <c r="EJ81" s="84">
        <v>3679</v>
      </c>
      <c r="EK81" s="84">
        <v>3551</v>
      </c>
      <c r="EL81" s="84">
        <v>3216</v>
      </c>
      <c r="EM81" s="84">
        <v>3280</v>
      </c>
      <c r="EN81" s="84">
        <v>3172</v>
      </c>
      <c r="EO81" s="84">
        <v>3035</v>
      </c>
      <c r="EP81" s="84">
        <v>3059</v>
      </c>
      <c r="EQ81" s="84">
        <v>2839</v>
      </c>
      <c r="ER81" s="84">
        <v>2597</v>
      </c>
      <c r="ES81" s="84">
        <v>2399</v>
      </c>
      <c r="ET81" s="84">
        <v>2497</v>
      </c>
      <c r="EU81" s="84">
        <v>2581</v>
      </c>
      <c r="EV81" s="84">
        <v>2602</v>
      </c>
      <c r="EW81" s="84">
        <v>2645</v>
      </c>
      <c r="EX81" s="84">
        <v>2841</v>
      </c>
      <c r="EY81" s="84">
        <v>2937</v>
      </c>
      <c r="EZ81" s="84">
        <v>3035</v>
      </c>
      <c r="FA81" s="84">
        <v>2965</v>
      </c>
      <c r="FB81" s="84">
        <v>2756</v>
      </c>
      <c r="FC81" s="84">
        <v>2905</v>
      </c>
      <c r="FD81" s="84">
        <v>3099</v>
      </c>
      <c r="FE81" s="84">
        <v>3234</v>
      </c>
      <c r="FF81" s="84">
        <v>3123</v>
      </c>
      <c r="FG81" s="84">
        <v>3240</v>
      </c>
      <c r="FH81" s="84">
        <v>3218</v>
      </c>
      <c r="FI81" s="84">
        <v>3042</v>
      </c>
      <c r="FJ81" s="84">
        <v>2921</v>
      </c>
      <c r="FK81" s="84">
        <v>2842</v>
      </c>
      <c r="FL81" s="84">
        <v>2695</v>
      </c>
      <c r="FM81" s="84">
        <v>2647</v>
      </c>
      <c r="FN81" s="84">
        <v>2518</v>
      </c>
      <c r="FO81" s="84">
        <v>2330</v>
      </c>
      <c r="FP81" s="84">
        <v>2303</v>
      </c>
      <c r="FQ81" s="84">
        <v>2211</v>
      </c>
      <c r="FR81" s="84">
        <v>2116</v>
      </c>
      <c r="FS81" s="84">
        <v>2031</v>
      </c>
      <c r="FT81" s="84">
        <v>2074</v>
      </c>
      <c r="FU81" s="84">
        <v>1981</v>
      </c>
      <c r="FV81" s="84">
        <v>2009</v>
      </c>
      <c r="FW81" s="84">
        <v>2117</v>
      </c>
      <c r="FX81" s="84">
        <v>1595</v>
      </c>
      <c r="FY81" s="84">
        <v>1462</v>
      </c>
      <c r="FZ81" s="84">
        <v>1434</v>
      </c>
      <c r="GA81" s="84">
        <v>1387</v>
      </c>
      <c r="GB81" s="84">
        <v>1162</v>
      </c>
      <c r="GC81" s="84">
        <v>1152</v>
      </c>
      <c r="GD81" s="84">
        <v>1083</v>
      </c>
      <c r="GE81" s="84">
        <v>1059</v>
      </c>
      <c r="GF81" s="84">
        <v>1004</v>
      </c>
      <c r="GG81" s="84">
        <v>934</v>
      </c>
      <c r="GH81" s="84">
        <v>879</v>
      </c>
      <c r="GI81" s="84">
        <v>744</v>
      </c>
      <c r="GJ81" s="84">
        <v>587</v>
      </c>
      <c r="GK81" s="84">
        <v>545</v>
      </c>
      <c r="GL81" s="85">
        <v>2058</v>
      </c>
    </row>
    <row r="82" spans="1:194" s="1" customFormat="1">
      <c r="A82" s="86" t="s">
        <v>135</v>
      </c>
      <c r="B82" s="360" t="s">
        <v>207</v>
      </c>
      <c r="C82" s="29" t="str">
        <f t="shared" si="4"/>
        <v xml:space="preserve">England – CCGs - Manchester </v>
      </c>
      <c r="D82" s="50">
        <f t="shared" si="5"/>
        <v>217609</v>
      </c>
      <c r="E82" s="50">
        <f t="shared" si="5"/>
        <v>223000</v>
      </c>
      <c r="F82" s="51">
        <f t="shared" si="6"/>
        <v>568996</v>
      </c>
      <c r="G82" s="51">
        <f t="shared" si="7"/>
        <v>282913</v>
      </c>
      <c r="H82" s="52">
        <f t="shared" si="8"/>
        <v>286083</v>
      </c>
      <c r="I82" s="52">
        <f t="shared" si="9"/>
        <v>217609</v>
      </c>
      <c r="J82" s="52">
        <f t="shared" si="10"/>
        <v>223000</v>
      </c>
      <c r="K82" s="49">
        <f t="shared" si="11"/>
        <v>65304</v>
      </c>
      <c r="L82" s="50">
        <f t="shared" si="12"/>
        <v>63083</v>
      </c>
      <c r="M82" s="83">
        <v>3663</v>
      </c>
      <c r="N82" s="83">
        <v>3320</v>
      </c>
      <c r="O82" s="83">
        <v>3507</v>
      </c>
      <c r="P82" s="83">
        <v>3430</v>
      </c>
      <c r="Q82" s="83">
        <v>3405</v>
      </c>
      <c r="R82" s="83">
        <v>3570</v>
      </c>
      <c r="S82" s="83">
        <v>3704</v>
      </c>
      <c r="T82" s="83">
        <v>3733</v>
      </c>
      <c r="U82" s="83">
        <v>3676</v>
      </c>
      <c r="V82" s="83">
        <v>3793</v>
      </c>
      <c r="W82" s="83">
        <v>3791</v>
      </c>
      <c r="X82" s="83">
        <v>3777</v>
      </c>
      <c r="Y82" s="83">
        <v>3836</v>
      </c>
      <c r="Z82" s="83">
        <v>3784</v>
      </c>
      <c r="AA82" s="83">
        <v>3766</v>
      </c>
      <c r="AB82" s="83">
        <v>3578</v>
      </c>
      <c r="AC82" s="83">
        <v>3471</v>
      </c>
      <c r="AD82" s="83">
        <v>3500</v>
      </c>
      <c r="AE82" s="83">
        <v>4220</v>
      </c>
      <c r="AF82" s="83">
        <v>7695</v>
      </c>
      <c r="AG82" s="83">
        <v>7680</v>
      </c>
      <c r="AH82" s="83">
        <v>6868</v>
      </c>
      <c r="AI82" s="83">
        <v>6453</v>
      </c>
      <c r="AJ82" s="83">
        <v>5970</v>
      </c>
      <c r="AK82" s="83">
        <v>6059</v>
      </c>
      <c r="AL82" s="83">
        <v>5934</v>
      </c>
      <c r="AM82" s="83">
        <v>5806</v>
      </c>
      <c r="AN82" s="83">
        <v>5649</v>
      </c>
      <c r="AO82" s="83">
        <v>5439</v>
      </c>
      <c r="AP82" s="83">
        <v>5253</v>
      </c>
      <c r="AQ82" s="83">
        <v>5125</v>
      </c>
      <c r="AR82" s="83">
        <v>5162</v>
      </c>
      <c r="AS82" s="83">
        <v>4880</v>
      </c>
      <c r="AT82" s="83">
        <v>4562</v>
      </c>
      <c r="AU82" s="83">
        <v>4814</v>
      </c>
      <c r="AV82" s="83">
        <v>4273</v>
      </c>
      <c r="AW82" s="83">
        <v>4380</v>
      </c>
      <c r="AX82" s="83">
        <v>4279</v>
      </c>
      <c r="AY82" s="83">
        <v>3946</v>
      </c>
      <c r="AZ82" s="83">
        <v>3886</v>
      </c>
      <c r="BA82" s="83">
        <v>3891</v>
      </c>
      <c r="BB82" s="83">
        <v>3813</v>
      </c>
      <c r="BC82" s="83">
        <v>3719</v>
      </c>
      <c r="BD82" s="83">
        <v>3485</v>
      </c>
      <c r="BE82" s="83">
        <v>3278</v>
      </c>
      <c r="BF82" s="83">
        <v>3124</v>
      </c>
      <c r="BG82" s="83">
        <v>3254</v>
      </c>
      <c r="BH82" s="83">
        <v>3164</v>
      </c>
      <c r="BI82" s="83">
        <v>3056</v>
      </c>
      <c r="BJ82" s="83">
        <v>3117</v>
      </c>
      <c r="BK82" s="83">
        <v>3015</v>
      </c>
      <c r="BL82" s="83">
        <v>3151</v>
      </c>
      <c r="BM82" s="83">
        <v>3027</v>
      </c>
      <c r="BN82" s="83">
        <v>3126</v>
      </c>
      <c r="BO82" s="83">
        <v>3010</v>
      </c>
      <c r="BP82" s="83">
        <v>2994</v>
      </c>
      <c r="BQ82" s="83">
        <v>2820</v>
      </c>
      <c r="BR82" s="83">
        <v>2820</v>
      </c>
      <c r="BS82" s="83">
        <v>2627</v>
      </c>
      <c r="BT82" s="83">
        <v>2536</v>
      </c>
      <c r="BU82" s="83">
        <v>2452</v>
      </c>
      <c r="BV82" s="83">
        <v>2275</v>
      </c>
      <c r="BW82" s="83">
        <v>2234</v>
      </c>
      <c r="BX82" s="83">
        <v>2159</v>
      </c>
      <c r="BY82" s="83">
        <v>2072</v>
      </c>
      <c r="BZ82" s="83">
        <v>1942</v>
      </c>
      <c r="CA82" s="83">
        <v>1821</v>
      </c>
      <c r="CB82" s="83">
        <v>1775</v>
      </c>
      <c r="CC82" s="83">
        <v>1591</v>
      </c>
      <c r="CD82" s="83">
        <v>1582</v>
      </c>
      <c r="CE82" s="83">
        <v>1437</v>
      </c>
      <c r="CF82" s="83">
        <v>1390</v>
      </c>
      <c r="CG82" s="83">
        <v>1356</v>
      </c>
      <c r="CH82" s="83">
        <v>1359</v>
      </c>
      <c r="CI82" s="83">
        <v>1290</v>
      </c>
      <c r="CJ82" s="83">
        <v>1215</v>
      </c>
      <c r="CK82" s="83">
        <v>874</v>
      </c>
      <c r="CL82" s="83">
        <v>877</v>
      </c>
      <c r="CM82" s="83">
        <v>804</v>
      </c>
      <c r="CN82" s="83">
        <v>719</v>
      </c>
      <c r="CO82" s="83">
        <v>694</v>
      </c>
      <c r="CP82" s="83">
        <v>619</v>
      </c>
      <c r="CQ82" s="83">
        <v>546</v>
      </c>
      <c r="CR82" s="83">
        <v>516</v>
      </c>
      <c r="CS82" s="83">
        <v>460</v>
      </c>
      <c r="CT82" s="83">
        <v>404</v>
      </c>
      <c r="CU82" s="83">
        <v>363</v>
      </c>
      <c r="CV82" s="83">
        <v>297</v>
      </c>
      <c r="CW82" s="83">
        <v>276</v>
      </c>
      <c r="CX82" s="83">
        <v>189</v>
      </c>
      <c r="CY82" s="83">
        <v>661</v>
      </c>
      <c r="CZ82" s="84">
        <v>3452</v>
      </c>
      <c r="DA82" s="84">
        <v>3297</v>
      </c>
      <c r="DB82" s="84">
        <v>3422</v>
      </c>
      <c r="DC82" s="84">
        <v>3445</v>
      </c>
      <c r="DD82" s="84">
        <v>3340</v>
      </c>
      <c r="DE82" s="84">
        <v>3570</v>
      </c>
      <c r="DF82" s="84">
        <v>3529</v>
      </c>
      <c r="DG82" s="84">
        <v>3576</v>
      </c>
      <c r="DH82" s="84">
        <v>3610</v>
      </c>
      <c r="DI82" s="84">
        <v>3506</v>
      </c>
      <c r="DJ82" s="84">
        <v>3722</v>
      </c>
      <c r="DK82" s="84">
        <v>3634</v>
      </c>
      <c r="DL82" s="84">
        <v>3661</v>
      </c>
      <c r="DM82" s="84">
        <v>3529</v>
      </c>
      <c r="DN82" s="84">
        <v>3532</v>
      </c>
      <c r="DO82" s="84">
        <v>3477</v>
      </c>
      <c r="DP82" s="84">
        <v>3447</v>
      </c>
      <c r="DQ82" s="84">
        <v>3334</v>
      </c>
      <c r="DR82" s="84">
        <v>4183</v>
      </c>
      <c r="DS82" s="84">
        <v>8534</v>
      </c>
      <c r="DT82" s="84">
        <v>8539</v>
      </c>
      <c r="DU82" s="84">
        <v>7408</v>
      </c>
      <c r="DV82" s="84">
        <v>6575</v>
      </c>
      <c r="DW82" s="84">
        <v>6472</v>
      </c>
      <c r="DX82" s="84">
        <v>6388</v>
      </c>
      <c r="DY82" s="84">
        <v>6034</v>
      </c>
      <c r="DZ82" s="84">
        <v>5508</v>
      </c>
      <c r="EA82" s="84">
        <v>5347</v>
      </c>
      <c r="EB82" s="84">
        <v>5420</v>
      </c>
      <c r="EC82" s="84">
        <v>5302</v>
      </c>
      <c r="ED82" s="84">
        <v>5113</v>
      </c>
      <c r="EE82" s="84">
        <v>4984</v>
      </c>
      <c r="EF82" s="84">
        <v>4782</v>
      </c>
      <c r="EG82" s="84">
        <v>4696</v>
      </c>
      <c r="EH82" s="84">
        <v>4573</v>
      </c>
      <c r="EI82" s="84">
        <v>4398</v>
      </c>
      <c r="EJ82" s="84">
        <v>4443</v>
      </c>
      <c r="EK82" s="84">
        <v>4443</v>
      </c>
      <c r="EL82" s="84">
        <v>4115</v>
      </c>
      <c r="EM82" s="84">
        <v>4095</v>
      </c>
      <c r="EN82" s="84">
        <v>4036</v>
      </c>
      <c r="EO82" s="84">
        <v>3862</v>
      </c>
      <c r="EP82" s="84">
        <v>3875</v>
      </c>
      <c r="EQ82" s="84">
        <v>3643</v>
      </c>
      <c r="ER82" s="84">
        <v>3286</v>
      </c>
      <c r="ES82" s="84">
        <v>3178</v>
      </c>
      <c r="ET82" s="84">
        <v>3031</v>
      </c>
      <c r="EU82" s="84">
        <v>3086</v>
      </c>
      <c r="EV82" s="84">
        <v>2932</v>
      </c>
      <c r="EW82" s="84">
        <v>3021</v>
      </c>
      <c r="EX82" s="84">
        <v>3010</v>
      </c>
      <c r="EY82" s="84">
        <v>2970</v>
      </c>
      <c r="EZ82" s="84">
        <v>2920</v>
      </c>
      <c r="FA82" s="84">
        <v>2977</v>
      </c>
      <c r="FB82" s="84">
        <v>2800</v>
      </c>
      <c r="FC82" s="84">
        <v>2847</v>
      </c>
      <c r="FD82" s="84">
        <v>2761</v>
      </c>
      <c r="FE82" s="84">
        <v>2818</v>
      </c>
      <c r="FF82" s="84">
        <v>2624</v>
      </c>
      <c r="FG82" s="84">
        <v>2458</v>
      </c>
      <c r="FH82" s="84">
        <v>2480</v>
      </c>
      <c r="FI82" s="84">
        <v>2299</v>
      </c>
      <c r="FJ82" s="84">
        <v>2311</v>
      </c>
      <c r="FK82" s="84">
        <v>2076</v>
      </c>
      <c r="FL82" s="84">
        <v>1902</v>
      </c>
      <c r="FM82" s="84">
        <v>1976</v>
      </c>
      <c r="FN82" s="84">
        <v>1873</v>
      </c>
      <c r="FO82" s="84">
        <v>1645</v>
      </c>
      <c r="FP82" s="84">
        <v>1554</v>
      </c>
      <c r="FQ82" s="84">
        <v>1489</v>
      </c>
      <c r="FR82" s="84">
        <v>1497</v>
      </c>
      <c r="FS82" s="84">
        <v>1424</v>
      </c>
      <c r="FT82" s="84">
        <v>1405</v>
      </c>
      <c r="FU82" s="84">
        <v>1293</v>
      </c>
      <c r="FV82" s="84">
        <v>1337</v>
      </c>
      <c r="FW82" s="84">
        <v>1321</v>
      </c>
      <c r="FX82" s="84">
        <v>1108</v>
      </c>
      <c r="FY82" s="84">
        <v>986</v>
      </c>
      <c r="FZ82" s="84">
        <v>1041</v>
      </c>
      <c r="GA82" s="84">
        <v>876</v>
      </c>
      <c r="GB82" s="84">
        <v>832</v>
      </c>
      <c r="GC82" s="84">
        <v>804</v>
      </c>
      <c r="GD82" s="84">
        <v>780</v>
      </c>
      <c r="GE82" s="84">
        <v>676</v>
      </c>
      <c r="GF82" s="84">
        <v>676</v>
      </c>
      <c r="GG82" s="84">
        <v>608</v>
      </c>
      <c r="GH82" s="84">
        <v>557</v>
      </c>
      <c r="GI82" s="84">
        <v>451</v>
      </c>
      <c r="GJ82" s="84">
        <v>368</v>
      </c>
      <c r="GK82" s="84">
        <v>358</v>
      </c>
      <c r="GL82" s="85">
        <v>1510</v>
      </c>
    </row>
    <row r="83" spans="1:194" s="1" customFormat="1">
      <c r="A83" s="86" t="s">
        <v>135</v>
      </c>
      <c r="B83" s="360" t="s">
        <v>208</v>
      </c>
      <c r="C83" s="29" t="str">
        <f t="shared" si="4"/>
        <v xml:space="preserve">England – CCGs - Mid Essex </v>
      </c>
      <c r="D83" s="50">
        <f t="shared" si="5"/>
        <v>156868</v>
      </c>
      <c r="E83" s="50">
        <f t="shared" si="5"/>
        <v>167704</v>
      </c>
      <c r="F83" s="51">
        <f t="shared" si="6"/>
        <v>408561</v>
      </c>
      <c r="G83" s="51">
        <f t="shared" si="7"/>
        <v>199952</v>
      </c>
      <c r="H83" s="52">
        <f t="shared" si="8"/>
        <v>208609</v>
      </c>
      <c r="I83" s="52">
        <f t="shared" si="9"/>
        <v>156868</v>
      </c>
      <c r="J83" s="52">
        <f t="shared" si="10"/>
        <v>167704</v>
      </c>
      <c r="K83" s="49">
        <f t="shared" si="11"/>
        <v>43084</v>
      </c>
      <c r="L83" s="50">
        <f t="shared" si="12"/>
        <v>40905</v>
      </c>
      <c r="M83" s="83">
        <v>2154</v>
      </c>
      <c r="N83" s="83">
        <v>2061</v>
      </c>
      <c r="O83" s="83">
        <v>2229</v>
      </c>
      <c r="P83" s="83">
        <v>2224</v>
      </c>
      <c r="Q83" s="83">
        <v>2389</v>
      </c>
      <c r="R83" s="83">
        <v>2371</v>
      </c>
      <c r="S83" s="83">
        <v>2535</v>
      </c>
      <c r="T83" s="83">
        <v>2429</v>
      </c>
      <c r="U83" s="83">
        <v>2433</v>
      </c>
      <c r="V83" s="83">
        <v>2422</v>
      </c>
      <c r="W83" s="83">
        <v>2569</v>
      </c>
      <c r="X83" s="83">
        <v>2512</v>
      </c>
      <c r="Y83" s="83">
        <v>2575</v>
      </c>
      <c r="Z83" s="83">
        <v>2478</v>
      </c>
      <c r="AA83" s="83">
        <v>2521</v>
      </c>
      <c r="AB83" s="83">
        <v>2359</v>
      </c>
      <c r="AC83" s="83">
        <v>2440</v>
      </c>
      <c r="AD83" s="83">
        <v>2383</v>
      </c>
      <c r="AE83" s="83">
        <v>2226</v>
      </c>
      <c r="AF83" s="83">
        <v>1712</v>
      </c>
      <c r="AG83" s="83">
        <v>1743</v>
      </c>
      <c r="AH83" s="83">
        <v>1847</v>
      </c>
      <c r="AI83" s="83">
        <v>1916</v>
      </c>
      <c r="AJ83" s="83">
        <v>2215</v>
      </c>
      <c r="AK83" s="83">
        <v>2246</v>
      </c>
      <c r="AL83" s="83">
        <v>2243</v>
      </c>
      <c r="AM83" s="83">
        <v>2263</v>
      </c>
      <c r="AN83" s="83">
        <v>2273</v>
      </c>
      <c r="AO83" s="83">
        <v>2455</v>
      </c>
      <c r="AP83" s="83">
        <v>2433</v>
      </c>
      <c r="AQ83" s="83">
        <v>2579</v>
      </c>
      <c r="AR83" s="83">
        <v>2532</v>
      </c>
      <c r="AS83" s="83">
        <v>2488</v>
      </c>
      <c r="AT83" s="83">
        <v>2585</v>
      </c>
      <c r="AU83" s="83">
        <v>2546</v>
      </c>
      <c r="AV83" s="83">
        <v>2550</v>
      </c>
      <c r="AW83" s="83">
        <v>2570</v>
      </c>
      <c r="AX83" s="83">
        <v>2535</v>
      </c>
      <c r="AY83" s="83">
        <v>2449</v>
      </c>
      <c r="AZ83" s="83">
        <v>2410</v>
      </c>
      <c r="BA83" s="83">
        <v>2626</v>
      </c>
      <c r="BB83" s="83">
        <v>2566</v>
      </c>
      <c r="BC83" s="83">
        <v>2584</v>
      </c>
      <c r="BD83" s="83">
        <v>2534</v>
      </c>
      <c r="BE83" s="83">
        <v>2318</v>
      </c>
      <c r="BF83" s="83">
        <v>2322</v>
      </c>
      <c r="BG83" s="83">
        <v>2522</v>
      </c>
      <c r="BH83" s="83">
        <v>2600</v>
      </c>
      <c r="BI83" s="83">
        <v>2696</v>
      </c>
      <c r="BJ83" s="83">
        <v>2705</v>
      </c>
      <c r="BK83" s="83">
        <v>2840</v>
      </c>
      <c r="BL83" s="83">
        <v>2954</v>
      </c>
      <c r="BM83" s="83">
        <v>2855</v>
      </c>
      <c r="BN83" s="83">
        <v>2924</v>
      </c>
      <c r="BO83" s="83">
        <v>2964</v>
      </c>
      <c r="BP83" s="83">
        <v>2994</v>
      </c>
      <c r="BQ83" s="83">
        <v>2955</v>
      </c>
      <c r="BR83" s="83">
        <v>2906</v>
      </c>
      <c r="BS83" s="83">
        <v>2743</v>
      </c>
      <c r="BT83" s="83">
        <v>2673</v>
      </c>
      <c r="BU83" s="83">
        <v>2723</v>
      </c>
      <c r="BV83" s="83">
        <v>2577</v>
      </c>
      <c r="BW83" s="83">
        <v>2447</v>
      </c>
      <c r="BX83" s="83">
        <v>2412</v>
      </c>
      <c r="BY83" s="83">
        <v>2242</v>
      </c>
      <c r="BZ83" s="83">
        <v>2235</v>
      </c>
      <c r="CA83" s="83">
        <v>2241</v>
      </c>
      <c r="CB83" s="83">
        <v>2052</v>
      </c>
      <c r="CC83" s="83">
        <v>2067</v>
      </c>
      <c r="CD83" s="83">
        <v>2073</v>
      </c>
      <c r="CE83" s="83">
        <v>1887</v>
      </c>
      <c r="CF83" s="83">
        <v>1987</v>
      </c>
      <c r="CG83" s="83">
        <v>1921</v>
      </c>
      <c r="CH83" s="83">
        <v>2081</v>
      </c>
      <c r="CI83" s="83">
        <v>2270</v>
      </c>
      <c r="CJ83" s="83">
        <v>2444</v>
      </c>
      <c r="CK83" s="83">
        <v>1856</v>
      </c>
      <c r="CL83" s="83">
        <v>1673</v>
      </c>
      <c r="CM83" s="83">
        <v>1641</v>
      </c>
      <c r="CN83" s="83">
        <v>1507</v>
      </c>
      <c r="CO83" s="83">
        <v>1200</v>
      </c>
      <c r="CP83" s="83">
        <v>982</v>
      </c>
      <c r="CQ83" s="83">
        <v>981</v>
      </c>
      <c r="CR83" s="83">
        <v>987</v>
      </c>
      <c r="CS83" s="83">
        <v>915</v>
      </c>
      <c r="CT83" s="83">
        <v>826</v>
      </c>
      <c r="CU83" s="83">
        <v>661</v>
      </c>
      <c r="CV83" s="83">
        <v>627</v>
      </c>
      <c r="CW83" s="83">
        <v>485</v>
      </c>
      <c r="CX83" s="83">
        <v>413</v>
      </c>
      <c r="CY83" s="83">
        <v>1358</v>
      </c>
      <c r="CZ83" s="84">
        <v>2075</v>
      </c>
      <c r="DA83" s="84">
        <v>2009</v>
      </c>
      <c r="DB83" s="84">
        <v>2032</v>
      </c>
      <c r="DC83" s="84">
        <v>2223</v>
      </c>
      <c r="DD83" s="84">
        <v>2404</v>
      </c>
      <c r="DE83" s="84">
        <v>2285</v>
      </c>
      <c r="DF83" s="84">
        <v>2208</v>
      </c>
      <c r="DG83" s="84">
        <v>2220</v>
      </c>
      <c r="DH83" s="84">
        <v>2208</v>
      </c>
      <c r="DI83" s="84">
        <v>2368</v>
      </c>
      <c r="DJ83" s="84">
        <v>2391</v>
      </c>
      <c r="DK83" s="84">
        <v>2387</v>
      </c>
      <c r="DL83" s="84">
        <v>2439</v>
      </c>
      <c r="DM83" s="84">
        <v>2316</v>
      </c>
      <c r="DN83" s="84">
        <v>2411</v>
      </c>
      <c r="DO83" s="84">
        <v>2316</v>
      </c>
      <c r="DP83" s="84">
        <v>2296</v>
      </c>
      <c r="DQ83" s="84">
        <v>2317</v>
      </c>
      <c r="DR83" s="84">
        <v>2114</v>
      </c>
      <c r="DS83" s="84">
        <v>1601</v>
      </c>
      <c r="DT83" s="84">
        <v>1533</v>
      </c>
      <c r="DU83" s="84">
        <v>1734</v>
      </c>
      <c r="DV83" s="84">
        <v>1890</v>
      </c>
      <c r="DW83" s="84">
        <v>2051</v>
      </c>
      <c r="DX83" s="84">
        <v>2146</v>
      </c>
      <c r="DY83" s="84">
        <v>2228</v>
      </c>
      <c r="DZ83" s="84">
        <v>2346</v>
      </c>
      <c r="EA83" s="84">
        <v>2401</v>
      </c>
      <c r="EB83" s="84">
        <v>2538</v>
      </c>
      <c r="EC83" s="84">
        <v>2683</v>
      </c>
      <c r="ED83" s="84">
        <v>2703</v>
      </c>
      <c r="EE83" s="84">
        <v>2729</v>
      </c>
      <c r="EF83" s="84">
        <v>2808</v>
      </c>
      <c r="EG83" s="84">
        <v>2831</v>
      </c>
      <c r="EH83" s="84">
        <v>2879</v>
      </c>
      <c r="EI83" s="84">
        <v>2768</v>
      </c>
      <c r="EJ83" s="84">
        <v>2666</v>
      </c>
      <c r="EK83" s="84">
        <v>2657</v>
      </c>
      <c r="EL83" s="84">
        <v>2682</v>
      </c>
      <c r="EM83" s="84">
        <v>2633</v>
      </c>
      <c r="EN83" s="84">
        <v>2646</v>
      </c>
      <c r="EO83" s="84">
        <v>2820</v>
      </c>
      <c r="EP83" s="84">
        <v>2745</v>
      </c>
      <c r="EQ83" s="84">
        <v>2654</v>
      </c>
      <c r="ER83" s="84">
        <v>2458</v>
      </c>
      <c r="ES83" s="84">
        <v>2476</v>
      </c>
      <c r="ET83" s="84">
        <v>2537</v>
      </c>
      <c r="EU83" s="84">
        <v>2697</v>
      </c>
      <c r="EV83" s="84">
        <v>2687</v>
      </c>
      <c r="EW83" s="84">
        <v>2843</v>
      </c>
      <c r="EX83" s="84">
        <v>2895</v>
      </c>
      <c r="EY83" s="84">
        <v>3063</v>
      </c>
      <c r="EZ83" s="84">
        <v>2905</v>
      </c>
      <c r="FA83" s="84">
        <v>2950</v>
      </c>
      <c r="FB83" s="84">
        <v>3139</v>
      </c>
      <c r="FC83" s="84">
        <v>3215</v>
      </c>
      <c r="FD83" s="84">
        <v>3030</v>
      </c>
      <c r="FE83" s="84">
        <v>2873</v>
      </c>
      <c r="FF83" s="84">
        <v>2894</v>
      </c>
      <c r="FG83" s="84">
        <v>2830</v>
      </c>
      <c r="FH83" s="84">
        <v>2751</v>
      </c>
      <c r="FI83" s="84">
        <v>2648</v>
      </c>
      <c r="FJ83" s="84">
        <v>2451</v>
      </c>
      <c r="FK83" s="84">
        <v>2349</v>
      </c>
      <c r="FL83" s="84">
        <v>2503</v>
      </c>
      <c r="FM83" s="84">
        <v>2322</v>
      </c>
      <c r="FN83" s="84">
        <v>2270</v>
      </c>
      <c r="FO83" s="84">
        <v>2206</v>
      </c>
      <c r="FP83" s="84">
        <v>2179</v>
      </c>
      <c r="FQ83" s="84">
        <v>2117</v>
      </c>
      <c r="FR83" s="84">
        <v>2074</v>
      </c>
      <c r="FS83" s="84">
        <v>2153</v>
      </c>
      <c r="FT83" s="84">
        <v>2142</v>
      </c>
      <c r="FU83" s="84">
        <v>2325</v>
      </c>
      <c r="FV83" s="84">
        <v>2522</v>
      </c>
      <c r="FW83" s="84">
        <v>2914</v>
      </c>
      <c r="FX83" s="84">
        <v>2054</v>
      </c>
      <c r="FY83" s="84">
        <v>1913</v>
      </c>
      <c r="FZ83" s="84">
        <v>1919</v>
      </c>
      <c r="GA83" s="84">
        <v>1603</v>
      </c>
      <c r="GB83" s="84">
        <v>1430</v>
      </c>
      <c r="GC83" s="84">
        <v>1231</v>
      </c>
      <c r="GD83" s="84">
        <v>1304</v>
      </c>
      <c r="GE83" s="84">
        <v>1225</v>
      </c>
      <c r="GF83" s="84">
        <v>1158</v>
      </c>
      <c r="GG83" s="84">
        <v>1029</v>
      </c>
      <c r="GH83" s="84">
        <v>1011</v>
      </c>
      <c r="GI83" s="84">
        <v>823</v>
      </c>
      <c r="GJ83" s="84">
        <v>718</v>
      </c>
      <c r="GK83" s="84">
        <v>614</v>
      </c>
      <c r="GL83" s="85">
        <v>2768</v>
      </c>
    </row>
    <row r="84" spans="1:194" s="1" customFormat="1">
      <c r="A84" s="86" t="s">
        <v>135</v>
      </c>
      <c r="B84" s="360" t="s">
        <v>209</v>
      </c>
      <c r="C84" s="29" t="str">
        <f t="shared" si="4"/>
        <v xml:space="preserve">England – CCGs - Morecambe Bay </v>
      </c>
      <c r="D84" s="50">
        <f t="shared" si="5"/>
        <v>132762</v>
      </c>
      <c r="E84" s="50">
        <f t="shared" si="5"/>
        <v>139899</v>
      </c>
      <c r="F84" s="51">
        <f t="shared" si="6"/>
        <v>331197</v>
      </c>
      <c r="G84" s="51">
        <f t="shared" si="7"/>
        <v>162689</v>
      </c>
      <c r="H84" s="52">
        <f t="shared" si="8"/>
        <v>168508</v>
      </c>
      <c r="I84" s="52">
        <f t="shared" si="9"/>
        <v>132762</v>
      </c>
      <c r="J84" s="52">
        <f t="shared" si="10"/>
        <v>139899</v>
      </c>
      <c r="K84" s="49">
        <f t="shared" si="11"/>
        <v>29927</v>
      </c>
      <c r="L84" s="50">
        <f t="shared" si="12"/>
        <v>28609</v>
      </c>
      <c r="M84" s="83">
        <v>1419</v>
      </c>
      <c r="N84" s="83">
        <v>1385</v>
      </c>
      <c r="O84" s="83">
        <v>1438</v>
      </c>
      <c r="P84" s="83">
        <v>1574</v>
      </c>
      <c r="Q84" s="83">
        <v>1506</v>
      </c>
      <c r="R84" s="83">
        <v>1585</v>
      </c>
      <c r="S84" s="83">
        <v>1683</v>
      </c>
      <c r="T84" s="83">
        <v>1599</v>
      </c>
      <c r="U84" s="83">
        <v>1678</v>
      </c>
      <c r="V84" s="83">
        <v>1744</v>
      </c>
      <c r="W84" s="83">
        <v>1679</v>
      </c>
      <c r="X84" s="83">
        <v>1778</v>
      </c>
      <c r="Y84" s="83">
        <v>1748</v>
      </c>
      <c r="Z84" s="83">
        <v>1828</v>
      </c>
      <c r="AA84" s="83">
        <v>1845</v>
      </c>
      <c r="AB84" s="83">
        <v>1816</v>
      </c>
      <c r="AC84" s="83">
        <v>1751</v>
      </c>
      <c r="AD84" s="83">
        <v>1871</v>
      </c>
      <c r="AE84" s="83">
        <v>2042</v>
      </c>
      <c r="AF84" s="83">
        <v>2974</v>
      </c>
      <c r="AG84" s="83">
        <v>2815</v>
      </c>
      <c r="AH84" s="83">
        <v>2582</v>
      </c>
      <c r="AI84" s="83">
        <v>2214</v>
      </c>
      <c r="AJ84" s="83">
        <v>2009</v>
      </c>
      <c r="AK84" s="83">
        <v>1730</v>
      </c>
      <c r="AL84" s="83">
        <v>1710</v>
      </c>
      <c r="AM84" s="83">
        <v>1743</v>
      </c>
      <c r="AN84" s="83">
        <v>1746</v>
      </c>
      <c r="AO84" s="83">
        <v>1877</v>
      </c>
      <c r="AP84" s="83">
        <v>1779</v>
      </c>
      <c r="AQ84" s="83">
        <v>1921</v>
      </c>
      <c r="AR84" s="83">
        <v>1899</v>
      </c>
      <c r="AS84" s="83">
        <v>1872</v>
      </c>
      <c r="AT84" s="83">
        <v>1904</v>
      </c>
      <c r="AU84" s="83">
        <v>1930</v>
      </c>
      <c r="AV84" s="83">
        <v>1774</v>
      </c>
      <c r="AW84" s="83">
        <v>1778</v>
      </c>
      <c r="AX84" s="83">
        <v>1876</v>
      </c>
      <c r="AY84" s="83">
        <v>1940</v>
      </c>
      <c r="AZ84" s="83">
        <v>1823</v>
      </c>
      <c r="BA84" s="83">
        <v>1798</v>
      </c>
      <c r="BB84" s="83">
        <v>1783</v>
      </c>
      <c r="BC84" s="83">
        <v>1827</v>
      </c>
      <c r="BD84" s="83">
        <v>1737</v>
      </c>
      <c r="BE84" s="83">
        <v>1611</v>
      </c>
      <c r="BF84" s="83">
        <v>1661</v>
      </c>
      <c r="BG84" s="83">
        <v>1618</v>
      </c>
      <c r="BH84" s="83">
        <v>1806</v>
      </c>
      <c r="BI84" s="83">
        <v>1894</v>
      </c>
      <c r="BJ84" s="83">
        <v>1888</v>
      </c>
      <c r="BK84" s="83">
        <v>2030</v>
      </c>
      <c r="BL84" s="83">
        <v>2198</v>
      </c>
      <c r="BM84" s="83">
        <v>2268</v>
      </c>
      <c r="BN84" s="83">
        <v>2335</v>
      </c>
      <c r="BO84" s="83">
        <v>2283</v>
      </c>
      <c r="BP84" s="83">
        <v>2384</v>
      </c>
      <c r="BQ84" s="83">
        <v>2396</v>
      </c>
      <c r="BR84" s="83">
        <v>2490</v>
      </c>
      <c r="BS84" s="83">
        <v>2535</v>
      </c>
      <c r="BT84" s="83">
        <v>2356</v>
      </c>
      <c r="BU84" s="83">
        <v>2381</v>
      </c>
      <c r="BV84" s="83">
        <v>2366</v>
      </c>
      <c r="BW84" s="83">
        <v>2324</v>
      </c>
      <c r="BX84" s="83">
        <v>2277</v>
      </c>
      <c r="BY84" s="83">
        <v>2140</v>
      </c>
      <c r="BZ84" s="83">
        <v>2090</v>
      </c>
      <c r="CA84" s="83">
        <v>1915</v>
      </c>
      <c r="CB84" s="83">
        <v>1953</v>
      </c>
      <c r="CC84" s="83">
        <v>1945</v>
      </c>
      <c r="CD84" s="83">
        <v>1928</v>
      </c>
      <c r="CE84" s="83">
        <v>1806</v>
      </c>
      <c r="CF84" s="83">
        <v>1799</v>
      </c>
      <c r="CG84" s="83">
        <v>1843</v>
      </c>
      <c r="CH84" s="83">
        <v>2016</v>
      </c>
      <c r="CI84" s="83">
        <v>2019</v>
      </c>
      <c r="CJ84" s="83">
        <v>2300</v>
      </c>
      <c r="CK84" s="83">
        <v>1699</v>
      </c>
      <c r="CL84" s="83">
        <v>1491</v>
      </c>
      <c r="CM84" s="83">
        <v>1446</v>
      </c>
      <c r="CN84" s="83">
        <v>1414</v>
      </c>
      <c r="CO84" s="83">
        <v>1151</v>
      </c>
      <c r="CP84" s="83">
        <v>1027</v>
      </c>
      <c r="CQ84" s="83">
        <v>957</v>
      </c>
      <c r="CR84" s="83">
        <v>906</v>
      </c>
      <c r="CS84" s="83">
        <v>830</v>
      </c>
      <c r="CT84" s="83">
        <v>728</v>
      </c>
      <c r="CU84" s="83">
        <v>654</v>
      </c>
      <c r="CV84" s="83">
        <v>511</v>
      </c>
      <c r="CW84" s="83">
        <v>422</v>
      </c>
      <c r="CX84" s="83">
        <v>378</v>
      </c>
      <c r="CY84" s="83">
        <v>1210</v>
      </c>
      <c r="CZ84" s="84">
        <v>1357</v>
      </c>
      <c r="DA84" s="84">
        <v>1341</v>
      </c>
      <c r="DB84" s="84">
        <v>1424</v>
      </c>
      <c r="DC84" s="84">
        <v>1508</v>
      </c>
      <c r="DD84" s="84">
        <v>1499</v>
      </c>
      <c r="DE84" s="84">
        <v>1550</v>
      </c>
      <c r="DF84" s="84">
        <v>1623</v>
      </c>
      <c r="DG84" s="84">
        <v>1568</v>
      </c>
      <c r="DH84" s="84">
        <v>1575</v>
      </c>
      <c r="DI84" s="84">
        <v>1595</v>
      </c>
      <c r="DJ84" s="84">
        <v>1711</v>
      </c>
      <c r="DK84" s="84">
        <v>1678</v>
      </c>
      <c r="DL84" s="84">
        <v>1699</v>
      </c>
      <c r="DM84" s="84">
        <v>1646</v>
      </c>
      <c r="DN84" s="84">
        <v>1683</v>
      </c>
      <c r="DO84" s="84">
        <v>1656</v>
      </c>
      <c r="DP84" s="84">
        <v>1763</v>
      </c>
      <c r="DQ84" s="84">
        <v>1733</v>
      </c>
      <c r="DR84" s="84">
        <v>1865</v>
      </c>
      <c r="DS84" s="84">
        <v>2837</v>
      </c>
      <c r="DT84" s="84">
        <v>2823</v>
      </c>
      <c r="DU84" s="84">
        <v>2476</v>
      </c>
      <c r="DV84" s="84">
        <v>2038</v>
      </c>
      <c r="DW84" s="84">
        <v>1740</v>
      </c>
      <c r="DX84" s="84">
        <v>1637</v>
      </c>
      <c r="DY84" s="84">
        <v>1668</v>
      </c>
      <c r="DZ84" s="84">
        <v>1720</v>
      </c>
      <c r="EA84" s="84">
        <v>1761</v>
      </c>
      <c r="EB84" s="84">
        <v>1811</v>
      </c>
      <c r="EC84" s="84">
        <v>1840</v>
      </c>
      <c r="ED84" s="84">
        <v>1925</v>
      </c>
      <c r="EE84" s="84">
        <v>1835</v>
      </c>
      <c r="EF84" s="84">
        <v>1798</v>
      </c>
      <c r="EG84" s="84">
        <v>1981</v>
      </c>
      <c r="EH84" s="84">
        <v>2002</v>
      </c>
      <c r="EI84" s="84">
        <v>1876</v>
      </c>
      <c r="EJ84" s="84">
        <v>1872</v>
      </c>
      <c r="EK84" s="84">
        <v>1990</v>
      </c>
      <c r="EL84" s="84">
        <v>1823</v>
      </c>
      <c r="EM84" s="84">
        <v>1904</v>
      </c>
      <c r="EN84" s="84">
        <v>1915</v>
      </c>
      <c r="EO84" s="84">
        <v>1872</v>
      </c>
      <c r="EP84" s="84">
        <v>1896</v>
      </c>
      <c r="EQ84" s="84">
        <v>1782</v>
      </c>
      <c r="ER84" s="84">
        <v>1690</v>
      </c>
      <c r="ES84" s="84">
        <v>1684</v>
      </c>
      <c r="ET84" s="84">
        <v>1772</v>
      </c>
      <c r="EU84" s="84">
        <v>1774</v>
      </c>
      <c r="EV84" s="84">
        <v>1909</v>
      </c>
      <c r="EW84" s="84">
        <v>1975</v>
      </c>
      <c r="EX84" s="84">
        <v>2240</v>
      </c>
      <c r="EY84" s="84">
        <v>2366</v>
      </c>
      <c r="EZ84" s="84">
        <v>2361</v>
      </c>
      <c r="FA84" s="84">
        <v>2348</v>
      </c>
      <c r="FB84" s="84">
        <v>2395</v>
      </c>
      <c r="FC84" s="84">
        <v>2601</v>
      </c>
      <c r="FD84" s="84">
        <v>2536</v>
      </c>
      <c r="FE84" s="84">
        <v>2560</v>
      </c>
      <c r="FF84" s="84">
        <v>2633</v>
      </c>
      <c r="FG84" s="84">
        <v>2519</v>
      </c>
      <c r="FH84" s="84">
        <v>2523</v>
      </c>
      <c r="FI84" s="84">
        <v>2340</v>
      </c>
      <c r="FJ84" s="84">
        <v>2451</v>
      </c>
      <c r="FK84" s="84">
        <v>2433</v>
      </c>
      <c r="FL84" s="84">
        <v>2172</v>
      </c>
      <c r="FM84" s="84">
        <v>2163</v>
      </c>
      <c r="FN84" s="84">
        <v>2027</v>
      </c>
      <c r="FO84" s="84">
        <v>2024</v>
      </c>
      <c r="FP84" s="84">
        <v>2037</v>
      </c>
      <c r="FQ84" s="84">
        <v>1990</v>
      </c>
      <c r="FR84" s="84">
        <v>1980</v>
      </c>
      <c r="FS84" s="84">
        <v>1977</v>
      </c>
      <c r="FT84" s="84">
        <v>2048</v>
      </c>
      <c r="FU84" s="84">
        <v>2056</v>
      </c>
      <c r="FV84" s="84">
        <v>2174</v>
      </c>
      <c r="FW84" s="84">
        <v>2335</v>
      </c>
      <c r="FX84" s="84">
        <v>1785</v>
      </c>
      <c r="FY84" s="84">
        <v>1685</v>
      </c>
      <c r="FZ84" s="84">
        <v>1675</v>
      </c>
      <c r="GA84" s="84">
        <v>1523</v>
      </c>
      <c r="GB84" s="84">
        <v>1304</v>
      </c>
      <c r="GC84" s="84">
        <v>1213</v>
      </c>
      <c r="GD84" s="84">
        <v>1176</v>
      </c>
      <c r="GE84" s="84">
        <v>1167</v>
      </c>
      <c r="GF84" s="84">
        <v>1098</v>
      </c>
      <c r="GG84" s="84">
        <v>987</v>
      </c>
      <c r="GH84" s="84">
        <v>904</v>
      </c>
      <c r="GI84" s="84">
        <v>753</v>
      </c>
      <c r="GJ84" s="84">
        <v>677</v>
      </c>
      <c r="GK84" s="84">
        <v>601</v>
      </c>
      <c r="GL84" s="85">
        <v>2571</v>
      </c>
    </row>
    <row r="85" spans="1:194" s="1" customFormat="1">
      <c r="A85" s="86" t="s">
        <v>135</v>
      </c>
      <c r="B85" s="360" t="s">
        <v>210</v>
      </c>
      <c r="C85" s="29" t="str">
        <f t="shared" si="4"/>
        <v xml:space="preserve">England – CCGs - Newcastle Gateshead </v>
      </c>
      <c r="D85" s="50">
        <f t="shared" si="5"/>
        <v>199650</v>
      </c>
      <c r="E85" s="50">
        <f t="shared" si="5"/>
        <v>207359</v>
      </c>
      <c r="F85" s="51">
        <f t="shared" si="6"/>
        <v>505287</v>
      </c>
      <c r="G85" s="51">
        <f t="shared" si="7"/>
        <v>249878</v>
      </c>
      <c r="H85" s="52">
        <f t="shared" si="8"/>
        <v>255409</v>
      </c>
      <c r="I85" s="52">
        <f t="shared" si="9"/>
        <v>199650</v>
      </c>
      <c r="J85" s="52">
        <f t="shared" si="10"/>
        <v>207359</v>
      </c>
      <c r="K85" s="49">
        <f t="shared" si="11"/>
        <v>50228</v>
      </c>
      <c r="L85" s="50">
        <f t="shared" si="12"/>
        <v>48050</v>
      </c>
      <c r="M85" s="83">
        <v>2542</v>
      </c>
      <c r="N85" s="83">
        <v>2577</v>
      </c>
      <c r="O85" s="83">
        <v>2544</v>
      </c>
      <c r="P85" s="83">
        <v>2615</v>
      </c>
      <c r="Q85" s="83">
        <v>2750</v>
      </c>
      <c r="R85" s="83">
        <v>2874</v>
      </c>
      <c r="S85" s="83">
        <v>2902</v>
      </c>
      <c r="T85" s="83">
        <v>2938</v>
      </c>
      <c r="U85" s="83">
        <v>2844</v>
      </c>
      <c r="V85" s="83">
        <v>2893</v>
      </c>
      <c r="W85" s="83">
        <v>2980</v>
      </c>
      <c r="X85" s="83">
        <v>3034</v>
      </c>
      <c r="Y85" s="83">
        <v>2965</v>
      </c>
      <c r="Z85" s="83">
        <v>2921</v>
      </c>
      <c r="AA85" s="83">
        <v>2755</v>
      </c>
      <c r="AB85" s="83">
        <v>2703</v>
      </c>
      <c r="AC85" s="83">
        <v>2724</v>
      </c>
      <c r="AD85" s="83">
        <v>2667</v>
      </c>
      <c r="AE85" s="83">
        <v>3069</v>
      </c>
      <c r="AF85" s="83">
        <v>5606</v>
      </c>
      <c r="AG85" s="83">
        <v>5999</v>
      </c>
      <c r="AH85" s="83">
        <v>5624</v>
      </c>
      <c r="AI85" s="83">
        <v>4979</v>
      </c>
      <c r="AJ85" s="83">
        <v>4244</v>
      </c>
      <c r="AK85" s="83">
        <v>4111</v>
      </c>
      <c r="AL85" s="83">
        <v>4091</v>
      </c>
      <c r="AM85" s="83">
        <v>3901</v>
      </c>
      <c r="AN85" s="83">
        <v>3931</v>
      </c>
      <c r="AO85" s="83">
        <v>3715</v>
      </c>
      <c r="AP85" s="83">
        <v>3681</v>
      </c>
      <c r="AQ85" s="83">
        <v>3633</v>
      </c>
      <c r="AR85" s="83">
        <v>3419</v>
      </c>
      <c r="AS85" s="83">
        <v>3607</v>
      </c>
      <c r="AT85" s="83">
        <v>3328</v>
      </c>
      <c r="AU85" s="83">
        <v>3448</v>
      </c>
      <c r="AV85" s="83">
        <v>3437</v>
      </c>
      <c r="AW85" s="83">
        <v>3431</v>
      </c>
      <c r="AX85" s="83">
        <v>3307</v>
      </c>
      <c r="AY85" s="83">
        <v>3267</v>
      </c>
      <c r="AZ85" s="83">
        <v>3199</v>
      </c>
      <c r="BA85" s="83">
        <v>3174</v>
      </c>
      <c r="BB85" s="83">
        <v>3019</v>
      </c>
      <c r="BC85" s="83">
        <v>3128</v>
      </c>
      <c r="BD85" s="83">
        <v>3008</v>
      </c>
      <c r="BE85" s="83">
        <v>2718</v>
      </c>
      <c r="BF85" s="83">
        <v>2634</v>
      </c>
      <c r="BG85" s="83">
        <v>2718</v>
      </c>
      <c r="BH85" s="83">
        <v>2706</v>
      </c>
      <c r="BI85" s="83">
        <v>2641</v>
      </c>
      <c r="BJ85" s="83">
        <v>2675</v>
      </c>
      <c r="BK85" s="83">
        <v>3050</v>
      </c>
      <c r="BL85" s="83">
        <v>3172</v>
      </c>
      <c r="BM85" s="83">
        <v>2978</v>
      </c>
      <c r="BN85" s="83">
        <v>2996</v>
      </c>
      <c r="BO85" s="83">
        <v>2931</v>
      </c>
      <c r="BP85" s="83">
        <v>3076</v>
      </c>
      <c r="BQ85" s="83">
        <v>3088</v>
      </c>
      <c r="BR85" s="83">
        <v>3212</v>
      </c>
      <c r="BS85" s="83">
        <v>3105</v>
      </c>
      <c r="BT85" s="83">
        <v>3029</v>
      </c>
      <c r="BU85" s="83">
        <v>3108</v>
      </c>
      <c r="BV85" s="83">
        <v>2851</v>
      </c>
      <c r="BW85" s="83">
        <v>2781</v>
      </c>
      <c r="BX85" s="83">
        <v>2724</v>
      </c>
      <c r="BY85" s="83">
        <v>2810</v>
      </c>
      <c r="BZ85" s="83">
        <v>2580</v>
      </c>
      <c r="CA85" s="83">
        <v>2411</v>
      </c>
      <c r="CB85" s="83">
        <v>2350</v>
      </c>
      <c r="CC85" s="83">
        <v>2277</v>
      </c>
      <c r="CD85" s="83">
        <v>2210</v>
      </c>
      <c r="CE85" s="83">
        <v>2017</v>
      </c>
      <c r="CF85" s="83">
        <v>1995</v>
      </c>
      <c r="CG85" s="83">
        <v>2089</v>
      </c>
      <c r="CH85" s="83">
        <v>2012</v>
      </c>
      <c r="CI85" s="83">
        <v>2110</v>
      </c>
      <c r="CJ85" s="83">
        <v>2331</v>
      </c>
      <c r="CK85" s="83">
        <v>1610</v>
      </c>
      <c r="CL85" s="83">
        <v>1503</v>
      </c>
      <c r="CM85" s="83">
        <v>1403</v>
      </c>
      <c r="CN85" s="83">
        <v>1223</v>
      </c>
      <c r="CO85" s="83">
        <v>1076</v>
      </c>
      <c r="CP85" s="83">
        <v>964</v>
      </c>
      <c r="CQ85" s="83">
        <v>1017</v>
      </c>
      <c r="CR85" s="83">
        <v>1002</v>
      </c>
      <c r="CS85" s="83">
        <v>822</v>
      </c>
      <c r="CT85" s="83">
        <v>786</v>
      </c>
      <c r="CU85" s="83">
        <v>661</v>
      </c>
      <c r="CV85" s="83">
        <v>601</v>
      </c>
      <c r="CW85" s="83">
        <v>514</v>
      </c>
      <c r="CX85" s="83">
        <v>427</v>
      </c>
      <c r="CY85" s="83">
        <v>1300</v>
      </c>
      <c r="CZ85" s="84">
        <v>2486</v>
      </c>
      <c r="DA85" s="84">
        <v>2449</v>
      </c>
      <c r="DB85" s="84">
        <v>2484</v>
      </c>
      <c r="DC85" s="84">
        <v>2651</v>
      </c>
      <c r="DD85" s="84">
        <v>2596</v>
      </c>
      <c r="DE85" s="84">
        <v>2690</v>
      </c>
      <c r="DF85" s="84">
        <v>2770</v>
      </c>
      <c r="DG85" s="84">
        <v>2668</v>
      </c>
      <c r="DH85" s="84">
        <v>2841</v>
      </c>
      <c r="DI85" s="84">
        <v>2790</v>
      </c>
      <c r="DJ85" s="84">
        <v>2713</v>
      </c>
      <c r="DK85" s="84">
        <v>2862</v>
      </c>
      <c r="DL85" s="84">
        <v>2721</v>
      </c>
      <c r="DM85" s="84">
        <v>2815</v>
      </c>
      <c r="DN85" s="84">
        <v>2675</v>
      </c>
      <c r="DO85" s="84">
        <v>2673</v>
      </c>
      <c r="DP85" s="84">
        <v>2512</v>
      </c>
      <c r="DQ85" s="84">
        <v>2654</v>
      </c>
      <c r="DR85" s="84">
        <v>3171</v>
      </c>
      <c r="DS85" s="84">
        <v>5738</v>
      </c>
      <c r="DT85" s="84">
        <v>6288</v>
      </c>
      <c r="DU85" s="84">
        <v>5819</v>
      </c>
      <c r="DV85" s="84">
        <v>4383</v>
      </c>
      <c r="DW85" s="84">
        <v>3871</v>
      </c>
      <c r="DX85" s="84">
        <v>3745</v>
      </c>
      <c r="DY85" s="84">
        <v>3936</v>
      </c>
      <c r="DZ85" s="84">
        <v>3767</v>
      </c>
      <c r="EA85" s="84">
        <v>3730</v>
      </c>
      <c r="EB85" s="84">
        <v>3692</v>
      </c>
      <c r="EC85" s="84">
        <v>3573</v>
      </c>
      <c r="ED85" s="84">
        <v>3602</v>
      </c>
      <c r="EE85" s="84">
        <v>3459</v>
      </c>
      <c r="EF85" s="84">
        <v>3583</v>
      </c>
      <c r="EG85" s="84">
        <v>3406</v>
      </c>
      <c r="EH85" s="84">
        <v>3646</v>
      </c>
      <c r="EI85" s="84">
        <v>3467</v>
      </c>
      <c r="EJ85" s="84">
        <v>3447</v>
      </c>
      <c r="EK85" s="84">
        <v>3289</v>
      </c>
      <c r="EL85" s="84">
        <v>3296</v>
      </c>
      <c r="EM85" s="84">
        <v>3294</v>
      </c>
      <c r="EN85" s="84">
        <v>3198</v>
      </c>
      <c r="EO85" s="84">
        <v>3221</v>
      </c>
      <c r="EP85" s="84">
        <v>3160</v>
      </c>
      <c r="EQ85" s="84">
        <v>2947</v>
      </c>
      <c r="ER85" s="84">
        <v>2671</v>
      </c>
      <c r="ES85" s="84">
        <v>2525</v>
      </c>
      <c r="ET85" s="84">
        <v>2796</v>
      </c>
      <c r="EU85" s="84">
        <v>2775</v>
      </c>
      <c r="EV85" s="84">
        <v>2752</v>
      </c>
      <c r="EW85" s="84">
        <v>2814</v>
      </c>
      <c r="EX85" s="84">
        <v>2921</v>
      </c>
      <c r="EY85" s="84">
        <v>3141</v>
      </c>
      <c r="EZ85" s="84">
        <v>2941</v>
      </c>
      <c r="FA85" s="84">
        <v>2989</v>
      </c>
      <c r="FB85" s="84">
        <v>3103</v>
      </c>
      <c r="FC85" s="84">
        <v>3211</v>
      </c>
      <c r="FD85" s="84">
        <v>3191</v>
      </c>
      <c r="FE85" s="84">
        <v>3154</v>
      </c>
      <c r="FF85" s="84">
        <v>3105</v>
      </c>
      <c r="FG85" s="84">
        <v>3272</v>
      </c>
      <c r="FH85" s="84">
        <v>3051</v>
      </c>
      <c r="FI85" s="84">
        <v>2939</v>
      </c>
      <c r="FJ85" s="84">
        <v>2885</v>
      </c>
      <c r="FK85" s="84">
        <v>2903</v>
      </c>
      <c r="FL85" s="84">
        <v>2778</v>
      </c>
      <c r="FM85" s="84">
        <v>2660</v>
      </c>
      <c r="FN85" s="84">
        <v>2525</v>
      </c>
      <c r="FO85" s="84">
        <v>2383</v>
      </c>
      <c r="FP85" s="84">
        <v>2306</v>
      </c>
      <c r="FQ85" s="84">
        <v>2302</v>
      </c>
      <c r="FR85" s="84">
        <v>2254</v>
      </c>
      <c r="FS85" s="84">
        <v>2138</v>
      </c>
      <c r="FT85" s="84">
        <v>2228</v>
      </c>
      <c r="FU85" s="84">
        <v>2229</v>
      </c>
      <c r="FV85" s="84">
        <v>2349</v>
      </c>
      <c r="FW85" s="84">
        <v>2535</v>
      </c>
      <c r="FX85" s="84">
        <v>1755</v>
      </c>
      <c r="FY85" s="84">
        <v>1792</v>
      </c>
      <c r="FZ85" s="84">
        <v>1682</v>
      </c>
      <c r="GA85" s="84">
        <v>1475</v>
      </c>
      <c r="GB85" s="84">
        <v>1370</v>
      </c>
      <c r="GC85" s="84">
        <v>1286</v>
      </c>
      <c r="GD85" s="84">
        <v>1357</v>
      </c>
      <c r="GE85" s="84">
        <v>1336</v>
      </c>
      <c r="GF85" s="84">
        <v>1284</v>
      </c>
      <c r="GG85" s="84">
        <v>1166</v>
      </c>
      <c r="GH85" s="84">
        <v>972</v>
      </c>
      <c r="GI85" s="84">
        <v>969</v>
      </c>
      <c r="GJ85" s="84">
        <v>769</v>
      </c>
      <c r="GK85" s="84">
        <v>730</v>
      </c>
      <c r="GL85" s="85">
        <v>2862</v>
      </c>
    </row>
    <row r="86" spans="1:194" s="1" customFormat="1">
      <c r="A86" s="86" t="s">
        <v>135</v>
      </c>
      <c r="B86" s="360" t="s">
        <v>211</v>
      </c>
      <c r="C86" s="29" t="str">
        <f t="shared" si="4"/>
        <v xml:space="preserve">England – CCGs - Norfolk and Waveney </v>
      </c>
      <c r="D86" s="50">
        <f t="shared" si="5"/>
        <v>413052</v>
      </c>
      <c r="E86" s="50">
        <f t="shared" si="5"/>
        <v>438783</v>
      </c>
      <c r="F86" s="51">
        <f t="shared" si="6"/>
        <v>1041932</v>
      </c>
      <c r="G86" s="51">
        <f t="shared" si="7"/>
        <v>510572</v>
      </c>
      <c r="H86" s="52">
        <f t="shared" si="8"/>
        <v>531360</v>
      </c>
      <c r="I86" s="52">
        <f t="shared" si="9"/>
        <v>413052</v>
      </c>
      <c r="J86" s="52">
        <f t="shared" si="10"/>
        <v>438783</v>
      </c>
      <c r="K86" s="49">
        <f t="shared" si="11"/>
        <v>97520</v>
      </c>
      <c r="L86" s="50">
        <f t="shared" si="12"/>
        <v>92577</v>
      </c>
      <c r="M86" s="83">
        <v>4357</v>
      </c>
      <c r="N86" s="83">
        <v>4604</v>
      </c>
      <c r="O86" s="83">
        <v>4811</v>
      </c>
      <c r="P86" s="83">
        <v>5007</v>
      </c>
      <c r="Q86" s="83">
        <v>5172</v>
      </c>
      <c r="R86" s="83">
        <v>5441</v>
      </c>
      <c r="S86" s="83">
        <v>5549</v>
      </c>
      <c r="T86" s="83">
        <v>5566</v>
      </c>
      <c r="U86" s="83">
        <v>5531</v>
      </c>
      <c r="V86" s="83">
        <v>5772</v>
      </c>
      <c r="W86" s="83">
        <v>5859</v>
      </c>
      <c r="X86" s="83">
        <v>5927</v>
      </c>
      <c r="Y86" s="83">
        <v>5744</v>
      </c>
      <c r="Z86" s="83">
        <v>5782</v>
      </c>
      <c r="AA86" s="83">
        <v>5899</v>
      </c>
      <c r="AB86" s="83">
        <v>5600</v>
      </c>
      <c r="AC86" s="83">
        <v>5439</v>
      </c>
      <c r="AD86" s="83">
        <v>5460</v>
      </c>
      <c r="AE86" s="83">
        <v>5548</v>
      </c>
      <c r="AF86" s="83">
        <v>5687</v>
      </c>
      <c r="AG86" s="83">
        <v>5690</v>
      </c>
      <c r="AH86" s="83">
        <v>5593</v>
      </c>
      <c r="AI86" s="83">
        <v>5702</v>
      </c>
      <c r="AJ86" s="83">
        <v>5566</v>
      </c>
      <c r="AK86" s="83">
        <v>5476</v>
      </c>
      <c r="AL86" s="83">
        <v>5678</v>
      </c>
      <c r="AM86" s="83">
        <v>5602</v>
      </c>
      <c r="AN86" s="83">
        <v>5629</v>
      </c>
      <c r="AO86" s="83">
        <v>5913</v>
      </c>
      <c r="AP86" s="83">
        <v>5958</v>
      </c>
      <c r="AQ86" s="83">
        <v>6015</v>
      </c>
      <c r="AR86" s="83">
        <v>6017</v>
      </c>
      <c r="AS86" s="83">
        <v>6305</v>
      </c>
      <c r="AT86" s="83">
        <v>6071</v>
      </c>
      <c r="AU86" s="83">
        <v>6204</v>
      </c>
      <c r="AV86" s="83">
        <v>6122</v>
      </c>
      <c r="AW86" s="83">
        <v>6066</v>
      </c>
      <c r="AX86" s="83">
        <v>5985</v>
      </c>
      <c r="AY86" s="83">
        <v>5829</v>
      </c>
      <c r="AZ86" s="83">
        <v>5820</v>
      </c>
      <c r="BA86" s="83">
        <v>5696</v>
      </c>
      <c r="BB86" s="83">
        <v>5887</v>
      </c>
      <c r="BC86" s="83">
        <v>6013</v>
      </c>
      <c r="BD86" s="83">
        <v>5732</v>
      </c>
      <c r="BE86" s="83">
        <v>5387</v>
      </c>
      <c r="BF86" s="83">
        <v>5255</v>
      </c>
      <c r="BG86" s="83">
        <v>5423</v>
      </c>
      <c r="BH86" s="83">
        <v>5750</v>
      </c>
      <c r="BI86" s="83">
        <v>6083</v>
      </c>
      <c r="BJ86" s="83">
        <v>6350</v>
      </c>
      <c r="BK86" s="83">
        <v>6726</v>
      </c>
      <c r="BL86" s="83">
        <v>6886</v>
      </c>
      <c r="BM86" s="83">
        <v>6918</v>
      </c>
      <c r="BN86" s="83">
        <v>7202</v>
      </c>
      <c r="BO86" s="83">
        <v>7132</v>
      </c>
      <c r="BP86" s="83">
        <v>7271</v>
      </c>
      <c r="BQ86" s="83">
        <v>7458</v>
      </c>
      <c r="BR86" s="83">
        <v>7326</v>
      </c>
      <c r="BS86" s="83">
        <v>7433</v>
      </c>
      <c r="BT86" s="83">
        <v>7239</v>
      </c>
      <c r="BU86" s="83">
        <v>7139</v>
      </c>
      <c r="BV86" s="83">
        <v>7117</v>
      </c>
      <c r="BW86" s="83">
        <v>6735</v>
      </c>
      <c r="BX86" s="83">
        <v>6684</v>
      </c>
      <c r="BY86" s="83">
        <v>6465</v>
      </c>
      <c r="BZ86" s="83">
        <v>6452</v>
      </c>
      <c r="CA86" s="83">
        <v>6269</v>
      </c>
      <c r="CB86" s="83">
        <v>5975</v>
      </c>
      <c r="CC86" s="83">
        <v>6202</v>
      </c>
      <c r="CD86" s="83">
        <v>6022</v>
      </c>
      <c r="CE86" s="83">
        <v>5840</v>
      </c>
      <c r="CF86" s="83">
        <v>6055</v>
      </c>
      <c r="CG86" s="83">
        <v>6173</v>
      </c>
      <c r="CH86" s="83">
        <v>6291</v>
      </c>
      <c r="CI86" s="83">
        <v>6814</v>
      </c>
      <c r="CJ86" s="83">
        <v>7453</v>
      </c>
      <c r="CK86" s="83">
        <v>5679</v>
      </c>
      <c r="CL86" s="83">
        <v>5329</v>
      </c>
      <c r="CM86" s="83">
        <v>5045</v>
      </c>
      <c r="CN86" s="83">
        <v>4582</v>
      </c>
      <c r="CO86" s="83">
        <v>4065</v>
      </c>
      <c r="CP86" s="83">
        <v>3268</v>
      </c>
      <c r="CQ86" s="83">
        <v>3283</v>
      </c>
      <c r="CR86" s="83">
        <v>3136</v>
      </c>
      <c r="CS86" s="83">
        <v>2980</v>
      </c>
      <c r="CT86" s="83">
        <v>2638</v>
      </c>
      <c r="CU86" s="83">
        <v>2163</v>
      </c>
      <c r="CV86" s="83">
        <v>1973</v>
      </c>
      <c r="CW86" s="83">
        <v>1606</v>
      </c>
      <c r="CX86" s="83">
        <v>1340</v>
      </c>
      <c r="CY86" s="83">
        <v>4636</v>
      </c>
      <c r="CZ86" s="84">
        <v>4357</v>
      </c>
      <c r="DA86" s="84">
        <v>4251</v>
      </c>
      <c r="DB86" s="84">
        <v>4582</v>
      </c>
      <c r="DC86" s="84">
        <v>4745</v>
      </c>
      <c r="DD86" s="84">
        <v>4813</v>
      </c>
      <c r="DE86" s="84">
        <v>5085</v>
      </c>
      <c r="DF86" s="84">
        <v>5318</v>
      </c>
      <c r="DG86" s="84">
        <v>5256</v>
      </c>
      <c r="DH86" s="84">
        <v>5263</v>
      </c>
      <c r="DI86" s="84">
        <v>5612</v>
      </c>
      <c r="DJ86" s="84">
        <v>5789</v>
      </c>
      <c r="DK86" s="84">
        <v>5515</v>
      </c>
      <c r="DL86" s="84">
        <v>5586</v>
      </c>
      <c r="DM86" s="84">
        <v>5517</v>
      </c>
      <c r="DN86" s="84">
        <v>5554</v>
      </c>
      <c r="DO86" s="84">
        <v>5292</v>
      </c>
      <c r="DP86" s="84">
        <v>5032</v>
      </c>
      <c r="DQ86" s="84">
        <v>5010</v>
      </c>
      <c r="DR86" s="84">
        <v>5066</v>
      </c>
      <c r="DS86" s="84">
        <v>5189</v>
      </c>
      <c r="DT86" s="84">
        <v>5531</v>
      </c>
      <c r="DU86" s="84">
        <v>5620</v>
      </c>
      <c r="DV86" s="84">
        <v>5339</v>
      </c>
      <c r="DW86" s="84">
        <v>5537</v>
      </c>
      <c r="DX86" s="84">
        <v>5533</v>
      </c>
      <c r="DY86" s="84">
        <v>5677</v>
      </c>
      <c r="DZ86" s="84">
        <v>5582</v>
      </c>
      <c r="EA86" s="84">
        <v>5680</v>
      </c>
      <c r="EB86" s="84">
        <v>6087</v>
      </c>
      <c r="EC86" s="84">
        <v>5965</v>
      </c>
      <c r="ED86" s="84">
        <v>6276</v>
      </c>
      <c r="EE86" s="84">
        <v>6344</v>
      </c>
      <c r="EF86" s="84">
        <v>6159</v>
      </c>
      <c r="EG86" s="84">
        <v>6394</v>
      </c>
      <c r="EH86" s="84">
        <v>6321</v>
      </c>
      <c r="EI86" s="84">
        <v>6409</v>
      </c>
      <c r="EJ86" s="84">
        <v>6291</v>
      </c>
      <c r="EK86" s="84">
        <v>6073</v>
      </c>
      <c r="EL86" s="84">
        <v>6014</v>
      </c>
      <c r="EM86" s="84">
        <v>6032</v>
      </c>
      <c r="EN86" s="84">
        <v>6100</v>
      </c>
      <c r="EO86" s="84">
        <v>6063</v>
      </c>
      <c r="EP86" s="84">
        <v>5959</v>
      </c>
      <c r="EQ86" s="84">
        <v>5881</v>
      </c>
      <c r="ER86" s="84">
        <v>5513</v>
      </c>
      <c r="ES86" s="84">
        <v>5337</v>
      </c>
      <c r="ET86" s="84">
        <v>5669</v>
      </c>
      <c r="EU86" s="84">
        <v>5923</v>
      </c>
      <c r="EV86" s="84">
        <v>6345</v>
      </c>
      <c r="EW86" s="84">
        <v>6579</v>
      </c>
      <c r="EX86" s="84">
        <v>6928</v>
      </c>
      <c r="EY86" s="84">
        <v>7225</v>
      </c>
      <c r="EZ86" s="84">
        <v>7071</v>
      </c>
      <c r="FA86" s="84">
        <v>7308</v>
      </c>
      <c r="FB86" s="84">
        <v>7445</v>
      </c>
      <c r="FC86" s="84">
        <v>7489</v>
      </c>
      <c r="FD86" s="84">
        <v>7696</v>
      </c>
      <c r="FE86" s="84">
        <v>7880</v>
      </c>
      <c r="FF86" s="84">
        <v>7851</v>
      </c>
      <c r="FG86" s="84">
        <v>7574</v>
      </c>
      <c r="FH86" s="84">
        <v>7590</v>
      </c>
      <c r="FI86" s="84">
        <v>7428</v>
      </c>
      <c r="FJ86" s="84">
        <v>7072</v>
      </c>
      <c r="FK86" s="84">
        <v>7067</v>
      </c>
      <c r="FL86" s="84">
        <v>7027</v>
      </c>
      <c r="FM86" s="84">
        <v>6835</v>
      </c>
      <c r="FN86" s="84">
        <v>6750</v>
      </c>
      <c r="FO86" s="84">
        <v>6480</v>
      </c>
      <c r="FP86" s="84">
        <v>6553</v>
      </c>
      <c r="FQ86" s="84">
        <v>6746</v>
      </c>
      <c r="FR86" s="84">
        <v>6503</v>
      </c>
      <c r="FS86" s="84">
        <v>6426</v>
      </c>
      <c r="FT86" s="84">
        <v>6557</v>
      </c>
      <c r="FU86" s="84">
        <v>6811</v>
      </c>
      <c r="FV86" s="84">
        <v>7426</v>
      </c>
      <c r="FW86" s="84">
        <v>8294</v>
      </c>
      <c r="FX86" s="84">
        <v>6140</v>
      </c>
      <c r="FY86" s="84">
        <v>5736</v>
      </c>
      <c r="FZ86" s="84">
        <v>5709</v>
      </c>
      <c r="GA86" s="84">
        <v>5122</v>
      </c>
      <c r="GB86" s="84">
        <v>4458</v>
      </c>
      <c r="GC86" s="84">
        <v>3975</v>
      </c>
      <c r="GD86" s="84">
        <v>3809</v>
      </c>
      <c r="GE86" s="84">
        <v>3722</v>
      </c>
      <c r="GF86" s="84">
        <v>3551</v>
      </c>
      <c r="GG86" s="84">
        <v>3260</v>
      </c>
      <c r="GH86" s="84">
        <v>2903</v>
      </c>
      <c r="GI86" s="84">
        <v>2611</v>
      </c>
      <c r="GJ86" s="84">
        <v>2355</v>
      </c>
      <c r="GK86" s="84">
        <v>2041</v>
      </c>
      <c r="GL86" s="85">
        <v>8871</v>
      </c>
    </row>
    <row r="87" spans="1:194" s="1" customFormat="1">
      <c r="A87" s="86" t="s">
        <v>135</v>
      </c>
      <c r="B87" s="360" t="s">
        <v>212</v>
      </c>
      <c r="C87" s="29" t="str">
        <f t="shared" si="4"/>
        <v xml:space="preserve">England – CCGs - North Central London </v>
      </c>
      <c r="D87" s="50">
        <f t="shared" si="5"/>
        <v>525382</v>
      </c>
      <c r="E87" s="50">
        <f t="shared" si="5"/>
        <v>593171</v>
      </c>
      <c r="F87" s="51">
        <f t="shared" si="6"/>
        <v>1416558</v>
      </c>
      <c r="G87" s="51">
        <f t="shared" si="7"/>
        <v>677387</v>
      </c>
      <c r="H87" s="52">
        <f t="shared" si="8"/>
        <v>739171</v>
      </c>
      <c r="I87" s="52">
        <f t="shared" si="9"/>
        <v>525382</v>
      </c>
      <c r="J87" s="52">
        <f t="shared" si="10"/>
        <v>593171</v>
      </c>
      <c r="K87" s="49">
        <f t="shared" si="11"/>
        <v>152005</v>
      </c>
      <c r="L87" s="50">
        <f t="shared" si="12"/>
        <v>146000</v>
      </c>
      <c r="M87" s="83">
        <v>8502</v>
      </c>
      <c r="N87" s="83">
        <v>8149</v>
      </c>
      <c r="O87" s="83">
        <v>8293</v>
      </c>
      <c r="P87" s="83">
        <v>8066</v>
      </c>
      <c r="Q87" s="83">
        <v>8296</v>
      </c>
      <c r="R87" s="83">
        <v>8212</v>
      </c>
      <c r="S87" s="83">
        <v>8352</v>
      </c>
      <c r="T87" s="83">
        <v>8174</v>
      </c>
      <c r="U87" s="83">
        <v>8262</v>
      </c>
      <c r="V87" s="83">
        <v>8257</v>
      </c>
      <c r="W87" s="83">
        <v>8751</v>
      </c>
      <c r="X87" s="83">
        <v>8831</v>
      </c>
      <c r="Y87" s="83">
        <v>8744</v>
      </c>
      <c r="Z87" s="83">
        <v>8816</v>
      </c>
      <c r="AA87" s="83">
        <v>8807</v>
      </c>
      <c r="AB87" s="83">
        <v>8583</v>
      </c>
      <c r="AC87" s="83">
        <v>8464</v>
      </c>
      <c r="AD87" s="83">
        <v>8446</v>
      </c>
      <c r="AE87" s="83">
        <v>8610</v>
      </c>
      <c r="AF87" s="83">
        <v>8893</v>
      </c>
      <c r="AG87" s="83">
        <v>8734</v>
      </c>
      <c r="AH87" s="83">
        <v>8464</v>
      </c>
      <c r="AI87" s="83">
        <v>9096</v>
      </c>
      <c r="AJ87" s="83">
        <v>10322</v>
      </c>
      <c r="AK87" s="83">
        <v>10427</v>
      </c>
      <c r="AL87" s="83">
        <v>11234</v>
      </c>
      <c r="AM87" s="83">
        <v>11402</v>
      </c>
      <c r="AN87" s="83">
        <v>11666</v>
      </c>
      <c r="AO87" s="83">
        <v>11974</v>
      </c>
      <c r="AP87" s="83">
        <v>11704</v>
      </c>
      <c r="AQ87" s="83">
        <v>11907</v>
      </c>
      <c r="AR87" s="83">
        <v>11925</v>
      </c>
      <c r="AS87" s="83">
        <v>11913</v>
      </c>
      <c r="AT87" s="83">
        <v>11464</v>
      </c>
      <c r="AU87" s="83">
        <v>11179</v>
      </c>
      <c r="AV87" s="83">
        <v>11002</v>
      </c>
      <c r="AW87" s="83">
        <v>10715</v>
      </c>
      <c r="AX87" s="83">
        <v>10919</v>
      </c>
      <c r="AY87" s="83">
        <v>9850</v>
      </c>
      <c r="AZ87" s="83">
        <v>9905</v>
      </c>
      <c r="BA87" s="83">
        <v>10039</v>
      </c>
      <c r="BB87" s="83">
        <v>10195</v>
      </c>
      <c r="BC87" s="83">
        <v>10289</v>
      </c>
      <c r="BD87" s="83">
        <v>9845</v>
      </c>
      <c r="BE87" s="83">
        <v>9260</v>
      </c>
      <c r="BF87" s="83">
        <v>8862</v>
      </c>
      <c r="BG87" s="83">
        <v>8866</v>
      </c>
      <c r="BH87" s="83">
        <v>9118</v>
      </c>
      <c r="BI87" s="83">
        <v>8960</v>
      </c>
      <c r="BJ87" s="83">
        <v>8996</v>
      </c>
      <c r="BK87" s="83">
        <v>9009</v>
      </c>
      <c r="BL87" s="83">
        <v>9143</v>
      </c>
      <c r="BM87" s="83">
        <v>8756</v>
      </c>
      <c r="BN87" s="83">
        <v>8810</v>
      </c>
      <c r="BO87" s="83">
        <v>8717</v>
      </c>
      <c r="BP87" s="83">
        <v>8404</v>
      </c>
      <c r="BQ87" s="83">
        <v>8606</v>
      </c>
      <c r="BR87" s="83">
        <v>8127</v>
      </c>
      <c r="BS87" s="83">
        <v>8096</v>
      </c>
      <c r="BT87" s="83">
        <v>7657</v>
      </c>
      <c r="BU87" s="83">
        <v>7230</v>
      </c>
      <c r="BV87" s="83">
        <v>6826</v>
      </c>
      <c r="BW87" s="83">
        <v>6838</v>
      </c>
      <c r="BX87" s="83">
        <v>6196</v>
      </c>
      <c r="BY87" s="83">
        <v>6012</v>
      </c>
      <c r="BZ87" s="83">
        <v>5495</v>
      </c>
      <c r="CA87" s="83">
        <v>5302</v>
      </c>
      <c r="CB87" s="83">
        <v>4993</v>
      </c>
      <c r="CC87" s="83">
        <v>4541</v>
      </c>
      <c r="CD87" s="83">
        <v>4482</v>
      </c>
      <c r="CE87" s="83">
        <v>4187</v>
      </c>
      <c r="CF87" s="83">
        <v>4052</v>
      </c>
      <c r="CG87" s="83">
        <v>4057</v>
      </c>
      <c r="CH87" s="83">
        <v>3879</v>
      </c>
      <c r="CI87" s="83">
        <v>3940</v>
      </c>
      <c r="CJ87" s="83">
        <v>3915</v>
      </c>
      <c r="CK87" s="83">
        <v>3154</v>
      </c>
      <c r="CL87" s="83">
        <v>2996</v>
      </c>
      <c r="CM87" s="83">
        <v>2993</v>
      </c>
      <c r="CN87" s="83">
        <v>2499</v>
      </c>
      <c r="CO87" s="83">
        <v>2168</v>
      </c>
      <c r="CP87" s="83">
        <v>1935</v>
      </c>
      <c r="CQ87" s="83">
        <v>2064</v>
      </c>
      <c r="CR87" s="83">
        <v>1859</v>
      </c>
      <c r="CS87" s="83">
        <v>1703</v>
      </c>
      <c r="CT87" s="83">
        <v>1556</v>
      </c>
      <c r="CU87" s="83">
        <v>1389</v>
      </c>
      <c r="CV87" s="83">
        <v>1198</v>
      </c>
      <c r="CW87" s="83">
        <v>1053</v>
      </c>
      <c r="CX87" s="83">
        <v>865</v>
      </c>
      <c r="CY87" s="83">
        <v>2945</v>
      </c>
      <c r="CZ87" s="84">
        <v>8212</v>
      </c>
      <c r="DA87" s="84">
        <v>7722</v>
      </c>
      <c r="DB87" s="84">
        <v>7857</v>
      </c>
      <c r="DC87" s="84">
        <v>7849</v>
      </c>
      <c r="DD87" s="84">
        <v>7761</v>
      </c>
      <c r="DE87" s="84">
        <v>7999</v>
      </c>
      <c r="DF87" s="84">
        <v>8226</v>
      </c>
      <c r="DG87" s="84">
        <v>7725</v>
      </c>
      <c r="DH87" s="84">
        <v>7844</v>
      </c>
      <c r="DI87" s="84">
        <v>8102</v>
      </c>
      <c r="DJ87" s="84">
        <v>8302</v>
      </c>
      <c r="DK87" s="84">
        <v>8522</v>
      </c>
      <c r="DL87" s="84">
        <v>8378</v>
      </c>
      <c r="DM87" s="84">
        <v>8523</v>
      </c>
      <c r="DN87" s="84">
        <v>8599</v>
      </c>
      <c r="DO87" s="84">
        <v>8034</v>
      </c>
      <c r="DP87" s="84">
        <v>8131</v>
      </c>
      <c r="DQ87" s="84">
        <v>8214</v>
      </c>
      <c r="DR87" s="84">
        <v>8510</v>
      </c>
      <c r="DS87" s="84">
        <v>9560</v>
      </c>
      <c r="DT87" s="84">
        <v>9629</v>
      </c>
      <c r="DU87" s="84">
        <v>9329</v>
      </c>
      <c r="DV87" s="84">
        <v>10673</v>
      </c>
      <c r="DW87" s="84">
        <v>12045</v>
      </c>
      <c r="DX87" s="84">
        <v>12657</v>
      </c>
      <c r="DY87" s="84">
        <v>12645</v>
      </c>
      <c r="DZ87" s="84">
        <v>12943</v>
      </c>
      <c r="EA87" s="84">
        <v>13297</v>
      </c>
      <c r="EB87" s="84">
        <v>13312</v>
      </c>
      <c r="EC87" s="84">
        <v>13448</v>
      </c>
      <c r="ED87" s="84">
        <v>13211</v>
      </c>
      <c r="EE87" s="84">
        <v>13037</v>
      </c>
      <c r="EF87" s="84">
        <v>13180</v>
      </c>
      <c r="EG87" s="84">
        <v>13009</v>
      </c>
      <c r="EH87" s="84">
        <v>12568</v>
      </c>
      <c r="EI87" s="84">
        <v>12280</v>
      </c>
      <c r="EJ87" s="84">
        <v>12038</v>
      </c>
      <c r="EK87" s="84">
        <v>11922</v>
      </c>
      <c r="EL87" s="84">
        <v>11353</v>
      </c>
      <c r="EM87" s="84">
        <v>11198</v>
      </c>
      <c r="EN87" s="84">
        <v>11154</v>
      </c>
      <c r="EO87" s="84">
        <v>11301</v>
      </c>
      <c r="EP87" s="84">
        <v>11050</v>
      </c>
      <c r="EQ87" s="84">
        <v>10964</v>
      </c>
      <c r="ER87" s="84">
        <v>10522</v>
      </c>
      <c r="ES87" s="84">
        <v>10084</v>
      </c>
      <c r="ET87" s="84">
        <v>9888</v>
      </c>
      <c r="EU87" s="84">
        <v>9963</v>
      </c>
      <c r="EV87" s="84">
        <v>9650</v>
      </c>
      <c r="EW87" s="84">
        <v>9656</v>
      </c>
      <c r="EX87" s="84">
        <v>9522</v>
      </c>
      <c r="EY87" s="84">
        <v>9876</v>
      </c>
      <c r="EZ87" s="84">
        <v>9764</v>
      </c>
      <c r="FA87" s="84">
        <v>9485</v>
      </c>
      <c r="FB87" s="84">
        <v>9341</v>
      </c>
      <c r="FC87" s="84">
        <v>9002</v>
      </c>
      <c r="FD87" s="84">
        <v>9325</v>
      </c>
      <c r="FE87" s="84">
        <v>9104</v>
      </c>
      <c r="FF87" s="84">
        <v>8680</v>
      </c>
      <c r="FG87" s="84">
        <v>8346</v>
      </c>
      <c r="FH87" s="84">
        <v>7671</v>
      </c>
      <c r="FI87" s="84">
        <v>7457</v>
      </c>
      <c r="FJ87" s="84">
        <v>7269</v>
      </c>
      <c r="FK87" s="84">
        <v>6747</v>
      </c>
      <c r="FL87" s="84">
        <v>6363</v>
      </c>
      <c r="FM87" s="84">
        <v>5976</v>
      </c>
      <c r="FN87" s="84">
        <v>5722</v>
      </c>
      <c r="FO87" s="84">
        <v>5376</v>
      </c>
      <c r="FP87" s="84">
        <v>5223</v>
      </c>
      <c r="FQ87" s="84">
        <v>5034</v>
      </c>
      <c r="FR87" s="84">
        <v>4961</v>
      </c>
      <c r="FS87" s="84">
        <v>4788</v>
      </c>
      <c r="FT87" s="84">
        <v>4773</v>
      </c>
      <c r="FU87" s="84">
        <v>4727</v>
      </c>
      <c r="FV87" s="84">
        <v>4588</v>
      </c>
      <c r="FW87" s="84">
        <v>4772</v>
      </c>
      <c r="FX87" s="84">
        <v>4049</v>
      </c>
      <c r="FY87" s="84">
        <v>3713</v>
      </c>
      <c r="FZ87" s="84">
        <v>3607</v>
      </c>
      <c r="GA87" s="84">
        <v>3257</v>
      </c>
      <c r="GB87" s="84">
        <v>2974</v>
      </c>
      <c r="GC87" s="84">
        <v>2679</v>
      </c>
      <c r="GD87" s="84">
        <v>2701</v>
      </c>
      <c r="GE87" s="84">
        <v>2602</v>
      </c>
      <c r="GF87" s="84">
        <v>2468</v>
      </c>
      <c r="GG87" s="84">
        <v>2084</v>
      </c>
      <c r="GH87" s="84">
        <v>2056</v>
      </c>
      <c r="GI87" s="84">
        <v>1840</v>
      </c>
      <c r="GJ87" s="84">
        <v>1580</v>
      </c>
      <c r="GK87" s="84">
        <v>1487</v>
      </c>
      <c r="GL87" s="85">
        <v>6106</v>
      </c>
    </row>
    <row r="88" spans="1:194" s="1" customFormat="1">
      <c r="A88" s="86" t="s">
        <v>135</v>
      </c>
      <c r="B88" s="360" t="s">
        <v>213</v>
      </c>
      <c r="C88" s="29" t="str">
        <f t="shared" si="4"/>
        <v xml:space="preserve">England – CCGs - North Cumbria </v>
      </c>
      <c r="D88" s="50">
        <f t="shared" si="5"/>
        <v>128441</v>
      </c>
      <c r="E88" s="50">
        <f t="shared" si="5"/>
        <v>134791</v>
      </c>
      <c r="F88" s="51">
        <f t="shared" si="6"/>
        <v>322479</v>
      </c>
      <c r="G88" s="51">
        <f t="shared" si="7"/>
        <v>158765</v>
      </c>
      <c r="H88" s="52">
        <f t="shared" si="8"/>
        <v>163714</v>
      </c>
      <c r="I88" s="52">
        <f t="shared" si="9"/>
        <v>128441</v>
      </c>
      <c r="J88" s="52">
        <f t="shared" si="10"/>
        <v>134791</v>
      </c>
      <c r="K88" s="49">
        <f t="shared" si="11"/>
        <v>30324</v>
      </c>
      <c r="L88" s="50">
        <f t="shared" si="12"/>
        <v>28923</v>
      </c>
      <c r="M88" s="83">
        <v>1392</v>
      </c>
      <c r="N88" s="83">
        <v>1420</v>
      </c>
      <c r="O88" s="83">
        <v>1505</v>
      </c>
      <c r="P88" s="83">
        <v>1519</v>
      </c>
      <c r="Q88" s="83">
        <v>1560</v>
      </c>
      <c r="R88" s="83">
        <v>1627</v>
      </c>
      <c r="S88" s="83">
        <v>1695</v>
      </c>
      <c r="T88" s="83">
        <v>1665</v>
      </c>
      <c r="U88" s="83">
        <v>1675</v>
      </c>
      <c r="V88" s="83">
        <v>1784</v>
      </c>
      <c r="W88" s="83">
        <v>1810</v>
      </c>
      <c r="X88" s="83">
        <v>1837</v>
      </c>
      <c r="Y88" s="83">
        <v>1834</v>
      </c>
      <c r="Z88" s="83">
        <v>1896</v>
      </c>
      <c r="AA88" s="83">
        <v>1843</v>
      </c>
      <c r="AB88" s="83">
        <v>1744</v>
      </c>
      <c r="AC88" s="83">
        <v>1810</v>
      </c>
      <c r="AD88" s="83">
        <v>1708</v>
      </c>
      <c r="AE88" s="83">
        <v>1709</v>
      </c>
      <c r="AF88" s="83">
        <v>1399</v>
      </c>
      <c r="AG88" s="83">
        <v>1272</v>
      </c>
      <c r="AH88" s="83">
        <v>1344</v>
      </c>
      <c r="AI88" s="83">
        <v>1552</v>
      </c>
      <c r="AJ88" s="83">
        <v>1609</v>
      </c>
      <c r="AK88" s="83">
        <v>1663</v>
      </c>
      <c r="AL88" s="83">
        <v>1747</v>
      </c>
      <c r="AM88" s="83">
        <v>1659</v>
      </c>
      <c r="AN88" s="83">
        <v>1763</v>
      </c>
      <c r="AO88" s="83">
        <v>1823</v>
      </c>
      <c r="AP88" s="83">
        <v>1818</v>
      </c>
      <c r="AQ88" s="83">
        <v>1913</v>
      </c>
      <c r="AR88" s="83">
        <v>1874</v>
      </c>
      <c r="AS88" s="83">
        <v>1801</v>
      </c>
      <c r="AT88" s="83">
        <v>1857</v>
      </c>
      <c r="AU88" s="83">
        <v>1839</v>
      </c>
      <c r="AV88" s="83">
        <v>1789</v>
      </c>
      <c r="AW88" s="83">
        <v>1878</v>
      </c>
      <c r="AX88" s="83">
        <v>1849</v>
      </c>
      <c r="AY88" s="83">
        <v>1725</v>
      </c>
      <c r="AZ88" s="83">
        <v>1807</v>
      </c>
      <c r="BA88" s="83">
        <v>1828</v>
      </c>
      <c r="BB88" s="83">
        <v>1827</v>
      </c>
      <c r="BC88" s="83">
        <v>1795</v>
      </c>
      <c r="BD88" s="83">
        <v>1691</v>
      </c>
      <c r="BE88" s="83">
        <v>1633</v>
      </c>
      <c r="BF88" s="83">
        <v>1594</v>
      </c>
      <c r="BG88" s="83">
        <v>1636</v>
      </c>
      <c r="BH88" s="83">
        <v>1809</v>
      </c>
      <c r="BI88" s="83">
        <v>1827</v>
      </c>
      <c r="BJ88" s="83">
        <v>2053</v>
      </c>
      <c r="BK88" s="83">
        <v>2199</v>
      </c>
      <c r="BL88" s="83">
        <v>2333</v>
      </c>
      <c r="BM88" s="83">
        <v>2167</v>
      </c>
      <c r="BN88" s="83">
        <v>2482</v>
      </c>
      <c r="BO88" s="83">
        <v>2340</v>
      </c>
      <c r="BP88" s="83">
        <v>2521</v>
      </c>
      <c r="BQ88" s="83">
        <v>2491</v>
      </c>
      <c r="BR88" s="83">
        <v>2688</v>
      </c>
      <c r="BS88" s="83">
        <v>2613</v>
      </c>
      <c r="BT88" s="83">
        <v>2590</v>
      </c>
      <c r="BU88" s="83">
        <v>2542</v>
      </c>
      <c r="BV88" s="83">
        <v>2486</v>
      </c>
      <c r="BW88" s="83">
        <v>2552</v>
      </c>
      <c r="BX88" s="83">
        <v>2397</v>
      </c>
      <c r="BY88" s="83">
        <v>2352</v>
      </c>
      <c r="BZ88" s="83">
        <v>2180</v>
      </c>
      <c r="CA88" s="83">
        <v>2072</v>
      </c>
      <c r="CB88" s="83">
        <v>2006</v>
      </c>
      <c r="CC88" s="83">
        <v>2043</v>
      </c>
      <c r="CD88" s="83">
        <v>1931</v>
      </c>
      <c r="CE88" s="83">
        <v>1914</v>
      </c>
      <c r="CF88" s="83">
        <v>2011</v>
      </c>
      <c r="CG88" s="83">
        <v>1902</v>
      </c>
      <c r="CH88" s="83">
        <v>2042</v>
      </c>
      <c r="CI88" s="83">
        <v>1960</v>
      </c>
      <c r="CJ88" s="83">
        <v>2128</v>
      </c>
      <c r="CK88" s="83">
        <v>1591</v>
      </c>
      <c r="CL88" s="83">
        <v>1397</v>
      </c>
      <c r="CM88" s="83">
        <v>1413</v>
      </c>
      <c r="CN88" s="83">
        <v>1254</v>
      </c>
      <c r="CO88" s="83">
        <v>1107</v>
      </c>
      <c r="CP88" s="83">
        <v>991</v>
      </c>
      <c r="CQ88" s="83">
        <v>961</v>
      </c>
      <c r="CR88" s="83">
        <v>841</v>
      </c>
      <c r="CS88" s="83">
        <v>796</v>
      </c>
      <c r="CT88" s="83">
        <v>712</v>
      </c>
      <c r="CU88" s="83">
        <v>626</v>
      </c>
      <c r="CV88" s="83">
        <v>471</v>
      </c>
      <c r="CW88" s="83">
        <v>398</v>
      </c>
      <c r="CX88" s="83">
        <v>391</v>
      </c>
      <c r="CY88" s="83">
        <v>1167</v>
      </c>
      <c r="CZ88" s="84">
        <v>1335</v>
      </c>
      <c r="DA88" s="84">
        <v>1436</v>
      </c>
      <c r="DB88" s="84">
        <v>1418</v>
      </c>
      <c r="DC88" s="84">
        <v>1437</v>
      </c>
      <c r="DD88" s="84">
        <v>1455</v>
      </c>
      <c r="DE88" s="84">
        <v>1559</v>
      </c>
      <c r="DF88" s="84">
        <v>1645</v>
      </c>
      <c r="DG88" s="84">
        <v>1618</v>
      </c>
      <c r="DH88" s="84">
        <v>1726</v>
      </c>
      <c r="DI88" s="84">
        <v>1653</v>
      </c>
      <c r="DJ88" s="84">
        <v>1785</v>
      </c>
      <c r="DK88" s="84">
        <v>1809</v>
      </c>
      <c r="DL88" s="84">
        <v>1780</v>
      </c>
      <c r="DM88" s="84">
        <v>1647</v>
      </c>
      <c r="DN88" s="84">
        <v>1771</v>
      </c>
      <c r="DO88" s="84">
        <v>1635</v>
      </c>
      <c r="DP88" s="84">
        <v>1620</v>
      </c>
      <c r="DQ88" s="84">
        <v>1594</v>
      </c>
      <c r="DR88" s="84">
        <v>1553</v>
      </c>
      <c r="DS88" s="84">
        <v>1173</v>
      </c>
      <c r="DT88" s="84">
        <v>1205</v>
      </c>
      <c r="DU88" s="84">
        <v>1302</v>
      </c>
      <c r="DV88" s="84">
        <v>1414</v>
      </c>
      <c r="DW88" s="84">
        <v>1581</v>
      </c>
      <c r="DX88" s="84">
        <v>1644</v>
      </c>
      <c r="DY88" s="84">
        <v>1732</v>
      </c>
      <c r="DZ88" s="84">
        <v>1709</v>
      </c>
      <c r="EA88" s="84">
        <v>1697</v>
      </c>
      <c r="EB88" s="84">
        <v>1816</v>
      </c>
      <c r="EC88" s="84">
        <v>1868</v>
      </c>
      <c r="ED88" s="84">
        <v>1966</v>
      </c>
      <c r="EE88" s="84">
        <v>1991</v>
      </c>
      <c r="EF88" s="84">
        <v>1959</v>
      </c>
      <c r="EG88" s="84">
        <v>1914</v>
      </c>
      <c r="EH88" s="84">
        <v>1971</v>
      </c>
      <c r="EI88" s="84">
        <v>1777</v>
      </c>
      <c r="EJ88" s="84">
        <v>1890</v>
      </c>
      <c r="EK88" s="84">
        <v>1876</v>
      </c>
      <c r="EL88" s="84">
        <v>1833</v>
      </c>
      <c r="EM88" s="84">
        <v>1973</v>
      </c>
      <c r="EN88" s="84">
        <v>1836</v>
      </c>
      <c r="EO88" s="84">
        <v>1812</v>
      </c>
      <c r="EP88" s="84">
        <v>1872</v>
      </c>
      <c r="EQ88" s="84">
        <v>1725</v>
      </c>
      <c r="ER88" s="84">
        <v>1664</v>
      </c>
      <c r="ES88" s="84">
        <v>1668</v>
      </c>
      <c r="ET88" s="84">
        <v>1797</v>
      </c>
      <c r="EU88" s="84">
        <v>1803</v>
      </c>
      <c r="EV88" s="84">
        <v>2040</v>
      </c>
      <c r="EW88" s="84">
        <v>2123</v>
      </c>
      <c r="EX88" s="84">
        <v>2210</v>
      </c>
      <c r="EY88" s="84">
        <v>2497</v>
      </c>
      <c r="EZ88" s="84">
        <v>2408</v>
      </c>
      <c r="FA88" s="84">
        <v>2579</v>
      </c>
      <c r="FB88" s="84">
        <v>2507</v>
      </c>
      <c r="FC88" s="84">
        <v>2563</v>
      </c>
      <c r="FD88" s="84">
        <v>2597</v>
      </c>
      <c r="FE88" s="84">
        <v>2634</v>
      </c>
      <c r="FF88" s="84">
        <v>2694</v>
      </c>
      <c r="FG88" s="84">
        <v>2595</v>
      </c>
      <c r="FH88" s="84">
        <v>2570</v>
      </c>
      <c r="FI88" s="84">
        <v>2499</v>
      </c>
      <c r="FJ88" s="84">
        <v>2352</v>
      </c>
      <c r="FK88" s="84">
        <v>2409</v>
      </c>
      <c r="FL88" s="84">
        <v>2412</v>
      </c>
      <c r="FM88" s="84">
        <v>2184</v>
      </c>
      <c r="FN88" s="84">
        <v>2192</v>
      </c>
      <c r="FO88" s="84">
        <v>2020</v>
      </c>
      <c r="FP88" s="84">
        <v>2007</v>
      </c>
      <c r="FQ88" s="84">
        <v>2098</v>
      </c>
      <c r="FR88" s="84">
        <v>1954</v>
      </c>
      <c r="FS88" s="84">
        <v>2142</v>
      </c>
      <c r="FT88" s="84">
        <v>2081</v>
      </c>
      <c r="FU88" s="84">
        <v>2038</v>
      </c>
      <c r="FV88" s="84">
        <v>2187</v>
      </c>
      <c r="FW88" s="84">
        <v>2216</v>
      </c>
      <c r="FX88" s="84">
        <v>1619</v>
      </c>
      <c r="FY88" s="84">
        <v>1549</v>
      </c>
      <c r="FZ88" s="84">
        <v>1584</v>
      </c>
      <c r="GA88" s="84">
        <v>1358</v>
      </c>
      <c r="GB88" s="84">
        <v>1282</v>
      </c>
      <c r="GC88" s="84">
        <v>1174</v>
      </c>
      <c r="GD88" s="84">
        <v>1103</v>
      </c>
      <c r="GE88" s="84">
        <v>1120</v>
      </c>
      <c r="GF88" s="84">
        <v>1093</v>
      </c>
      <c r="GG88" s="84">
        <v>970</v>
      </c>
      <c r="GH88" s="84">
        <v>816</v>
      </c>
      <c r="GI88" s="84">
        <v>763</v>
      </c>
      <c r="GJ88" s="84">
        <v>633</v>
      </c>
      <c r="GK88" s="84">
        <v>597</v>
      </c>
      <c r="GL88" s="85">
        <v>2301</v>
      </c>
    </row>
    <row r="89" spans="1:194" s="1" customFormat="1">
      <c r="A89" s="86" t="s">
        <v>135</v>
      </c>
      <c r="B89" s="360" t="s">
        <v>214</v>
      </c>
      <c r="C89" s="29" t="str">
        <f t="shared" si="4"/>
        <v xml:space="preserve">England – CCGs - North East Essex </v>
      </c>
      <c r="D89" s="50">
        <f t="shared" si="5"/>
        <v>133386</v>
      </c>
      <c r="E89" s="50">
        <f t="shared" si="5"/>
        <v>144225</v>
      </c>
      <c r="F89" s="51">
        <f t="shared" si="6"/>
        <v>345845</v>
      </c>
      <c r="G89" s="51">
        <f t="shared" si="7"/>
        <v>168263</v>
      </c>
      <c r="H89" s="52">
        <f t="shared" si="8"/>
        <v>177582</v>
      </c>
      <c r="I89" s="52">
        <f t="shared" si="9"/>
        <v>133386</v>
      </c>
      <c r="J89" s="52">
        <f t="shared" si="10"/>
        <v>144225</v>
      </c>
      <c r="K89" s="49">
        <f t="shared" si="11"/>
        <v>34877</v>
      </c>
      <c r="L89" s="50">
        <f t="shared" si="12"/>
        <v>33357</v>
      </c>
      <c r="M89" s="83">
        <v>1694</v>
      </c>
      <c r="N89" s="83">
        <v>1724</v>
      </c>
      <c r="O89" s="83">
        <v>1838</v>
      </c>
      <c r="P89" s="83">
        <v>1805</v>
      </c>
      <c r="Q89" s="83">
        <v>1988</v>
      </c>
      <c r="R89" s="83">
        <v>1893</v>
      </c>
      <c r="S89" s="83">
        <v>1926</v>
      </c>
      <c r="T89" s="83">
        <v>2024</v>
      </c>
      <c r="U89" s="83">
        <v>2096</v>
      </c>
      <c r="V89" s="83">
        <v>2023</v>
      </c>
      <c r="W89" s="83">
        <v>2078</v>
      </c>
      <c r="X89" s="83">
        <v>2105</v>
      </c>
      <c r="Y89" s="83">
        <v>2107</v>
      </c>
      <c r="Z89" s="83">
        <v>1996</v>
      </c>
      <c r="AA89" s="83">
        <v>2028</v>
      </c>
      <c r="AB89" s="83">
        <v>1843</v>
      </c>
      <c r="AC89" s="83">
        <v>1895</v>
      </c>
      <c r="AD89" s="83">
        <v>1814</v>
      </c>
      <c r="AE89" s="83">
        <v>1995</v>
      </c>
      <c r="AF89" s="83">
        <v>1914</v>
      </c>
      <c r="AG89" s="83">
        <v>1885</v>
      </c>
      <c r="AH89" s="83">
        <v>2216</v>
      </c>
      <c r="AI89" s="83">
        <v>2120</v>
      </c>
      <c r="AJ89" s="83">
        <v>1866</v>
      </c>
      <c r="AK89" s="83">
        <v>1896</v>
      </c>
      <c r="AL89" s="83">
        <v>1924</v>
      </c>
      <c r="AM89" s="83">
        <v>1902</v>
      </c>
      <c r="AN89" s="83">
        <v>1843</v>
      </c>
      <c r="AO89" s="83">
        <v>2024</v>
      </c>
      <c r="AP89" s="83">
        <v>1972</v>
      </c>
      <c r="AQ89" s="83">
        <v>2095</v>
      </c>
      <c r="AR89" s="83">
        <v>2032</v>
      </c>
      <c r="AS89" s="83">
        <v>2073</v>
      </c>
      <c r="AT89" s="83">
        <v>2047</v>
      </c>
      <c r="AU89" s="83">
        <v>2191</v>
      </c>
      <c r="AV89" s="83">
        <v>2063</v>
      </c>
      <c r="AW89" s="83">
        <v>2034</v>
      </c>
      <c r="AX89" s="83">
        <v>1950</v>
      </c>
      <c r="AY89" s="83">
        <v>1933</v>
      </c>
      <c r="AZ89" s="83">
        <v>1964</v>
      </c>
      <c r="BA89" s="83">
        <v>1987</v>
      </c>
      <c r="BB89" s="83">
        <v>2037</v>
      </c>
      <c r="BC89" s="83">
        <v>1991</v>
      </c>
      <c r="BD89" s="83">
        <v>1920</v>
      </c>
      <c r="BE89" s="83">
        <v>1839</v>
      </c>
      <c r="BF89" s="83">
        <v>1972</v>
      </c>
      <c r="BG89" s="83">
        <v>1811</v>
      </c>
      <c r="BH89" s="83">
        <v>1942</v>
      </c>
      <c r="BI89" s="83">
        <v>1987</v>
      </c>
      <c r="BJ89" s="83">
        <v>2054</v>
      </c>
      <c r="BK89" s="83">
        <v>2252</v>
      </c>
      <c r="BL89" s="83">
        <v>2268</v>
      </c>
      <c r="BM89" s="83">
        <v>2178</v>
      </c>
      <c r="BN89" s="83">
        <v>2320</v>
      </c>
      <c r="BO89" s="83">
        <v>2285</v>
      </c>
      <c r="BP89" s="83">
        <v>2428</v>
      </c>
      <c r="BQ89" s="83">
        <v>2346</v>
      </c>
      <c r="BR89" s="83">
        <v>2310</v>
      </c>
      <c r="BS89" s="83">
        <v>2269</v>
      </c>
      <c r="BT89" s="83">
        <v>2146</v>
      </c>
      <c r="BU89" s="83">
        <v>2275</v>
      </c>
      <c r="BV89" s="83">
        <v>2268</v>
      </c>
      <c r="BW89" s="83">
        <v>2074</v>
      </c>
      <c r="BX89" s="83">
        <v>2058</v>
      </c>
      <c r="BY89" s="83">
        <v>1982</v>
      </c>
      <c r="BZ89" s="83">
        <v>1907</v>
      </c>
      <c r="CA89" s="83">
        <v>1845</v>
      </c>
      <c r="CB89" s="83">
        <v>1755</v>
      </c>
      <c r="CC89" s="83">
        <v>1742</v>
      </c>
      <c r="CD89" s="83">
        <v>1919</v>
      </c>
      <c r="CE89" s="83">
        <v>1794</v>
      </c>
      <c r="CF89" s="83">
        <v>1786</v>
      </c>
      <c r="CG89" s="83">
        <v>1757</v>
      </c>
      <c r="CH89" s="83">
        <v>1970</v>
      </c>
      <c r="CI89" s="83">
        <v>2087</v>
      </c>
      <c r="CJ89" s="83">
        <v>2399</v>
      </c>
      <c r="CK89" s="83">
        <v>1700</v>
      </c>
      <c r="CL89" s="83">
        <v>1601</v>
      </c>
      <c r="CM89" s="83">
        <v>1584</v>
      </c>
      <c r="CN89" s="83">
        <v>1423</v>
      </c>
      <c r="CO89" s="83">
        <v>1157</v>
      </c>
      <c r="CP89" s="83">
        <v>938</v>
      </c>
      <c r="CQ89" s="83">
        <v>999</v>
      </c>
      <c r="CR89" s="83">
        <v>961</v>
      </c>
      <c r="CS89" s="83">
        <v>884</v>
      </c>
      <c r="CT89" s="83">
        <v>760</v>
      </c>
      <c r="CU89" s="83">
        <v>640</v>
      </c>
      <c r="CV89" s="83">
        <v>613</v>
      </c>
      <c r="CW89" s="83">
        <v>464</v>
      </c>
      <c r="CX89" s="83">
        <v>400</v>
      </c>
      <c r="CY89" s="83">
        <v>1363</v>
      </c>
      <c r="CZ89" s="84">
        <v>1639</v>
      </c>
      <c r="DA89" s="84">
        <v>1606</v>
      </c>
      <c r="DB89" s="84">
        <v>1712</v>
      </c>
      <c r="DC89" s="84">
        <v>1750</v>
      </c>
      <c r="DD89" s="84">
        <v>1820</v>
      </c>
      <c r="DE89" s="84">
        <v>1855</v>
      </c>
      <c r="DF89" s="84">
        <v>1877</v>
      </c>
      <c r="DG89" s="84">
        <v>1892</v>
      </c>
      <c r="DH89" s="84">
        <v>1951</v>
      </c>
      <c r="DI89" s="84">
        <v>1929</v>
      </c>
      <c r="DJ89" s="84">
        <v>2036</v>
      </c>
      <c r="DK89" s="84">
        <v>1980</v>
      </c>
      <c r="DL89" s="84">
        <v>2000</v>
      </c>
      <c r="DM89" s="84">
        <v>1958</v>
      </c>
      <c r="DN89" s="84">
        <v>1975</v>
      </c>
      <c r="DO89" s="84">
        <v>1856</v>
      </c>
      <c r="DP89" s="84">
        <v>1762</v>
      </c>
      <c r="DQ89" s="84">
        <v>1759</v>
      </c>
      <c r="DR89" s="84">
        <v>1800</v>
      </c>
      <c r="DS89" s="84">
        <v>1798</v>
      </c>
      <c r="DT89" s="84">
        <v>1780</v>
      </c>
      <c r="DU89" s="84">
        <v>2155</v>
      </c>
      <c r="DV89" s="84">
        <v>1889</v>
      </c>
      <c r="DW89" s="84">
        <v>1809</v>
      </c>
      <c r="DX89" s="84">
        <v>1879</v>
      </c>
      <c r="DY89" s="84">
        <v>1829</v>
      </c>
      <c r="DZ89" s="84">
        <v>1811</v>
      </c>
      <c r="EA89" s="84">
        <v>1952</v>
      </c>
      <c r="EB89" s="84">
        <v>2140</v>
      </c>
      <c r="EC89" s="84">
        <v>2157</v>
      </c>
      <c r="ED89" s="84">
        <v>2203</v>
      </c>
      <c r="EE89" s="84">
        <v>2250</v>
      </c>
      <c r="EF89" s="84">
        <v>2186</v>
      </c>
      <c r="EG89" s="84">
        <v>2377</v>
      </c>
      <c r="EH89" s="84">
        <v>2295</v>
      </c>
      <c r="EI89" s="84">
        <v>2180</v>
      </c>
      <c r="EJ89" s="84">
        <v>2248</v>
      </c>
      <c r="EK89" s="84">
        <v>2164</v>
      </c>
      <c r="EL89" s="84">
        <v>2106</v>
      </c>
      <c r="EM89" s="84">
        <v>2051</v>
      </c>
      <c r="EN89" s="84">
        <v>2056</v>
      </c>
      <c r="EO89" s="84">
        <v>2215</v>
      </c>
      <c r="EP89" s="84">
        <v>2149</v>
      </c>
      <c r="EQ89" s="84">
        <v>2106</v>
      </c>
      <c r="ER89" s="84">
        <v>1984</v>
      </c>
      <c r="ES89" s="84">
        <v>1897</v>
      </c>
      <c r="ET89" s="84">
        <v>1993</v>
      </c>
      <c r="EU89" s="84">
        <v>2042</v>
      </c>
      <c r="EV89" s="84">
        <v>2099</v>
      </c>
      <c r="EW89" s="84">
        <v>2189</v>
      </c>
      <c r="EX89" s="84">
        <v>2216</v>
      </c>
      <c r="EY89" s="84">
        <v>2329</v>
      </c>
      <c r="EZ89" s="84">
        <v>2270</v>
      </c>
      <c r="FA89" s="84">
        <v>2406</v>
      </c>
      <c r="FB89" s="84">
        <v>2440</v>
      </c>
      <c r="FC89" s="84">
        <v>2450</v>
      </c>
      <c r="FD89" s="84">
        <v>2496</v>
      </c>
      <c r="FE89" s="84">
        <v>2468</v>
      </c>
      <c r="FF89" s="84">
        <v>2506</v>
      </c>
      <c r="FG89" s="84">
        <v>2422</v>
      </c>
      <c r="FH89" s="84">
        <v>2362</v>
      </c>
      <c r="FI89" s="84">
        <v>2212</v>
      </c>
      <c r="FJ89" s="84">
        <v>2223</v>
      </c>
      <c r="FK89" s="84">
        <v>2139</v>
      </c>
      <c r="FL89" s="84">
        <v>2184</v>
      </c>
      <c r="FM89" s="84">
        <v>2066</v>
      </c>
      <c r="FN89" s="84">
        <v>1988</v>
      </c>
      <c r="FO89" s="84">
        <v>1971</v>
      </c>
      <c r="FP89" s="84">
        <v>2111</v>
      </c>
      <c r="FQ89" s="84">
        <v>2036</v>
      </c>
      <c r="FR89" s="84">
        <v>1924</v>
      </c>
      <c r="FS89" s="84">
        <v>1932</v>
      </c>
      <c r="FT89" s="84">
        <v>2143</v>
      </c>
      <c r="FU89" s="84">
        <v>2203</v>
      </c>
      <c r="FV89" s="84">
        <v>2392</v>
      </c>
      <c r="FW89" s="84">
        <v>2583</v>
      </c>
      <c r="FX89" s="84">
        <v>1934</v>
      </c>
      <c r="FY89" s="84">
        <v>1821</v>
      </c>
      <c r="FZ89" s="84">
        <v>1840</v>
      </c>
      <c r="GA89" s="84">
        <v>1646</v>
      </c>
      <c r="GB89" s="84">
        <v>1399</v>
      </c>
      <c r="GC89" s="84">
        <v>1234</v>
      </c>
      <c r="GD89" s="84">
        <v>1232</v>
      </c>
      <c r="GE89" s="84">
        <v>1156</v>
      </c>
      <c r="GF89" s="84">
        <v>1038</v>
      </c>
      <c r="GG89" s="84">
        <v>958</v>
      </c>
      <c r="GH89" s="84">
        <v>903</v>
      </c>
      <c r="GI89" s="84">
        <v>808</v>
      </c>
      <c r="GJ89" s="84">
        <v>668</v>
      </c>
      <c r="GK89" s="84">
        <v>654</v>
      </c>
      <c r="GL89" s="85">
        <v>2673</v>
      </c>
    </row>
    <row r="90" spans="1:194" s="1" customFormat="1">
      <c r="A90" s="86" t="s">
        <v>135</v>
      </c>
      <c r="B90" s="360" t="s">
        <v>215</v>
      </c>
      <c r="C90" s="29" t="str">
        <f t="shared" si="4"/>
        <v xml:space="preserve">England – CCGs - North East Lincolnshire </v>
      </c>
      <c r="D90" s="50">
        <f t="shared" si="5"/>
        <v>60371</v>
      </c>
      <c r="E90" s="50">
        <f t="shared" si="5"/>
        <v>64235</v>
      </c>
      <c r="F90" s="51">
        <f t="shared" si="6"/>
        <v>157754</v>
      </c>
      <c r="G90" s="51">
        <f t="shared" si="7"/>
        <v>77352</v>
      </c>
      <c r="H90" s="52">
        <f t="shared" si="8"/>
        <v>80402</v>
      </c>
      <c r="I90" s="52">
        <f t="shared" si="9"/>
        <v>60371</v>
      </c>
      <c r="J90" s="52">
        <f t="shared" si="10"/>
        <v>64235</v>
      </c>
      <c r="K90" s="49">
        <f t="shared" si="11"/>
        <v>16981</v>
      </c>
      <c r="L90" s="50">
        <f t="shared" si="12"/>
        <v>16167</v>
      </c>
      <c r="M90" s="83">
        <v>761</v>
      </c>
      <c r="N90" s="83">
        <v>771</v>
      </c>
      <c r="O90" s="83">
        <v>916</v>
      </c>
      <c r="P90" s="83">
        <v>823</v>
      </c>
      <c r="Q90" s="83">
        <v>867</v>
      </c>
      <c r="R90" s="83">
        <v>944</v>
      </c>
      <c r="S90" s="83">
        <v>946</v>
      </c>
      <c r="T90" s="83">
        <v>962</v>
      </c>
      <c r="U90" s="83">
        <v>964</v>
      </c>
      <c r="V90" s="83">
        <v>979</v>
      </c>
      <c r="W90" s="83">
        <v>1006</v>
      </c>
      <c r="X90" s="83">
        <v>1064</v>
      </c>
      <c r="Y90" s="83">
        <v>1007</v>
      </c>
      <c r="Z90" s="83">
        <v>995</v>
      </c>
      <c r="AA90" s="83">
        <v>998</v>
      </c>
      <c r="AB90" s="83">
        <v>980</v>
      </c>
      <c r="AC90" s="83">
        <v>1034</v>
      </c>
      <c r="AD90" s="83">
        <v>964</v>
      </c>
      <c r="AE90" s="83">
        <v>885</v>
      </c>
      <c r="AF90" s="83">
        <v>719</v>
      </c>
      <c r="AG90" s="83">
        <v>679</v>
      </c>
      <c r="AH90" s="83">
        <v>710</v>
      </c>
      <c r="AI90" s="83">
        <v>814</v>
      </c>
      <c r="AJ90" s="83">
        <v>890</v>
      </c>
      <c r="AK90" s="83">
        <v>853</v>
      </c>
      <c r="AL90" s="83">
        <v>850</v>
      </c>
      <c r="AM90" s="83">
        <v>903</v>
      </c>
      <c r="AN90" s="83">
        <v>846</v>
      </c>
      <c r="AO90" s="83">
        <v>926</v>
      </c>
      <c r="AP90" s="83">
        <v>905</v>
      </c>
      <c r="AQ90" s="83">
        <v>967</v>
      </c>
      <c r="AR90" s="83">
        <v>1040</v>
      </c>
      <c r="AS90" s="83">
        <v>991</v>
      </c>
      <c r="AT90" s="83">
        <v>1018</v>
      </c>
      <c r="AU90" s="83">
        <v>1038</v>
      </c>
      <c r="AV90" s="83">
        <v>1017</v>
      </c>
      <c r="AW90" s="83">
        <v>982</v>
      </c>
      <c r="AX90" s="83">
        <v>976</v>
      </c>
      <c r="AY90" s="83">
        <v>898</v>
      </c>
      <c r="AZ90" s="83">
        <v>830</v>
      </c>
      <c r="BA90" s="83">
        <v>930</v>
      </c>
      <c r="BB90" s="83">
        <v>883</v>
      </c>
      <c r="BC90" s="83">
        <v>875</v>
      </c>
      <c r="BD90" s="83">
        <v>883</v>
      </c>
      <c r="BE90" s="83">
        <v>771</v>
      </c>
      <c r="BF90" s="83">
        <v>781</v>
      </c>
      <c r="BG90" s="83">
        <v>838</v>
      </c>
      <c r="BH90" s="83">
        <v>892</v>
      </c>
      <c r="BI90" s="83">
        <v>911</v>
      </c>
      <c r="BJ90" s="83">
        <v>956</v>
      </c>
      <c r="BK90" s="83">
        <v>1025</v>
      </c>
      <c r="BL90" s="83">
        <v>1084</v>
      </c>
      <c r="BM90" s="83">
        <v>1046</v>
      </c>
      <c r="BN90" s="83">
        <v>1073</v>
      </c>
      <c r="BO90" s="83">
        <v>1086</v>
      </c>
      <c r="BP90" s="83">
        <v>1151</v>
      </c>
      <c r="BQ90" s="83">
        <v>1094</v>
      </c>
      <c r="BR90" s="83">
        <v>1143</v>
      </c>
      <c r="BS90" s="83">
        <v>1149</v>
      </c>
      <c r="BT90" s="83">
        <v>1160</v>
      </c>
      <c r="BU90" s="83">
        <v>1184</v>
      </c>
      <c r="BV90" s="83">
        <v>1133</v>
      </c>
      <c r="BW90" s="83">
        <v>1049</v>
      </c>
      <c r="BX90" s="83">
        <v>964</v>
      </c>
      <c r="BY90" s="83">
        <v>975</v>
      </c>
      <c r="BZ90" s="83">
        <v>940</v>
      </c>
      <c r="CA90" s="83">
        <v>938</v>
      </c>
      <c r="CB90" s="83">
        <v>864</v>
      </c>
      <c r="CC90" s="83">
        <v>883</v>
      </c>
      <c r="CD90" s="83">
        <v>834</v>
      </c>
      <c r="CE90" s="83">
        <v>769</v>
      </c>
      <c r="CF90" s="83">
        <v>817</v>
      </c>
      <c r="CG90" s="83">
        <v>776</v>
      </c>
      <c r="CH90" s="83">
        <v>806</v>
      </c>
      <c r="CI90" s="83">
        <v>829</v>
      </c>
      <c r="CJ90" s="83">
        <v>956</v>
      </c>
      <c r="CK90" s="83">
        <v>656</v>
      </c>
      <c r="CL90" s="83">
        <v>607</v>
      </c>
      <c r="CM90" s="83">
        <v>591</v>
      </c>
      <c r="CN90" s="83">
        <v>522</v>
      </c>
      <c r="CO90" s="83">
        <v>498</v>
      </c>
      <c r="CP90" s="83">
        <v>427</v>
      </c>
      <c r="CQ90" s="83">
        <v>398</v>
      </c>
      <c r="CR90" s="83">
        <v>362</v>
      </c>
      <c r="CS90" s="83">
        <v>346</v>
      </c>
      <c r="CT90" s="83">
        <v>319</v>
      </c>
      <c r="CU90" s="83">
        <v>261</v>
      </c>
      <c r="CV90" s="83">
        <v>287</v>
      </c>
      <c r="CW90" s="83">
        <v>213</v>
      </c>
      <c r="CX90" s="83">
        <v>177</v>
      </c>
      <c r="CY90" s="83">
        <v>522</v>
      </c>
      <c r="CZ90" s="84">
        <v>744</v>
      </c>
      <c r="DA90" s="84">
        <v>751</v>
      </c>
      <c r="DB90" s="84">
        <v>780</v>
      </c>
      <c r="DC90" s="84">
        <v>883</v>
      </c>
      <c r="DD90" s="84">
        <v>868</v>
      </c>
      <c r="DE90" s="84">
        <v>897</v>
      </c>
      <c r="DF90" s="84">
        <v>928</v>
      </c>
      <c r="DG90" s="84">
        <v>952</v>
      </c>
      <c r="DH90" s="84">
        <v>929</v>
      </c>
      <c r="DI90" s="84">
        <v>958</v>
      </c>
      <c r="DJ90" s="84">
        <v>1024</v>
      </c>
      <c r="DK90" s="84">
        <v>919</v>
      </c>
      <c r="DL90" s="84">
        <v>1008</v>
      </c>
      <c r="DM90" s="84">
        <v>963</v>
      </c>
      <c r="DN90" s="84">
        <v>928</v>
      </c>
      <c r="DO90" s="84">
        <v>834</v>
      </c>
      <c r="DP90" s="84">
        <v>871</v>
      </c>
      <c r="DQ90" s="84">
        <v>930</v>
      </c>
      <c r="DR90" s="84">
        <v>846</v>
      </c>
      <c r="DS90" s="84">
        <v>624</v>
      </c>
      <c r="DT90" s="84">
        <v>580</v>
      </c>
      <c r="DU90" s="84">
        <v>683</v>
      </c>
      <c r="DV90" s="84">
        <v>762</v>
      </c>
      <c r="DW90" s="84">
        <v>815</v>
      </c>
      <c r="DX90" s="84">
        <v>863</v>
      </c>
      <c r="DY90" s="84">
        <v>902</v>
      </c>
      <c r="DZ90" s="84">
        <v>862</v>
      </c>
      <c r="EA90" s="84">
        <v>909</v>
      </c>
      <c r="EB90" s="84">
        <v>1025</v>
      </c>
      <c r="EC90" s="84">
        <v>962</v>
      </c>
      <c r="ED90" s="84">
        <v>1034</v>
      </c>
      <c r="EE90" s="84">
        <v>1064</v>
      </c>
      <c r="EF90" s="84">
        <v>1087</v>
      </c>
      <c r="EG90" s="84">
        <v>1085</v>
      </c>
      <c r="EH90" s="84">
        <v>1098</v>
      </c>
      <c r="EI90" s="84">
        <v>1032</v>
      </c>
      <c r="EJ90" s="84">
        <v>1060</v>
      </c>
      <c r="EK90" s="84">
        <v>1001</v>
      </c>
      <c r="EL90" s="84">
        <v>999</v>
      </c>
      <c r="EM90" s="84">
        <v>982</v>
      </c>
      <c r="EN90" s="84">
        <v>959</v>
      </c>
      <c r="EO90" s="84">
        <v>982</v>
      </c>
      <c r="EP90" s="84">
        <v>948</v>
      </c>
      <c r="EQ90" s="84">
        <v>834</v>
      </c>
      <c r="ER90" s="84">
        <v>803</v>
      </c>
      <c r="ES90" s="84">
        <v>811</v>
      </c>
      <c r="ET90" s="84">
        <v>825</v>
      </c>
      <c r="EU90" s="84">
        <v>880</v>
      </c>
      <c r="EV90" s="84">
        <v>893</v>
      </c>
      <c r="EW90" s="84">
        <v>955</v>
      </c>
      <c r="EX90" s="84">
        <v>1081</v>
      </c>
      <c r="EY90" s="84">
        <v>1166</v>
      </c>
      <c r="EZ90" s="84">
        <v>1031</v>
      </c>
      <c r="FA90" s="84">
        <v>1220</v>
      </c>
      <c r="FB90" s="84">
        <v>1158</v>
      </c>
      <c r="FC90" s="84">
        <v>1155</v>
      </c>
      <c r="FD90" s="84">
        <v>1262</v>
      </c>
      <c r="FE90" s="84">
        <v>1219</v>
      </c>
      <c r="FF90" s="84">
        <v>1175</v>
      </c>
      <c r="FG90" s="84">
        <v>1251</v>
      </c>
      <c r="FH90" s="84">
        <v>1189</v>
      </c>
      <c r="FI90" s="84">
        <v>1130</v>
      </c>
      <c r="FJ90" s="84">
        <v>1052</v>
      </c>
      <c r="FK90" s="84">
        <v>1106</v>
      </c>
      <c r="FL90" s="84">
        <v>1020</v>
      </c>
      <c r="FM90" s="84">
        <v>941</v>
      </c>
      <c r="FN90" s="84">
        <v>940</v>
      </c>
      <c r="FO90" s="84">
        <v>884</v>
      </c>
      <c r="FP90" s="84">
        <v>881</v>
      </c>
      <c r="FQ90" s="84">
        <v>847</v>
      </c>
      <c r="FR90" s="84">
        <v>851</v>
      </c>
      <c r="FS90" s="84">
        <v>849</v>
      </c>
      <c r="FT90" s="84">
        <v>845</v>
      </c>
      <c r="FU90" s="84">
        <v>852</v>
      </c>
      <c r="FV90" s="84">
        <v>914</v>
      </c>
      <c r="FW90" s="84">
        <v>994</v>
      </c>
      <c r="FX90" s="84">
        <v>784</v>
      </c>
      <c r="FY90" s="84">
        <v>693</v>
      </c>
      <c r="FZ90" s="84">
        <v>665</v>
      </c>
      <c r="GA90" s="84">
        <v>614</v>
      </c>
      <c r="GB90" s="84">
        <v>506</v>
      </c>
      <c r="GC90" s="84">
        <v>521</v>
      </c>
      <c r="GD90" s="84">
        <v>528</v>
      </c>
      <c r="GE90" s="84">
        <v>517</v>
      </c>
      <c r="GF90" s="84">
        <v>484</v>
      </c>
      <c r="GG90" s="84">
        <v>448</v>
      </c>
      <c r="GH90" s="84">
        <v>420</v>
      </c>
      <c r="GI90" s="84">
        <v>353</v>
      </c>
      <c r="GJ90" s="84">
        <v>282</v>
      </c>
      <c r="GK90" s="84">
        <v>260</v>
      </c>
      <c r="GL90" s="85">
        <v>982</v>
      </c>
    </row>
    <row r="91" spans="1:194" s="1" customFormat="1">
      <c r="A91" s="86" t="s">
        <v>135</v>
      </c>
      <c r="B91" s="360" t="s">
        <v>216</v>
      </c>
      <c r="C91" s="29" t="str">
        <f t="shared" si="4"/>
        <v xml:space="preserve">England – CCGs - North East London </v>
      </c>
      <c r="D91" s="50">
        <f t="shared" ref="D91:E134" si="13">I91</f>
        <v>760944</v>
      </c>
      <c r="E91" s="50">
        <f t="shared" si="13"/>
        <v>800228</v>
      </c>
      <c r="F91" s="51">
        <f t="shared" si="6"/>
        <v>2028265</v>
      </c>
      <c r="G91" s="51">
        <f t="shared" si="7"/>
        <v>998819</v>
      </c>
      <c r="H91" s="52">
        <f t="shared" si="8"/>
        <v>1029446</v>
      </c>
      <c r="I91" s="52">
        <f t="shared" si="9"/>
        <v>760944</v>
      </c>
      <c r="J91" s="52">
        <f t="shared" si="10"/>
        <v>800228</v>
      </c>
      <c r="K91" s="49">
        <f t="shared" si="11"/>
        <v>237875</v>
      </c>
      <c r="L91" s="50">
        <f t="shared" si="12"/>
        <v>229218</v>
      </c>
      <c r="M91" s="83">
        <v>14591</v>
      </c>
      <c r="N91" s="83">
        <v>13368</v>
      </c>
      <c r="O91" s="83">
        <v>13318</v>
      </c>
      <c r="P91" s="83">
        <v>13687</v>
      </c>
      <c r="Q91" s="83">
        <v>13022</v>
      </c>
      <c r="R91" s="83">
        <v>13211</v>
      </c>
      <c r="S91" s="83">
        <v>13582</v>
      </c>
      <c r="T91" s="83">
        <v>13088</v>
      </c>
      <c r="U91" s="83">
        <v>12834</v>
      </c>
      <c r="V91" s="83">
        <v>13222</v>
      </c>
      <c r="W91" s="83">
        <v>13574</v>
      </c>
      <c r="X91" s="83">
        <v>13153</v>
      </c>
      <c r="Y91" s="83">
        <v>13023</v>
      </c>
      <c r="Z91" s="83">
        <v>12974</v>
      </c>
      <c r="AA91" s="83">
        <v>13047</v>
      </c>
      <c r="AB91" s="83">
        <v>13018</v>
      </c>
      <c r="AC91" s="83">
        <v>12382</v>
      </c>
      <c r="AD91" s="83">
        <v>12781</v>
      </c>
      <c r="AE91" s="83">
        <v>12609</v>
      </c>
      <c r="AF91" s="83">
        <v>12112</v>
      </c>
      <c r="AG91" s="83">
        <v>12251</v>
      </c>
      <c r="AH91" s="83">
        <v>12889</v>
      </c>
      <c r="AI91" s="83">
        <v>14293</v>
      </c>
      <c r="AJ91" s="83">
        <v>16450</v>
      </c>
      <c r="AK91" s="83">
        <v>17974</v>
      </c>
      <c r="AL91" s="83">
        <v>19226</v>
      </c>
      <c r="AM91" s="83">
        <v>19431</v>
      </c>
      <c r="AN91" s="83">
        <v>19918</v>
      </c>
      <c r="AO91" s="83">
        <v>19779</v>
      </c>
      <c r="AP91" s="83">
        <v>19242</v>
      </c>
      <c r="AQ91" s="83">
        <v>19336</v>
      </c>
      <c r="AR91" s="83">
        <v>19705</v>
      </c>
      <c r="AS91" s="83">
        <v>19621</v>
      </c>
      <c r="AT91" s="83">
        <v>19256</v>
      </c>
      <c r="AU91" s="83">
        <v>19007</v>
      </c>
      <c r="AV91" s="83">
        <v>18323</v>
      </c>
      <c r="AW91" s="83">
        <v>17227</v>
      </c>
      <c r="AX91" s="83">
        <v>17152</v>
      </c>
      <c r="AY91" s="83">
        <v>16895</v>
      </c>
      <c r="AZ91" s="83">
        <v>16114</v>
      </c>
      <c r="BA91" s="83">
        <v>15828</v>
      </c>
      <c r="BB91" s="83">
        <v>15699</v>
      </c>
      <c r="BC91" s="83">
        <v>15480</v>
      </c>
      <c r="BD91" s="83">
        <v>14526</v>
      </c>
      <c r="BE91" s="83">
        <v>13994</v>
      </c>
      <c r="BF91" s="83">
        <v>13441</v>
      </c>
      <c r="BG91" s="83">
        <v>13408</v>
      </c>
      <c r="BH91" s="83">
        <v>13081</v>
      </c>
      <c r="BI91" s="83">
        <v>12706</v>
      </c>
      <c r="BJ91" s="83">
        <v>12188</v>
      </c>
      <c r="BK91" s="83">
        <v>12088</v>
      </c>
      <c r="BL91" s="83">
        <v>12056</v>
      </c>
      <c r="BM91" s="83">
        <v>11933</v>
      </c>
      <c r="BN91" s="83">
        <v>11568</v>
      </c>
      <c r="BO91" s="83">
        <v>11703</v>
      </c>
      <c r="BP91" s="83">
        <v>10640</v>
      </c>
      <c r="BQ91" s="83">
        <v>10211</v>
      </c>
      <c r="BR91" s="83">
        <v>10179</v>
      </c>
      <c r="BS91" s="83">
        <v>10070</v>
      </c>
      <c r="BT91" s="83">
        <v>9522</v>
      </c>
      <c r="BU91" s="83">
        <v>8966</v>
      </c>
      <c r="BV91" s="83">
        <v>8600</v>
      </c>
      <c r="BW91" s="83">
        <v>8601</v>
      </c>
      <c r="BX91" s="83">
        <v>8025</v>
      </c>
      <c r="BY91" s="83">
        <v>7605</v>
      </c>
      <c r="BZ91" s="83">
        <v>6907</v>
      </c>
      <c r="CA91" s="83">
        <v>6548</v>
      </c>
      <c r="CB91" s="83">
        <v>6110</v>
      </c>
      <c r="CC91" s="83">
        <v>5656</v>
      </c>
      <c r="CD91" s="83">
        <v>5183</v>
      </c>
      <c r="CE91" s="83">
        <v>4996</v>
      </c>
      <c r="CF91" s="83">
        <v>4756</v>
      </c>
      <c r="CG91" s="83">
        <v>4422</v>
      </c>
      <c r="CH91" s="83">
        <v>4186</v>
      </c>
      <c r="CI91" s="83">
        <v>4242</v>
      </c>
      <c r="CJ91" s="83">
        <v>4524</v>
      </c>
      <c r="CK91" s="83">
        <v>3492</v>
      </c>
      <c r="CL91" s="83">
        <v>3005</v>
      </c>
      <c r="CM91" s="83">
        <v>2826</v>
      </c>
      <c r="CN91" s="83">
        <v>2621</v>
      </c>
      <c r="CO91" s="83">
        <v>2422</v>
      </c>
      <c r="CP91" s="83">
        <v>2138</v>
      </c>
      <c r="CQ91" s="83">
        <v>2281</v>
      </c>
      <c r="CR91" s="83">
        <v>2043</v>
      </c>
      <c r="CS91" s="83">
        <v>1924</v>
      </c>
      <c r="CT91" s="83">
        <v>1752</v>
      </c>
      <c r="CU91" s="83">
        <v>1508</v>
      </c>
      <c r="CV91" s="83">
        <v>1304</v>
      </c>
      <c r="CW91" s="83">
        <v>1081</v>
      </c>
      <c r="CX91" s="83">
        <v>888</v>
      </c>
      <c r="CY91" s="83">
        <v>3201</v>
      </c>
      <c r="CZ91" s="84">
        <v>13830</v>
      </c>
      <c r="DA91" s="84">
        <v>13234</v>
      </c>
      <c r="DB91" s="84">
        <v>13153</v>
      </c>
      <c r="DC91" s="84">
        <v>12622</v>
      </c>
      <c r="DD91" s="84">
        <v>12796</v>
      </c>
      <c r="DE91" s="84">
        <v>13015</v>
      </c>
      <c r="DF91" s="84">
        <v>13053</v>
      </c>
      <c r="DG91" s="84">
        <v>12538</v>
      </c>
      <c r="DH91" s="84">
        <v>12401</v>
      </c>
      <c r="DI91" s="84">
        <v>12704</v>
      </c>
      <c r="DJ91" s="84">
        <v>12821</v>
      </c>
      <c r="DK91" s="84">
        <v>12531</v>
      </c>
      <c r="DL91" s="84">
        <v>12654</v>
      </c>
      <c r="DM91" s="84">
        <v>12778</v>
      </c>
      <c r="DN91" s="84">
        <v>12701</v>
      </c>
      <c r="DO91" s="84">
        <v>12354</v>
      </c>
      <c r="DP91" s="84">
        <v>12044</v>
      </c>
      <c r="DQ91" s="84">
        <v>11989</v>
      </c>
      <c r="DR91" s="84">
        <v>11993</v>
      </c>
      <c r="DS91" s="84">
        <v>11340</v>
      </c>
      <c r="DT91" s="84">
        <v>12071</v>
      </c>
      <c r="DU91" s="84">
        <v>12587</v>
      </c>
      <c r="DV91" s="84">
        <v>14390</v>
      </c>
      <c r="DW91" s="84">
        <v>17156</v>
      </c>
      <c r="DX91" s="84">
        <v>18561</v>
      </c>
      <c r="DY91" s="84">
        <v>19473</v>
      </c>
      <c r="DZ91" s="84">
        <v>19926</v>
      </c>
      <c r="EA91" s="84">
        <v>20205</v>
      </c>
      <c r="EB91" s="84">
        <v>20292</v>
      </c>
      <c r="EC91" s="84">
        <v>20407</v>
      </c>
      <c r="ED91" s="84">
        <v>20803</v>
      </c>
      <c r="EE91" s="84">
        <v>20815</v>
      </c>
      <c r="EF91" s="84">
        <v>20621</v>
      </c>
      <c r="EG91" s="84">
        <v>20206</v>
      </c>
      <c r="EH91" s="84">
        <v>20132</v>
      </c>
      <c r="EI91" s="84">
        <v>19211</v>
      </c>
      <c r="EJ91" s="84">
        <v>18728</v>
      </c>
      <c r="EK91" s="84">
        <v>18456</v>
      </c>
      <c r="EL91" s="84">
        <v>17599</v>
      </c>
      <c r="EM91" s="84">
        <v>17200</v>
      </c>
      <c r="EN91" s="84">
        <v>16559</v>
      </c>
      <c r="EO91" s="84">
        <v>16362</v>
      </c>
      <c r="EP91" s="84">
        <v>16146</v>
      </c>
      <c r="EQ91" s="84">
        <v>14978</v>
      </c>
      <c r="ER91" s="84">
        <v>14021</v>
      </c>
      <c r="ES91" s="84">
        <v>13684</v>
      </c>
      <c r="ET91" s="84">
        <v>13300</v>
      </c>
      <c r="EU91" s="84">
        <v>12925</v>
      </c>
      <c r="EV91" s="84">
        <v>12403</v>
      </c>
      <c r="EW91" s="84">
        <v>11977</v>
      </c>
      <c r="EX91" s="84">
        <v>11968</v>
      </c>
      <c r="EY91" s="84">
        <v>11775</v>
      </c>
      <c r="EZ91" s="84">
        <v>12113</v>
      </c>
      <c r="FA91" s="84">
        <v>11741</v>
      </c>
      <c r="FB91" s="84">
        <v>11434</v>
      </c>
      <c r="FC91" s="84">
        <v>10978</v>
      </c>
      <c r="FD91" s="84">
        <v>11136</v>
      </c>
      <c r="FE91" s="84">
        <v>10736</v>
      </c>
      <c r="FF91" s="84">
        <v>10428</v>
      </c>
      <c r="FG91" s="84">
        <v>9870</v>
      </c>
      <c r="FH91" s="84">
        <v>9298</v>
      </c>
      <c r="FI91" s="84">
        <v>8961</v>
      </c>
      <c r="FJ91" s="84">
        <v>8606</v>
      </c>
      <c r="FK91" s="84">
        <v>7969</v>
      </c>
      <c r="FL91" s="84">
        <v>7513</v>
      </c>
      <c r="FM91" s="84">
        <v>7411</v>
      </c>
      <c r="FN91" s="84">
        <v>6901</v>
      </c>
      <c r="FO91" s="84">
        <v>6355</v>
      </c>
      <c r="FP91" s="84">
        <v>6208</v>
      </c>
      <c r="FQ91" s="84">
        <v>5920</v>
      </c>
      <c r="FR91" s="84">
        <v>5752</v>
      </c>
      <c r="FS91" s="84">
        <v>5396</v>
      </c>
      <c r="FT91" s="84">
        <v>5274</v>
      </c>
      <c r="FU91" s="84">
        <v>5094</v>
      </c>
      <c r="FV91" s="84">
        <v>5293</v>
      </c>
      <c r="FW91" s="84">
        <v>5304</v>
      </c>
      <c r="FX91" s="84">
        <v>4258</v>
      </c>
      <c r="FY91" s="84">
        <v>3911</v>
      </c>
      <c r="FZ91" s="84">
        <v>3776</v>
      </c>
      <c r="GA91" s="84">
        <v>3720</v>
      </c>
      <c r="GB91" s="84">
        <v>3267</v>
      </c>
      <c r="GC91" s="84">
        <v>2810</v>
      </c>
      <c r="GD91" s="84">
        <v>2998</v>
      </c>
      <c r="GE91" s="84">
        <v>2794</v>
      </c>
      <c r="GF91" s="84">
        <v>2676</v>
      </c>
      <c r="GG91" s="84">
        <v>2414</v>
      </c>
      <c r="GH91" s="84">
        <v>2192</v>
      </c>
      <c r="GI91" s="84">
        <v>1971</v>
      </c>
      <c r="GJ91" s="84">
        <v>1733</v>
      </c>
      <c r="GK91" s="84">
        <v>1478</v>
      </c>
      <c r="GL91" s="85">
        <v>6269</v>
      </c>
    </row>
    <row r="92" spans="1:194" s="1" customFormat="1">
      <c r="A92" s="86" t="s">
        <v>135</v>
      </c>
      <c r="B92" s="360" t="s">
        <v>217</v>
      </c>
      <c r="C92" s="29" t="str">
        <f t="shared" si="4"/>
        <v xml:space="preserve">England – CCGs - North Lincolnshire </v>
      </c>
      <c r="D92" s="50">
        <f t="shared" si="13"/>
        <v>66371</v>
      </c>
      <c r="E92" s="50">
        <f t="shared" si="13"/>
        <v>69310</v>
      </c>
      <c r="F92" s="51">
        <f t="shared" si="6"/>
        <v>170042</v>
      </c>
      <c r="G92" s="51">
        <f t="shared" si="7"/>
        <v>83843</v>
      </c>
      <c r="H92" s="52">
        <f t="shared" si="8"/>
        <v>86199</v>
      </c>
      <c r="I92" s="52">
        <f t="shared" si="9"/>
        <v>66371</v>
      </c>
      <c r="J92" s="52">
        <f t="shared" si="10"/>
        <v>69310</v>
      </c>
      <c r="K92" s="49">
        <f t="shared" si="11"/>
        <v>17472</v>
      </c>
      <c r="L92" s="50">
        <f t="shared" si="12"/>
        <v>16889</v>
      </c>
      <c r="M92" s="83">
        <v>832</v>
      </c>
      <c r="N92" s="83">
        <v>831</v>
      </c>
      <c r="O92" s="83">
        <v>838</v>
      </c>
      <c r="P92" s="83">
        <v>822</v>
      </c>
      <c r="Q92" s="83">
        <v>914</v>
      </c>
      <c r="R92" s="83">
        <v>969</v>
      </c>
      <c r="S92" s="83">
        <v>911</v>
      </c>
      <c r="T92" s="83">
        <v>948</v>
      </c>
      <c r="U92" s="83">
        <v>984</v>
      </c>
      <c r="V92" s="83">
        <v>1004</v>
      </c>
      <c r="W92" s="83">
        <v>1045</v>
      </c>
      <c r="X92" s="83">
        <v>1006</v>
      </c>
      <c r="Y92" s="83">
        <v>1097</v>
      </c>
      <c r="Z92" s="83">
        <v>1090</v>
      </c>
      <c r="AA92" s="83">
        <v>1067</v>
      </c>
      <c r="AB92" s="83">
        <v>1022</v>
      </c>
      <c r="AC92" s="83">
        <v>1040</v>
      </c>
      <c r="AD92" s="83">
        <v>1052</v>
      </c>
      <c r="AE92" s="83">
        <v>933</v>
      </c>
      <c r="AF92" s="83">
        <v>688</v>
      </c>
      <c r="AG92" s="83">
        <v>735</v>
      </c>
      <c r="AH92" s="83">
        <v>740</v>
      </c>
      <c r="AI92" s="83">
        <v>891</v>
      </c>
      <c r="AJ92" s="83">
        <v>845</v>
      </c>
      <c r="AK92" s="83">
        <v>867</v>
      </c>
      <c r="AL92" s="83">
        <v>884</v>
      </c>
      <c r="AM92" s="83">
        <v>891</v>
      </c>
      <c r="AN92" s="83">
        <v>963</v>
      </c>
      <c r="AO92" s="83">
        <v>875</v>
      </c>
      <c r="AP92" s="83">
        <v>1003</v>
      </c>
      <c r="AQ92" s="83">
        <v>1023</v>
      </c>
      <c r="AR92" s="83">
        <v>1070</v>
      </c>
      <c r="AS92" s="83">
        <v>1044</v>
      </c>
      <c r="AT92" s="83">
        <v>1021</v>
      </c>
      <c r="AU92" s="83">
        <v>1002</v>
      </c>
      <c r="AV92" s="83">
        <v>1029</v>
      </c>
      <c r="AW92" s="83">
        <v>1078</v>
      </c>
      <c r="AX92" s="83">
        <v>1080</v>
      </c>
      <c r="AY92" s="83">
        <v>1037</v>
      </c>
      <c r="AZ92" s="83">
        <v>1012</v>
      </c>
      <c r="BA92" s="83">
        <v>947</v>
      </c>
      <c r="BB92" s="83">
        <v>959</v>
      </c>
      <c r="BC92" s="83">
        <v>992</v>
      </c>
      <c r="BD92" s="83">
        <v>916</v>
      </c>
      <c r="BE92" s="83">
        <v>848</v>
      </c>
      <c r="BF92" s="83">
        <v>925</v>
      </c>
      <c r="BG92" s="83">
        <v>910</v>
      </c>
      <c r="BH92" s="83">
        <v>954</v>
      </c>
      <c r="BI92" s="83">
        <v>973</v>
      </c>
      <c r="BJ92" s="83">
        <v>1016</v>
      </c>
      <c r="BK92" s="83">
        <v>1137</v>
      </c>
      <c r="BL92" s="83">
        <v>1196</v>
      </c>
      <c r="BM92" s="83">
        <v>1184</v>
      </c>
      <c r="BN92" s="83">
        <v>1280</v>
      </c>
      <c r="BO92" s="83">
        <v>1249</v>
      </c>
      <c r="BP92" s="83">
        <v>1305</v>
      </c>
      <c r="BQ92" s="83">
        <v>1270</v>
      </c>
      <c r="BR92" s="83">
        <v>1340</v>
      </c>
      <c r="BS92" s="83">
        <v>1306</v>
      </c>
      <c r="BT92" s="83">
        <v>1329</v>
      </c>
      <c r="BU92" s="83">
        <v>1269</v>
      </c>
      <c r="BV92" s="83">
        <v>1224</v>
      </c>
      <c r="BW92" s="83">
        <v>1177</v>
      </c>
      <c r="BX92" s="83">
        <v>1133</v>
      </c>
      <c r="BY92" s="83">
        <v>1120</v>
      </c>
      <c r="BZ92" s="83">
        <v>1054</v>
      </c>
      <c r="CA92" s="83">
        <v>1023</v>
      </c>
      <c r="CB92" s="83">
        <v>956</v>
      </c>
      <c r="CC92" s="83">
        <v>920</v>
      </c>
      <c r="CD92" s="83">
        <v>969</v>
      </c>
      <c r="CE92" s="83">
        <v>928</v>
      </c>
      <c r="CF92" s="83">
        <v>926</v>
      </c>
      <c r="CG92" s="83">
        <v>954</v>
      </c>
      <c r="CH92" s="83">
        <v>948</v>
      </c>
      <c r="CI92" s="83">
        <v>978</v>
      </c>
      <c r="CJ92" s="83">
        <v>1084</v>
      </c>
      <c r="CK92" s="83">
        <v>759</v>
      </c>
      <c r="CL92" s="83">
        <v>745</v>
      </c>
      <c r="CM92" s="83">
        <v>694</v>
      </c>
      <c r="CN92" s="83">
        <v>633</v>
      </c>
      <c r="CO92" s="83">
        <v>556</v>
      </c>
      <c r="CP92" s="83">
        <v>442</v>
      </c>
      <c r="CQ92" s="83">
        <v>458</v>
      </c>
      <c r="CR92" s="83">
        <v>421</v>
      </c>
      <c r="CS92" s="83">
        <v>387</v>
      </c>
      <c r="CT92" s="83">
        <v>344</v>
      </c>
      <c r="CU92" s="83">
        <v>317</v>
      </c>
      <c r="CV92" s="83">
        <v>282</v>
      </c>
      <c r="CW92" s="83">
        <v>201</v>
      </c>
      <c r="CX92" s="83">
        <v>186</v>
      </c>
      <c r="CY92" s="83">
        <v>536</v>
      </c>
      <c r="CZ92" s="84">
        <v>790</v>
      </c>
      <c r="DA92" s="84">
        <v>813</v>
      </c>
      <c r="DB92" s="84">
        <v>846</v>
      </c>
      <c r="DC92" s="84">
        <v>862</v>
      </c>
      <c r="DD92" s="84">
        <v>890</v>
      </c>
      <c r="DE92" s="84">
        <v>881</v>
      </c>
      <c r="DF92" s="84">
        <v>966</v>
      </c>
      <c r="DG92" s="84">
        <v>909</v>
      </c>
      <c r="DH92" s="84">
        <v>925</v>
      </c>
      <c r="DI92" s="84">
        <v>1049</v>
      </c>
      <c r="DJ92" s="84">
        <v>1006</v>
      </c>
      <c r="DK92" s="84">
        <v>1062</v>
      </c>
      <c r="DL92" s="84">
        <v>970</v>
      </c>
      <c r="DM92" s="84">
        <v>1008</v>
      </c>
      <c r="DN92" s="84">
        <v>1019</v>
      </c>
      <c r="DO92" s="84">
        <v>959</v>
      </c>
      <c r="DP92" s="84">
        <v>962</v>
      </c>
      <c r="DQ92" s="84">
        <v>972</v>
      </c>
      <c r="DR92" s="84">
        <v>885</v>
      </c>
      <c r="DS92" s="84">
        <v>597</v>
      </c>
      <c r="DT92" s="84">
        <v>590</v>
      </c>
      <c r="DU92" s="84">
        <v>687</v>
      </c>
      <c r="DV92" s="84">
        <v>773</v>
      </c>
      <c r="DW92" s="84">
        <v>786</v>
      </c>
      <c r="DX92" s="84">
        <v>808</v>
      </c>
      <c r="DY92" s="84">
        <v>893</v>
      </c>
      <c r="DZ92" s="84">
        <v>849</v>
      </c>
      <c r="EA92" s="84">
        <v>942</v>
      </c>
      <c r="EB92" s="84">
        <v>979</v>
      </c>
      <c r="EC92" s="84">
        <v>983</v>
      </c>
      <c r="ED92" s="84">
        <v>1001</v>
      </c>
      <c r="EE92" s="84">
        <v>1078</v>
      </c>
      <c r="EF92" s="84">
        <v>1070</v>
      </c>
      <c r="EG92" s="84">
        <v>1110</v>
      </c>
      <c r="EH92" s="84">
        <v>1097</v>
      </c>
      <c r="EI92" s="84">
        <v>1136</v>
      </c>
      <c r="EJ92" s="84">
        <v>1075</v>
      </c>
      <c r="EK92" s="84">
        <v>1090</v>
      </c>
      <c r="EL92" s="84">
        <v>1078</v>
      </c>
      <c r="EM92" s="84">
        <v>1058</v>
      </c>
      <c r="EN92" s="84">
        <v>988</v>
      </c>
      <c r="EO92" s="84">
        <v>1001</v>
      </c>
      <c r="EP92" s="84">
        <v>1016</v>
      </c>
      <c r="EQ92" s="84">
        <v>985</v>
      </c>
      <c r="ER92" s="84">
        <v>877</v>
      </c>
      <c r="ES92" s="84">
        <v>850</v>
      </c>
      <c r="ET92" s="84">
        <v>969</v>
      </c>
      <c r="EU92" s="84">
        <v>988</v>
      </c>
      <c r="EV92" s="84">
        <v>1034</v>
      </c>
      <c r="EW92" s="84">
        <v>1073</v>
      </c>
      <c r="EX92" s="84">
        <v>1136</v>
      </c>
      <c r="EY92" s="84">
        <v>1190</v>
      </c>
      <c r="EZ92" s="84">
        <v>1290</v>
      </c>
      <c r="FA92" s="84">
        <v>1323</v>
      </c>
      <c r="FB92" s="84">
        <v>1235</v>
      </c>
      <c r="FC92" s="84">
        <v>1288</v>
      </c>
      <c r="FD92" s="84">
        <v>1322</v>
      </c>
      <c r="FE92" s="84">
        <v>1301</v>
      </c>
      <c r="FF92" s="84">
        <v>1354</v>
      </c>
      <c r="FG92" s="84">
        <v>1270</v>
      </c>
      <c r="FH92" s="84">
        <v>1264</v>
      </c>
      <c r="FI92" s="84">
        <v>1242</v>
      </c>
      <c r="FJ92" s="84">
        <v>1156</v>
      </c>
      <c r="FK92" s="84">
        <v>1152</v>
      </c>
      <c r="FL92" s="84">
        <v>1125</v>
      </c>
      <c r="FM92" s="84">
        <v>1065</v>
      </c>
      <c r="FN92" s="84">
        <v>1075</v>
      </c>
      <c r="FO92" s="84">
        <v>1031</v>
      </c>
      <c r="FP92" s="84">
        <v>1056</v>
      </c>
      <c r="FQ92" s="84">
        <v>1000</v>
      </c>
      <c r="FR92" s="84">
        <v>969</v>
      </c>
      <c r="FS92" s="84">
        <v>960</v>
      </c>
      <c r="FT92" s="84">
        <v>1038</v>
      </c>
      <c r="FU92" s="84">
        <v>1013</v>
      </c>
      <c r="FV92" s="84">
        <v>1025</v>
      </c>
      <c r="FW92" s="84">
        <v>1089</v>
      </c>
      <c r="FX92" s="84">
        <v>848</v>
      </c>
      <c r="FY92" s="84">
        <v>849</v>
      </c>
      <c r="FZ92" s="84">
        <v>804</v>
      </c>
      <c r="GA92" s="84">
        <v>671</v>
      </c>
      <c r="GB92" s="84">
        <v>673</v>
      </c>
      <c r="GC92" s="84">
        <v>554</v>
      </c>
      <c r="GD92" s="84">
        <v>606</v>
      </c>
      <c r="GE92" s="84">
        <v>535</v>
      </c>
      <c r="GF92" s="84">
        <v>460</v>
      </c>
      <c r="GG92" s="84">
        <v>448</v>
      </c>
      <c r="GH92" s="84">
        <v>426</v>
      </c>
      <c r="GI92" s="84">
        <v>359</v>
      </c>
      <c r="GJ92" s="84">
        <v>299</v>
      </c>
      <c r="GK92" s="84">
        <v>297</v>
      </c>
      <c r="GL92" s="85">
        <v>1166</v>
      </c>
    </row>
    <row r="93" spans="1:194" s="1" customFormat="1">
      <c r="A93" s="86" t="s">
        <v>135</v>
      </c>
      <c r="B93" s="360" t="s">
        <v>218</v>
      </c>
      <c r="C93" s="29" t="str">
        <f t="shared" ref="C93:C134" si="14">CONCATENATE(A93," - ",B93)</f>
        <v xml:space="preserve">England – CCGs - North Staffordshire </v>
      </c>
      <c r="D93" s="50">
        <f t="shared" si="13"/>
        <v>84689</v>
      </c>
      <c r="E93" s="50">
        <f t="shared" si="13"/>
        <v>89801</v>
      </c>
      <c r="F93" s="51">
        <f t="shared" si="6"/>
        <v>213148</v>
      </c>
      <c r="G93" s="51">
        <f t="shared" si="7"/>
        <v>104607</v>
      </c>
      <c r="H93" s="52">
        <f t="shared" si="8"/>
        <v>108541</v>
      </c>
      <c r="I93" s="52">
        <f t="shared" si="9"/>
        <v>84689</v>
      </c>
      <c r="J93" s="52">
        <f t="shared" si="10"/>
        <v>89801</v>
      </c>
      <c r="K93" s="49">
        <f t="shared" si="11"/>
        <v>19918</v>
      </c>
      <c r="L93" s="50">
        <f t="shared" si="12"/>
        <v>18740</v>
      </c>
      <c r="M93" s="83">
        <v>905</v>
      </c>
      <c r="N93" s="83">
        <v>939</v>
      </c>
      <c r="O93" s="83">
        <v>986</v>
      </c>
      <c r="P93" s="83">
        <v>957</v>
      </c>
      <c r="Q93" s="83">
        <v>1014</v>
      </c>
      <c r="R93" s="83">
        <v>1111</v>
      </c>
      <c r="S93" s="83">
        <v>1077</v>
      </c>
      <c r="T93" s="83">
        <v>1150</v>
      </c>
      <c r="U93" s="83">
        <v>1164</v>
      </c>
      <c r="V93" s="83">
        <v>1169</v>
      </c>
      <c r="W93" s="83">
        <v>1162</v>
      </c>
      <c r="X93" s="83">
        <v>1191</v>
      </c>
      <c r="Y93" s="83">
        <v>1197</v>
      </c>
      <c r="Z93" s="83">
        <v>1237</v>
      </c>
      <c r="AA93" s="83">
        <v>1221</v>
      </c>
      <c r="AB93" s="83">
        <v>1091</v>
      </c>
      <c r="AC93" s="83">
        <v>1079</v>
      </c>
      <c r="AD93" s="83">
        <v>1268</v>
      </c>
      <c r="AE93" s="83">
        <v>1234</v>
      </c>
      <c r="AF93" s="83">
        <v>1564</v>
      </c>
      <c r="AG93" s="83">
        <v>1449</v>
      </c>
      <c r="AH93" s="83">
        <v>1384</v>
      </c>
      <c r="AI93" s="83">
        <v>1265</v>
      </c>
      <c r="AJ93" s="83">
        <v>1236</v>
      </c>
      <c r="AK93" s="83">
        <v>1174</v>
      </c>
      <c r="AL93" s="83">
        <v>1080</v>
      </c>
      <c r="AM93" s="83">
        <v>1093</v>
      </c>
      <c r="AN93" s="83">
        <v>1074</v>
      </c>
      <c r="AO93" s="83">
        <v>1072</v>
      </c>
      <c r="AP93" s="83">
        <v>1094</v>
      </c>
      <c r="AQ93" s="83">
        <v>1123</v>
      </c>
      <c r="AR93" s="83">
        <v>1211</v>
      </c>
      <c r="AS93" s="83">
        <v>1187</v>
      </c>
      <c r="AT93" s="83">
        <v>1257</v>
      </c>
      <c r="AU93" s="83">
        <v>1218</v>
      </c>
      <c r="AV93" s="83">
        <v>1191</v>
      </c>
      <c r="AW93" s="83">
        <v>1206</v>
      </c>
      <c r="AX93" s="83">
        <v>1217</v>
      </c>
      <c r="AY93" s="83">
        <v>1175</v>
      </c>
      <c r="AZ93" s="83">
        <v>1176</v>
      </c>
      <c r="BA93" s="83">
        <v>1190</v>
      </c>
      <c r="BB93" s="83">
        <v>1166</v>
      </c>
      <c r="BC93" s="83">
        <v>1181</v>
      </c>
      <c r="BD93" s="83">
        <v>1095</v>
      </c>
      <c r="BE93" s="83">
        <v>1091</v>
      </c>
      <c r="BF93" s="83">
        <v>1073</v>
      </c>
      <c r="BG93" s="83">
        <v>1141</v>
      </c>
      <c r="BH93" s="83">
        <v>1191</v>
      </c>
      <c r="BI93" s="83">
        <v>1306</v>
      </c>
      <c r="BJ93" s="83">
        <v>1378</v>
      </c>
      <c r="BK93" s="83">
        <v>1450</v>
      </c>
      <c r="BL93" s="83">
        <v>1576</v>
      </c>
      <c r="BM93" s="83">
        <v>1564</v>
      </c>
      <c r="BN93" s="83">
        <v>1555</v>
      </c>
      <c r="BO93" s="83">
        <v>1565</v>
      </c>
      <c r="BP93" s="83">
        <v>1596</v>
      </c>
      <c r="BQ93" s="83">
        <v>1502</v>
      </c>
      <c r="BR93" s="83">
        <v>1533</v>
      </c>
      <c r="BS93" s="83">
        <v>1639</v>
      </c>
      <c r="BT93" s="83">
        <v>1584</v>
      </c>
      <c r="BU93" s="83">
        <v>1538</v>
      </c>
      <c r="BV93" s="83">
        <v>1529</v>
      </c>
      <c r="BW93" s="83">
        <v>1382</v>
      </c>
      <c r="BX93" s="83">
        <v>1402</v>
      </c>
      <c r="BY93" s="83">
        <v>1453</v>
      </c>
      <c r="BZ93" s="83">
        <v>1276</v>
      </c>
      <c r="CA93" s="83">
        <v>1241</v>
      </c>
      <c r="CB93" s="83">
        <v>1197</v>
      </c>
      <c r="CC93" s="83">
        <v>1247</v>
      </c>
      <c r="CD93" s="83">
        <v>1229</v>
      </c>
      <c r="CE93" s="83">
        <v>1155</v>
      </c>
      <c r="CF93" s="83">
        <v>1185</v>
      </c>
      <c r="CG93" s="83">
        <v>1198</v>
      </c>
      <c r="CH93" s="83">
        <v>1304</v>
      </c>
      <c r="CI93" s="83">
        <v>1358</v>
      </c>
      <c r="CJ93" s="83">
        <v>1406</v>
      </c>
      <c r="CK93" s="83">
        <v>1015</v>
      </c>
      <c r="CL93" s="83">
        <v>1025</v>
      </c>
      <c r="CM93" s="83">
        <v>1021</v>
      </c>
      <c r="CN93" s="83">
        <v>867</v>
      </c>
      <c r="CO93" s="83">
        <v>770</v>
      </c>
      <c r="CP93" s="83">
        <v>667</v>
      </c>
      <c r="CQ93" s="83">
        <v>585</v>
      </c>
      <c r="CR93" s="83">
        <v>588</v>
      </c>
      <c r="CS93" s="83">
        <v>510</v>
      </c>
      <c r="CT93" s="83">
        <v>514</v>
      </c>
      <c r="CU93" s="83">
        <v>400</v>
      </c>
      <c r="CV93" s="83">
        <v>349</v>
      </c>
      <c r="CW93" s="83">
        <v>296</v>
      </c>
      <c r="CX93" s="83">
        <v>214</v>
      </c>
      <c r="CY93" s="83">
        <v>712</v>
      </c>
      <c r="CZ93" s="84">
        <v>818</v>
      </c>
      <c r="DA93" s="84">
        <v>897</v>
      </c>
      <c r="DB93" s="84">
        <v>989</v>
      </c>
      <c r="DC93" s="84">
        <v>951</v>
      </c>
      <c r="DD93" s="84">
        <v>972</v>
      </c>
      <c r="DE93" s="84">
        <v>1023</v>
      </c>
      <c r="DF93" s="84">
        <v>1055</v>
      </c>
      <c r="DG93" s="84">
        <v>998</v>
      </c>
      <c r="DH93" s="84">
        <v>1057</v>
      </c>
      <c r="DI93" s="84">
        <v>1076</v>
      </c>
      <c r="DJ93" s="84">
        <v>1149</v>
      </c>
      <c r="DK93" s="84">
        <v>1120</v>
      </c>
      <c r="DL93" s="84">
        <v>1028</v>
      </c>
      <c r="DM93" s="84">
        <v>1110</v>
      </c>
      <c r="DN93" s="84">
        <v>1169</v>
      </c>
      <c r="DO93" s="84">
        <v>1104</v>
      </c>
      <c r="DP93" s="84">
        <v>1070</v>
      </c>
      <c r="DQ93" s="84">
        <v>1154</v>
      </c>
      <c r="DR93" s="84">
        <v>1206</v>
      </c>
      <c r="DS93" s="84">
        <v>1631</v>
      </c>
      <c r="DT93" s="84">
        <v>1577</v>
      </c>
      <c r="DU93" s="84">
        <v>1398</v>
      </c>
      <c r="DV93" s="84">
        <v>1185</v>
      </c>
      <c r="DW93" s="84">
        <v>1140</v>
      </c>
      <c r="DX93" s="84">
        <v>1056</v>
      </c>
      <c r="DY93" s="84">
        <v>1109</v>
      </c>
      <c r="DZ93" s="84">
        <v>1108</v>
      </c>
      <c r="EA93" s="84">
        <v>1074</v>
      </c>
      <c r="EB93" s="84">
        <v>1169</v>
      </c>
      <c r="EC93" s="84">
        <v>1181</v>
      </c>
      <c r="ED93" s="84">
        <v>1255</v>
      </c>
      <c r="EE93" s="84">
        <v>1305</v>
      </c>
      <c r="EF93" s="84">
        <v>1231</v>
      </c>
      <c r="EG93" s="84">
        <v>1284</v>
      </c>
      <c r="EH93" s="84">
        <v>1307</v>
      </c>
      <c r="EI93" s="84">
        <v>1280</v>
      </c>
      <c r="EJ93" s="84">
        <v>1280</v>
      </c>
      <c r="EK93" s="84">
        <v>1250</v>
      </c>
      <c r="EL93" s="84">
        <v>1144</v>
      </c>
      <c r="EM93" s="84">
        <v>1238</v>
      </c>
      <c r="EN93" s="84">
        <v>1241</v>
      </c>
      <c r="EO93" s="84">
        <v>1209</v>
      </c>
      <c r="EP93" s="84">
        <v>1235</v>
      </c>
      <c r="EQ93" s="84">
        <v>1193</v>
      </c>
      <c r="ER93" s="84">
        <v>1122</v>
      </c>
      <c r="ES93" s="84">
        <v>1124</v>
      </c>
      <c r="ET93" s="84">
        <v>1228</v>
      </c>
      <c r="EU93" s="84">
        <v>1290</v>
      </c>
      <c r="EV93" s="84">
        <v>1314</v>
      </c>
      <c r="EW93" s="84">
        <v>1290</v>
      </c>
      <c r="EX93" s="84">
        <v>1508</v>
      </c>
      <c r="EY93" s="84">
        <v>1549</v>
      </c>
      <c r="EZ93" s="84">
        <v>1598</v>
      </c>
      <c r="FA93" s="84">
        <v>1611</v>
      </c>
      <c r="FB93" s="84">
        <v>1596</v>
      </c>
      <c r="FC93" s="84">
        <v>1618</v>
      </c>
      <c r="FD93" s="84">
        <v>1635</v>
      </c>
      <c r="FE93" s="84">
        <v>1646</v>
      </c>
      <c r="FF93" s="84">
        <v>1626</v>
      </c>
      <c r="FG93" s="84">
        <v>1537</v>
      </c>
      <c r="FH93" s="84">
        <v>1567</v>
      </c>
      <c r="FI93" s="84">
        <v>1591</v>
      </c>
      <c r="FJ93" s="84">
        <v>1453</v>
      </c>
      <c r="FK93" s="84">
        <v>1387</v>
      </c>
      <c r="FL93" s="84">
        <v>1439</v>
      </c>
      <c r="FM93" s="84">
        <v>1329</v>
      </c>
      <c r="FN93" s="84">
        <v>1350</v>
      </c>
      <c r="FO93" s="84">
        <v>1240</v>
      </c>
      <c r="FP93" s="84">
        <v>1309</v>
      </c>
      <c r="FQ93" s="84">
        <v>1258</v>
      </c>
      <c r="FR93" s="84">
        <v>1262</v>
      </c>
      <c r="FS93" s="84">
        <v>1266</v>
      </c>
      <c r="FT93" s="84">
        <v>1363</v>
      </c>
      <c r="FU93" s="84">
        <v>1296</v>
      </c>
      <c r="FV93" s="84">
        <v>1457</v>
      </c>
      <c r="FW93" s="84">
        <v>1478</v>
      </c>
      <c r="FX93" s="84">
        <v>1102</v>
      </c>
      <c r="FY93" s="84">
        <v>1141</v>
      </c>
      <c r="FZ93" s="84">
        <v>1063</v>
      </c>
      <c r="GA93" s="84">
        <v>961</v>
      </c>
      <c r="GB93" s="84">
        <v>864</v>
      </c>
      <c r="GC93" s="84">
        <v>821</v>
      </c>
      <c r="GD93" s="84">
        <v>720</v>
      </c>
      <c r="GE93" s="84">
        <v>725</v>
      </c>
      <c r="GF93" s="84">
        <v>723</v>
      </c>
      <c r="GG93" s="84">
        <v>644</v>
      </c>
      <c r="GH93" s="84">
        <v>566</v>
      </c>
      <c r="GI93" s="84">
        <v>520</v>
      </c>
      <c r="GJ93" s="84">
        <v>439</v>
      </c>
      <c r="GK93" s="84">
        <v>340</v>
      </c>
      <c r="GL93" s="85">
        <v>1549</v>
      </c>
    </row>
    <row r="94" spans="1:194" s="1" customFormat="1">
      <c r="A94" s="86" t="s">
        <v>135</v>
      </c>
      <c r="B94" s="360" t="s">
        <v>219</v>
      </c>
      <c r="C94" s="29" t="str">
        <f t="shared" si="14"/>
        <v xml:space="preserve">England – CCGs - North Tyneside </v>
      </c>
      <c r="D94" s="50">
        <f t="shared" si="13"/>
        <v>80464</v>
      </c>
      <c r="E94" s="50">
        <f t="shared" si="13"/>
        <v>87929</v>
      </c>
      <c r="F94" s="51">
        <f t="shared" si="6"/>
        <v>210487</v>
      </c>
      <c r="G94" s="51">
        <f t="shared" si="7"/>
        <v>102303</v>
      </c>
      <c r="H94" s="52">
        <f t="shared" si="8"/>
        <v>108184</v>
      </c>
      <c r="I94" s="52">
        <f t="shared" si="9"/>
        <v>80464</v>
      </c>
      <c r="J94" s="52">
        <f t="shared" si="10"/>
        <v>87929</v>
      </c>
      <c r="K94" s="49">
        <f t="shared" si="11"/>
        <v>21839</v>
      </c>
      <c r="L94" s="50">
        <f t="shared" si="12"/>
        <v>20255</v>
      </c>
      <c r="M94" s="83">
        <v>1057</v>
      </c>
      <c r="N94" s="83">
        <v>995</v>
      </c>
      <c r="O94" s="83">
        <v>1108</v>
      </c>
      <c r="P94" s="83">
        <v>1220</v>
      </c>
      <c r="Q94" s="83">
        <v>1161</v>
      </c>
      <c r="R94" s="83">
        <v>1182</v>
      </c>
      <c r="S94" s="83">
        <v>1244</v>
      </c>
      <c r="T94" s="83">
        <v>1219</v>
      </c>
      <c r="U94" s="83">
        <v>1286</v>
      </c>
      <c r="V94" s="83">
        <v>1264</v>
      </c>
      <c r="W94" s="83">
        <v>1231</v>
      </c>
      <c r="X94" s="83">
        <v>1261</v>
      </c>
      <c r="Y94" s="83">
        <v>1302</v>
      </c>
      <c r="Z94" s="83">
        <v>1296</v>
      </c>
      <c r="AA94" s="83">
        <v>1311</v>
      </c>
      <c r="AB94" s="83">
        <v>1242</v>
      </c>
      <c r="AC94" s="83">
        <v>1249</v>
      </c>
      <c r="AD94" s="83">
        <v>1211</v>
      </c>
      <c r="AE94" s="83">
        <v>1079</v>
      </c>
      <c r="AF94" s="83">
        <v>906</v>
      </c>
      <c r="AG94" s="83">
        <v>811</v>
      </c>
      <c r="AH94" s="83">
        <v>841</v>
      </c>
      <c r="AI94" s="83">
        <v>914</v>
      </c>
      <c r="AJ94" s="83">
        <v>1056</v>
      </c>
      <c r="AK94" s="83">
        <v>1092</v>
      </c>
      <c r="AL94" s="83">
        <v>1100</v>
      </c>
      <c r="AM94" s="83">
        <v>1051</v>
      </c>
      <c r="AN94" s="83">
        <v>1225</v>
      </c>
      <c r="AO94" s="83">
        <v>1226</v>
      </c>
      <c r="AP94" s="83">
        <v>1210</v>
      </c>
      <c r="AQ94" s="83">
        <v>1330</v>
      </c>
      <c r="AR94" s="83">
        <v>1377</v>
      </c>
      <c r="AS94" s="83">
        <v>1310</v>
      </c>
      <c r="AT94" s="83">
        <v>1361</v>
      </c>
      <c r="AU94" s="83">
        <v>1355</v>
      </c>
      <c r="AV94" s="83">
        <v>1357</v>
      </c>
      <c r="AW94" s="83">
        <v>1419</v>
      </c>
      <c r="AX94" s="83">
        <v>1419</v>
      </c>
      <c r="AY94" s="83">
        <v>1371</v>
      </c>
      <c r="AZ94" s="83">
        <v>1421</v>
      </c>
      <c r="BA94" s="83">
        <v>1376</v>
      </c>
      <c r="BB94" s="83">
        <v>1427</v>
      </c>
      <c r="BC94" s="83">
        <v>1519</v>
      </c>
      <c r="BD94" s="83">
        <v>1436</v>
      </c>
      <c r="BE94" s="83">
        <v>1219</v>
      </c>
      <c r="BF94" s="83">
        <v>1149</v>
      </c>
      <c r="BG94" s="83">
        <v>1227</v>
      </c>
      <c r="BH94" s="83">
        <v>1312</v>
      </c>
      <c r="BI94" s="83">
        <v>1216</v>
      </c>
      <c r="BJ94" s="83">
        <v>1327</v>
      </c>
      <c r="BK94" s="83">
        <v>1477</v>
      </c>
      <c r="BL94" s="83">
        <v>1467</v>
      </c>
      <c r="BM94" s="83">
        <v>1409</v>
      </c>
      <c r="BN94" s="83">
        <v>1326</v>
      </c>
      <c r="BO94" s="83">
        <v>1405</v>
      </c>
      <c r="BP94" s="83">
        <v>1421</v>
      </c>
      <c r="BQ94" s="83">
        <v>1478</v>
      </c>
      <c r="BR94" s="83">
        <v>1485</v>
      </c>
      <c r="BS94" s="83">
        <v>1496</v>
      </c>
      <c r="BT94" s="83">
        <v>1538</v>
      </c>
      <c r="BU94" s="83">
        <v>1434</v>
      </c>
      <c r="BV94" s="83">
        <v>1352</v>
      </c>
      <c r="BW94" s="83">
        <v>1333</v>
      </c>
      <c r="BX94" s="83">
        <v>1275</v>
      </c>
      <c r="BY94" s="83">
        <v>1306</v>
      </c>
      <c r="BZ94" s="83">
        <v>1195</v>
      </c>
      <c r="CA94" s="83">
        <v>1178</v>
      </c>
      <c r="CB94" s="83">
        <v>1167</v>
      </c>
      <c r="CC94" s="83">
        <v>1166</v>
      </c>
      <c r="CD94" s="83">
        <v>1165</v>
      </c>
      <c r="CE94" s="83">
        <v>1097</v>
      </c>
      <c r="CF94" s="83">
        <v>1038</v>
      </c>
      <c r="CG94" s="83">
        <v>1037</v>
      </c>
      <c r="CH94" s="83">
        <v>1056</v>
      </c>
      <c r="CI94" s="83">
        <v>1151</v>
      </c>
      <c r="CJ94" s="83">
        <v>1160</v>
      </c>
      <c r="CK94" s="83">
        <v>866</v>
      </c>
      <c r="CL94" s="83">
        <v>790</v>
      </c>
      <c r="CM94" s="83">
        <v>751</v>
      </c>
      <c r="CN94" s="83">
        <v>628</v>
      </c>
      <c r="CO94" s="83">
        <v>545</v>
      </c>
      <c r="CP94" s="83">
        <v>447</v>
      </c>
      <c r="CQ94" s="83">
        <v>484</v>
      </c>
      <c r="CR94" s="83">
        <v>461</v>
      </c>
      <c r="CS94" s="83">
        <v>424</v>
      </c>
      <c r="CT94" s="83">
        <v>354</v>
      </c>
      <c r="CU94" s="83">
        <v>319</v>
      </c>
      <c r="CV94" s="83">
        <v>309</v>
      </c>
      <c r="CW94" s="83">
        <v>238</v>
      </c>
      <c r="CX94" s="83">
        <v>192</v>
      </c>
      <c r="CY94" s="83">
        <v>605</v>
      </c>
      <c r="CZ94" s="84">
        <v>969</v>
      </c>
      <c r="DA94" s="84">
        <v>962</v>
      </c>
      <c r="DB94" s="84">
        <v>949</v>
      </c>
      <c r="DC94" s="84">
        <v>1126</v>
      </c>
      <c r="DD94" s="84">
        <v>1148</v>
      </c>
      <c r="DE94" s="84">
        <v>1118</v>
      </c>
      <c r="DF94" s="84">
        <v>1192</v>
      </c>
      <c r="DG94" s="84">
        <v>1132</v>
      </c>
      <c r="DH94" s="84">
        <v>1159</v>
      </c>
      <c r="DI94" s="84">
        <v>1189</v>
      </c>
      <c r="DJ94" s="84">
        <v>1227</v>
      </c>
      <c r="DK94" s="84">
        <v>1157</v>
      </c>
      <c r="DL94" s="84">
        <v>1197</v>
      </c>
      <c r="DM94" s="84">
        <v>1143</v>
      </c>
      <c r="DN94" s="84">
        <v>1198</v>
      </c>
      <c r="DO94" s="84">
        <v>1101</v>
      </c>
      <c r="DP94" s="84">
        <v>1183</v>
      </c>
      <c r="DQ94" s="84">
        <v>1105</v>
      </c>
      <c r="DR94" s="84">
        <v>1039</v>
      </c>
      <c r="DS94" s="84">
        <v>768</v>
      </c>
      <c r="DT94" s="84">
        <v>739</v>
      </c>
      <c r="DU94" s="84">
        <v>755</v>
      </c>
      <c r="DV94" s="84">
        <v>913</v>
      </c>
      <c r="DW94" s="84">
        <v>940</v>
      </c>
      <c r="DX94" s="84">
        <v>1079</v>
      </c>
      <c r="DY94" s="84">
        <v>1174</v>
      </c>
      <c r="DZ94" s="84">
        <v>1212</v>
      </c>
      <c r="EA94" s="84">
        <v>1201</v>
      </c>
      <c r="EB94" s="84">
        <v>1270</v>
      </c>
      <c r="EC94" s="84">
        <v>1329</v>
      </c>
      <c r="ED94" s="84">
        <v>1413</v>
      </c>
      <c r="EE94" s="84">
        <v>1456</v>
      </c>
      <c r="EF94" s="84">
        <v>1404</v>
      </c>
      <c r="EG94" s="84">
        <v>1514</v>
      </c>
      <c r="EH94" s="84">
        <v>1477</v>
      </c>
      <c r="EI94" s="84">
        <v>1599</v>
      </c>
      <c r="EJ94" s="84">
        <v>1531</v>
      </c>
      <c r="EK94" s="84">
        <v>1576</v>
      </c>
      <c r="EL94" s="84">
        <v>1534</v>
      </c>
      <c r="EM94" s="84">
        <v>1479</v>
      </c>
      <c r="EN94" s="84">
        <v>1455</v>
      </c>
      <c r="EO94" s="84">
        <v>1569</v>
      </c>
      <c r="EP94" s="84">
        <v>1565</v>
      </c>
      <c r="EQ94" s="84">
        <v>1458</v>
      </c>
      <c r="ER94" s="84">
        <v>1269</v>
      </c>
      <c r="ES94" s="84">
        <v>1240</v>
      </c>
      <c r="ET94" s="84">
        <v>1305</v>
      </c>
      <c r="EU94" s="84">
        <v>1336</v>
      </c>
      <c r="EV94" s="84">
        <v>1366</v>
      </c>
      <c r="EW94" s="84">
        <v>1423</v>
      </c>
      <c r="EX94" s="84">
        <v>1519</v>
      </c>
      <c r="EY94" s="84">
        <v>1528</v>
      </c>
      <c r="EZ94" s="84">
        <v>1462</v>
      </c>
      <c r="FA94" s="84">
        <v>1524</v>
      </c>
      <c r="FB94" s="84">
        <v>1504</v>
      </c>
      <c r="FC94" s="84">
        <v>1510</v>
      </c>
      <c r="FD94" s="84">
        <v>1500</v>
      </c>
      <c r="FE94" s="84">
        <v>1546</v>
      </c>
      <c r="FF94" s="84">
        <v>1539</v>
      </c>
      <c r="FG94" s="84">
        <v>1562</v>
      </c>
      <c r="FH94" s="84">
        <v>1539</v>
      </c>
      <c r="FI94" s="84">
        <v>1430</v>
      </c>
      <c r="FJ94" s="84">
        <v>1457</v>
      </c>
      <c r="FK94" s="84">
        <v>1408</v>
      </c>
      <c r="FL94" s="84">
        <v>1454</v>
      </c>
      <c r="FM94" s="84">
        <v>1336</v>
      </c>
      <c r="FN94" s="84">
        <v>1358</v>
      </c>
      <c r="FO94" s="84">
        <v>1295</v>
      </c>
      <c r="FP94" s="84">
        <v>1267</v>
      </c>
      <c r="FQ94" s="84">
        <v>1274</v>
      </c>
      <c r="FR94" s="84">
        <v>1138</v>
      </c>
      <c r="FS94" s="84">
        <v>1168</v>
      </c>
      <c r="FT94" s="84">
        <v>1201</v>
      </c>
      <c r="FU94" s="84">
        <v>1192</v>
      </c>
      <c r="FV94" s="84">
        <v>1272</v>
      </c>
      <c r="FW94" s="84">
        <v>1356</v>
      </c>
      <c r="FX94" s="84">
        <v>986</v>
      </c>
      <c r="FY94" s="84">
        <v>876</v>
      </c>
      <c r="FZ94" s="84">
        <v>891</v>
      </c>
      <c r="GA94" s="84">
        <v>756</v>
      </c>
      <c r="GB94" s="84">
        <v>665</v>
      </c>
      <c r="GC94" s="84">
        <v>606</v>
      </c>
      <c r="GD94" s="84">
        <v>674</v>
      </c>
      <c r="GE94" s="84">
        <v>597</v>
      </c>
      <c r="GF94" s="84">
        <v>606</v>
      </c>
      <c r="GG94" s="84">
        <v>546</v>
      </c>
      <c r="GH94" s="84">
        <v>491</v>
      </c>
      <c r="GI94" s="84">
        <v>427</v>
      </c>
      <c r="GJ94" s="84">
        <v>366</v>
      </c>
      <c r="GK94" s="84">
        <v>333</v>
      </c>
      <c r="GL94" s="85">
        <v>1382</v>
      </c>
    </row>
    <row r="95" spans="1:194" s="1" customFormat="1">
      <c r="A95" s="86" t="s">
        <v>135</v>
      </c>
      <c r="B95" s="360" t="s">
        <v>220</v>
      </c>
      <c r="C95" s="29" t="str">
        <f t="shared" si="14"/>
        <v xml:space="preserve">England – CCGs - North West London </v>
      </c>
      <c r="D95" s="50">
        <f t="shared" si="13"/>
        <v>811699</v>
      </c>
      <c r="E95" s="50">
        <f t="shared" si="13"/>
        <v>867923</v>
      </c>
      <c r="F95" s="51">
        <f t="shared" ref="F95:F134" si="15">G95+H95</f>
        <v>2116269</v>
      </c>
      <c r="G95" s="51">
        <f t="shared" ref="G95:G134" si="16">SUM(M95:CY95)</f>
        <v>1035418</v>
      </c>
      <c r="H95" s="52">
        <f t="shared" ref="H95:H134" si="17">SUM(CZ95:GL95)</f>
        <v>1080851</v>
      </c>
      <c r="I95" s="52">
        <f t="shared" ref="I95:I134" si="18">SUM(AE95:CY95)</f>
        <v>811699</v>
      </c>
      <c r="J95" s="52">
        <f t="shared" ref="J95:J134" si="19">SUM(DR95:GL95)</f>
        <v>867923</v>
      </c>
      <c r="K95" s="49">
        <f t="shared" ref="K95:K134" si="20">SUM(M95:AD95)</f>
        <v>223719</v>
      </c>
      <c r="L95" s="50">
        <f t="shared" ref="L95:L134" si="21">SUM(CZ95:DQ95)</f>
        <v>212928</v>
      </c>
      <c r="M95" s="83">
        <v>13145</v>
      </c>
      <c r="N95" s="83">
        <v>12114</v>
      </c>
      <c r="O95" s="83">
        <v>12178</v>
      </c>
      <c r="P95" s="83">
        <v>12054</v>
      </c>
      <c r="Q95" s="83">
        <v>12040</v>
      </c>
      <c r="R95" s="83">
        <v>12185</v>
      </c>
      <c r="S95" s="83">
        <v>12303</v>
      </c>
      <c r="T95" s="83">
        <v>12063</v>
      </c>
      <c r="U95" s="83">
        <v>12090</v>
      </c>
      <c r="V95" s="83">
        <v>12190</v>
      </c>
      <c r="W95" s="83">
        <v>12622</v>
      </c>
      <c r="X95" s="83">
        <v>12828</v>
      </c>
      <c r="Y95" s="83">
        <v>12719</v>
      </c>
      <c r="Z95" s="83">
        <v>12814</v>
      </c>
      <c r="AA95" s="83">
        <v>12802</v>
      </c>
      <c r="AB95" s="83">
        <v>12632</v>
      </c>
      <c r="AC95" s="83">
        <v>12421</v>
      </c>
      <c r="AD95" s="83">
        <v>12519</v>
      </c>
      <c r="AE95" s="83">
        <v>12833</v>
      </c>
      <c r="AF95" s="83">
        <v>12802</v>
      </c>
      <c r="AG95" s="83">
        <v>13194</v>
      </c>
      <c r="AH95" s="83">
        <v>13966</v>
      </c>
      <c r="AI95" s="83">
        <v>14980</v>
      </c>
      <c r="AJ95" s="83">
        <v>16809</v>
      </c>
      <c r="AK95" s="83">
        <v>17934</v>
      </c>
      <c r="AL95" s="83">
        <v>18366</v>
      </c>
      <c r="AM95" s="83">
        <v>18003</v>
      </c>
      <c r="AN95" s="83">
        <v>17791</v>
      </c>
      <c r="AO95" s="83">
        <v>17913</v>
      </c>
      <c r="AP95" s="83">
        <v>17881</v>
      </c>
      <c r="AQ95" s="83">
        <v>17519</v>
      </c>
      <c r="AR95" s="83">
        <v>17363</v>
      </c>
      <c r="AS95" s="83">
        <v>17506</v>
      </c>
      <c r="AT95" s="83">
        <v>17466</v>
      </c>
      <c r="AU95" s="83">
        <v>16975</v>
      </c>
      <c r="AV95" s="83">
        <v>16691</v>
      </c>
      <c r="AW95" s="83">
        <v>16560</v>
      </c>
      <c r="AX95" s="83">
        <v>16266</v>
      </c>
      <c r="AY95" s="83">
        <v>15774</v>
      </c>
      <c r="AZ95" s="83">
        <v>15604</v>
      </c>
      <c r="BA95" s="83">
        <v>16020</v>
      </c>
      <c r="BB95" s="83">
        <v>15812</v>
      </c>
      <c r="BC95" s="83">
        <v>15988</v>
      </c>
      <c r="BD95" s="83">
        <v>15247</v>
      </c>
      <c r="BE95" s="83">
        <v>14534</v>
      </c>
      <c r="BF95" s="83">
        <v>14373</v>
      </c>
      <c r="BG95" s="83">
        <v>14285</v>
      </c>
      <c r="BH95" s="83">
        <v>13998</v>
      </c>
      <c r="BI95" s="83">
        <v>13930</v>
      </c>
      <c r="BJ95" s="83">
        <v>13994</v>
      </c>
      <c r="BK95" s="83">
        <v>13639</v>
      </c>
      <c r="BL95" s="83">
        <v>13541</v>
      </c>
      <c r="BM95" s="83">
        <v>13788</v>
      </c>
      <c r="BN95" s="83">
        <v>13462</v>
      </c>
      <c r="BO95" s="83">
        <v>13331</v>
      </c>
      <c r="BP95" s="83">
        <v>13000</v>
      </c>
      <c r="BQ95" s="83">
        <v>12876</v>
      </c>
      <c r="BR95" s="83">
        <v>12684</v>
      </c>
      <c r="BS95" s="83">
        <v>12188</v>
      </c>
      <c r="BT95" s="83">
        <v>11585</v>
      </c>
      <c r="BU95" s="83">
        <v>11044</v>
      </c>
      <c r="BV95" s="83">
        <v>10708</v>
      </c>
      <c r="BW95" s="83">
        <v>10268</v>
      </c>
      <c r="BX95" s="83">
        <v>9563</v>
      </c>
      <c r="BY95" s="83">
        <v>9114</v>
      </c>
      <c r="BZ95" s="83">
        <v>8631</v>
      </c>
      <c r="CA95" s="83">
        <v>8336</v>
      </c>
      <c r="CB95" s="83">
        <v>7836</v>
      </c>
      <c r="CC95" s="83">
        <v>7325</v>
      </c>
      <c r="CD95" s="83">
        <v>7058</v>
      </c>
      <c r="CE95" s="83">
        <v>6708</v>
      </c>
      <c r="CF95" s="83">
        <v>6352</v>
      </c>
      <c r="CG95" s="83">
        <v>6173</v>
      </c>
      <c r="CH95" s="83">
        <v>6001</v>
      </c>
      <c r="CI95" s="83">
        <v>5844</v>
      </c>
      <c r="CJ95" s="83">
        <v>5875</v>
      </c>
      <c r="CK95" s="83">
        <v>4737</v>
      </c>
      <c r="CL95" s="83">
        <v>4404</v>
      </c>
      <c r="CM95" s="83">
        <v>4319</v>
      </c>
      <c r="CN95" s="83">
        <v>3822</v>
      </c>
      <c r="CO95" s="83">
        <v>3567</v>
      </c>
      <c r="CP95" s="83">
        <v>3042</v>
      </c>
      <c r="CQ95" s="83">
        <v>3186</v>
      </c>
      <c r="CR95" s="83">
        <v>2957</v>
      </c>
      <c r="CS95" s="83">
        <v>2684</v>
      </c>
      <c r="CT95" s="83">
        <v>2348</v>
      </c>
      <c r="CU95" s="83">
        <v>2136</v>
      </c>
      <c r="CV95" s="83">
        <v>1783</v>
      </c>
      <c r="CW95" s="83">
        <v>1588</v>
      </c>
      <c r="CX95" s="83">
        <v>1348</v>
      </c>
      <c r="CY95" s="83">
        <v>4471</v>
      </c>
      <c r="CZ95" s="84">
        <v>12328</v>
      </c>
      <c r="DA95" s="84">
        <v>11704</v>
      </c>
      <c r="DB95" s="84">
        <v>11755</v>
      </c>
      <c r="DC95" s="84">
        <v>11486</v>
      </c>
      <c r="DD95" s="84">
        <v>11320</v>
      </c>
      <c r="DE95" s="84">
        <v>11671</v>
      </c>
      <c r="DF95" s="84">
        <v>11753</v>
      </c>
      <c r="DG95" s="84">
        <v>11653</v>
      </c>
      <c r="DH95" s="84">
        <v>11493</v>
      </c>
      <c r="DI95" s="84">
        <v>11863</v>
      </c>
      <c r="DJ95" s="84">
        <v>12209</v>
      </c>
      <c r="DK95" s="84">
        <v>12050</v>
      </c>
      <c r="DL95" s="84">
        <v>11969</v>
      </c>
      <c r="DM95" s="84">
        <v>12352</v>
      </c>
      <c r="DN95" s="84">
        <v>12164</v>
      </c>
      <c r="DO95" s="84">
        <v>11799</v>
      </c>
      <c r="DP95" s="84">
        <v>11712</v>
      </c>
      <c r="DQ95" s="84">
        <v>11647</v>
      </c>
      <c r="DR95" s="84">
        <v>11827</v>
      </c>
      <c r="DS95" s="84">
        <v>11332</v>
      </c>
      <c r="DT95" s="84">
        <v>11897</v>
      </c>
      <c r="DU95" s="84">
        <v>13171</v>
      </c>
      <c r="DV95" s="84">
        <v>15052</v>
      </c>
      <c r="DW95" s="84">
        <v>17669</v>
      </c>
      <c r="DX95" s="84">
        <v>19191</v>
      </c>
      <c r="DY95" s="84">
        <v>19495</v>
      </c>
      <c r="DZ95" s="84">
        <v>18931</v>
      </c>
      <c r="EA95" s="84">
        <v>18420</v>
      </c>
      <c r="EB95" s="84">
        <v>18852</v>
      </c>
      <c r="EC95" s="84">
        <v>18188</v>
      </c>
      <c r="ED95" s="84">
        <v>18368</v>
      </c>
      <c r="EE95" s="84">
        <v>18160</v>
      </c>
      <c r="EF95" s="84">
        <v>18636</v>
      </c>
      <c r="EG95" s="84">
        <v>18351</v>
      </c>
      <c r="EH95" s="84">
        <v>18569</v>
      </c>
      <c r="EI95" s="84">
        <v>17946</v>
      </c>
      <c r="EJ95" s="84">
        <v>17876</v>
      </c>
      <c r="EK95" s="84">
        <v>17967</v>
      </c>
      <c r="EL95" s="84">
        <v>17110</v>
      </c>
      <c r="EM95" s="84">
        <v>17118</v>
      </c>
      <c r="EN95" s="84">
        <v>16653</v>
      </c>
      <c r="EO95" s="84">
        <v>16966</v>
      </c>
      <c r="EP95" s="84">
        <v>16973</v>
      </c>
      <c r="EQ95" s="84">
        <v>16136</v>
      </c>
      <c r="ER95" s="84">
        <v>15171</v>
      </c>
      <c r="ES95" s="84">
        <v>14801</v>
      </c>
      <c r="ET95" s="84">
        <v>14555</v>
      </c>
      <c r="EU95" s="84">
        <v>14746</v>
      </c>
      <c r="EV95" s="84">
        <v>14330</v>
      </c>
      <c r="EW95" s="84">
        <v>13990</v>
      </c>
      <c r="EX95" s="84">
        <v>13968</v>
      </c>
      <c r="EY95" s="84">
        <v>14367</v>
      </c>
      <c r="EZ95" s="84">
        <v>14357</v>
      </c>
      <c r="FA95" s="84">
        <v>14498</v>
      </c>
      <c r="FB95" s="84">
        <v>14295</v>
      </c>
      <c r="FC95" s="84">
        <v>13630</v>
      </c>
      <c r="FD95" s="84">
        <v>13480</v>
      </c>
      <c r="FE95" s="84">
        <v>12894</v>
      </c>
      <c r="FF95" s="84">
        <v>12605</v>
      </c>
      <c r="FG95" s="84">
        <v>12312</v>
      </c>
      <c r="FH95" s="84">
        <v>12136</v>
      </c>
      <c r="FI95" s="84">
        <v>11227</v>
      </c>
      <c r="FJ95" s="84">
        <v>10861</v>
      </c>
      <c r="FK95" s="84">
        <v>10617</v>
      </c>
      <c r="FL95" s="84">
        <v>9740</v>
      </c>
      <c r="FM95" s="84">
        <v>9137</v>
      </c>
      <c r="FN95" s="84">
        <v>8871</v>
      </c>
      <c r="FO95" s="84">
        <v>8529</v>
      </c>
      <c r="FP95" s="84">
        <v>8061</v>
      </c>
      <c r="FQ95" s="84">
        <v>7669</v>
      </c>
      <c r="FR95" s="84">
        <v>7411</v>
      </c>
      <c r="FS95" s="84">
        <v>7148</v>
      </c>
      <c r="FT95" s="84">
        <v>7127</v>
      </c>
      <c r="FU95" s="84">
        <v>6982</v>
      </c>
      <c r="FV95" s="84">
        <v>6899</v>
      </c>
      <c r="FW95" s="84">
        <v>6839</v>
      </c>
      <c r="FX95" s="84">
        <v>5902</v>
      </c>
      <c r="FY95" s="84">
        <v>5515</v>
      </c>
      <c r="FZ95" s="84">
        <v>5227</v>
      </c>
      <c r="GA95" s="84">
        <v>4920</v>
      </c>
      <c r="GB95" s="84">
        <v>4555</v>
      </c>
      <c r="GC95" s="84">
        <v>4073</v>
      </c>
      <c r="GD95" s="84">
        <v>4231</v>
      </c>
      <c r="GE95" s="84">
        <v>3937</v>
      </c>
      <c r="GF95" s="84">
        <v>3714</v>
      </c>
      <c r="GG95" s="84">
        <v>3376</v>
      </c>
      <c r="GH95" s="84">
        <v>3030</v>
      </c>
      <c r="GI95" s="84">
        <v>2704</v>
      </c>
      <c r="GJ95" s="84">
        <v>2246</v>
      </c>
      <c r="GK95" s="84">
        <v>1998</v>
      </c>
      <c r="GL95" s="85">
        <v>8388</v>
      </c>
    </row>
    <row r="96" spans="1:194" s="1" customFormat="1">
      <c r="A96" s="86" t="s">
        <v>135</v>
      </c>
      <c r="B96" s="360" t="s">
        <v>221</v>
      </c>
      <c r="C96" s="29" t="str">
        <f t="shared" si="14"/>
        <v xml:space="preserve">England – CCGs - North Yorkshire </v>
      </c>
      <c r="D96" s="50">
        <f t="shared" si="13"/>
        <v>170980</v>
      </c>
      <c r="E96" s="50">
        <f t="shared" si="13"/>
        <v>180877</v>
      </c>
      <c r="F96" s="51">
        <f t="shared" si="15"/>
        <v>430179</v>
      </c>
      <c r="G96" s="51">
        <f t="shared" si="16"/>
        <v>211387</v>
      </c>
      <c r="H96" s="52">
        <f t="shared" si="17"/>
        <v>218792</v>
      </c>
      <c r="I96" s="52">
        <f t="shared" si="18"/>
        <v>170980</v>
      </c>
      <c r="J96" s="52">
        <f t="shared" si="19"/>
        <v>180877</v>
      </c>
      <c r="K96" s="49">
        <f t="shared" si="20"/>
        <v>40407</v>
      </c>
      <c r="L96" s="50">
        <f t="shared" si="21"/>
        <v>37915</v>
      </c>
      <c r="M96" s="83">
        <v>1806</v>
      </c>
      <c r="N96" s="83">
        <v>1910</v>
      </c>
      <c r="O96" s="83">
        <v>1840</v>
      </c>
      <c r="P96" s="83">
        <v>2053</v>
      </c>
      <c r="Q96" s="83">
        <v>1992</v>
      </c>
      <c r="R96" s="83">
        <v>2088</v>
      </c>
      <c r="S96" s="83">
        <v>2283</v>
      </c>
      <c r="T96" s="83">
        <v>2207</v>
      </c>
      <c r="U96" s="83">
        <v>2205</v>
      </c>
      <c r="V96" s="83">
        <v>2222</v>
      </c>
      <c r="W96" s="83">
        <v>2244</v>
      </c>
      <c r="X96" s="83">
        <v>2429</v>
      </c>
      <c r="Y96" s="83">
        <v>2476</v>
      </c>
      <c r="Z96" s="83">
        <v>2370</v>
      </c>
      <c r="AA96" s="83">
        <v>2462</v>
      </c>
      <c r="AB96" s="83">
        <v>2350</v>
      </c>
      <c r="AC96" s="83">
        <v>2411</v>
      </c>
      <c r="AD96" s="83">
        <v>3059</v>
      </c>
      <c r="AE96" s="83">
        <v>2639</v>
      </c>
      <c r="AF96" s="83">
        <v>1994</v>
      </c>
      <c r="AG96" s="83">
        <v>2076</v>
      </c>
      <c r="AH96" s="83">
        <v>1965</v>
      </c>
      <c r="AI96" s="83">
        <v>1980</v>
      </c>
      <c r="AJ96" s="83">
        <v>2110</v>
      </c>
      <c r="AK96" s="83">
        <v>2190</v>
      </c>
      <c r="AL96" s="83">
        <v>2189</v>
      </c>
      <c r="AM96" s="83">
        <v>2285</v>
      </c>
      <c r="AN96" s="83">
        <v>2148</v>
      </c>
      <c r="AO96" s="83">
        <v>2346</v>
      </c>
      <c r="AP96" s="83">
        <v>2332</v>
      </c>
      <c r="AQ96" s="83">
        <v>2280</v>
      </c>
      <c r="AR96" s="83">
        <v>2302</v>
      </c>
      <c r="AS96" s="83">
        <v>2413</v>
      </c>
      <c r="AT96" s="83">
        <v>2289</v>
      </c>
      <c r="AU96" s="83">
        <v>2291</v>
      </c>
      <c r="AV96" s="83">
        <v>2286</v>
      </c>
      <c r="AW96" s="83">
        <v>2341</v>
      </c>
      <c r="AX96" s="83">
        <v>2282</v>
      </c>
      <c r="AY96" s="83">
        <v>2182</v>
      </c>
      <c r="AZ96" s="83">
        <v>2259</v>
      </c>
      <c r="BA96" s="83">
        <v>2347</v>
      </c>
      <c r="BB96" s="83">
        <v>2356</v>
      </c>
      <c r="BC96" s="83">
        <v>2349</v>
      </c>
      <c r="BD96" s="83">
        <v>2286</v>
      </c>
      <c r="BE96" s="83">
        <v>2072</v>
      </c>
      <c r="BF96" s="83">
        <v>2059</v>
      </c>
      <c r="BG96" s="83">
        <v>2251</v>
      </c>
      <c r="BH96" s="83">
        <v>2281</v>
      </c>
      <c r="BI96" s="83">
        <v>2444</v>
      </c>
      <c r="BJ96" s="83">
        <v>2606</v>
      </c>
      <c r="BK96" s="83">
        <v>2795</v>
      </c>
      <c r="BL96" s="83">
        <v>2983</v>
      </c>
      <c r="BM96" s="83">
        <v>2902</v>
      </c>
      <c r="BN96" s="83">
        <v>3145</v>
      </c>
      <c r="BO96" s="83">
        <v>3107</v>
      </c>
      <c r="BP96" s="83">
        <v>3339</v>
      </c>
      <c r="BQ96" s="83">
        <v>3219</v>
      </c>
      <c r="BR96" s="83">
        <v>3438</v>
      </c>
      <c r="BS96" s="83">
        <v>3408</v>
      </c>
      <c r="BT96" s="83">
        <v>3414</v>
      </c>
      <c r="BU96" s="83">
        <v>3300</v>
      </c>
      <c r="BV96" s="83">
        <v>3299</v>
      </c>
      <c r="BW96" s="83">
        <v>3185</v>
      </c>
      <c r="BX96" s="83">
        <v>3097</v>
      </c>
      <c r="BY96" s="83">
        <v>2964</v>
      </c>
      <c r="BZ96" s="83">
        <v>2914</v>
      </c>
      <c r="CA96" s="83">
        <v>2792</v>
      </c>
      <c r="CB96" s="83">
        <v>2714</v>
      </c>
      <c r="CC96" s="83">
        <v>2803</v>
      </c>
      <c r="CD96" s="83">
        <v>2650</v>
      </c>
      <c r="CE96" s="83">
        <v>2559</v>
      </c>
      <c r="CF96" s="83">
        <v>2537</v>
      </c>
      <c r="CG96" s="83">
        <v>2619</v>
      </c>
      <c r="CH96" s="83">
        <v>2710</v>
      </c>
      <c r="CI96" s="83">
        <v>2895</v>
      </c>
      <c r="CJ96" s="83">
        <v>3103</v>
      </c>
      <c r="CK96" s="83">
        <v>2274</v>
      </c>
      <c r="CL96" s="83">
        <v>2220</v>
      </c>
      <c r="CM96" s="83">
        <v>2167</v>
      </c>
      <c r="CN96" s="83">
        <v>1887</v>
      </c>
      <c r="CO96" s="83">
        <v>1512</v>
      </c>
      <c r="CP96" s="83">
        <v>1295</v>
      </c>
      <c r="CQ96" s="83">
        <v>1401</v>
      </c>
      <c r="CR96" s="83">
        <v>1296</v>
      </c>
      <c r="CS96" s="83">
        <v>1226</v>
      </c>
      <c r="CT96" s="83">
        <v>968</v>
      </c>
      <c r="CU96" s="83">
        <v>914</v>
      </c>
      <c r="CV96" s="83">
        <v>752</v>
      </c>
      <c r="CW96" s="83">
        <v>659</v>
      </c>
      <c r="CX96" s="83">
        <v>500</v>
      </c>
      <c r="CY96" s="83">
        <v>1788</v>
      </c>
      <c r="CZ96" s="84">
        <v>1682</v>
      </c>
      <c r="DA96" s="84">
        <v>1674</v>
      </c>
      <c r="DB96" s="84">
        <v>1880</v>
      </c>
      <c r="DC96" s="84">
        <v>1886</v>
      </c>
      <c r="DD96" s="84">
        <v>1943</v>
      </c>
      <c r="DE96" s="84">
        <v>2021</v>
      </c>
      <c r="DF96" s="84">
        <v>2059</v>
      </c>
      <c r="DG96" s="84">
        <v>2069</v>
      </c>
      <c r="DH96" s="84">
        <v>2049</v>
      </c>
      <c r="DI96" s="84">
        <v>2217</v>
      </c>
      <c r="DJ96" s="84">
        <v>2305</v>
      </c>
      <c r="DK96" s="84">
        <v>2296</v>
      </c>
      <c r="DL96" s="84">
        <v>2285</v>
      </c>
      <c r="DM96" s="84">
        <v>2329</v>
      </c>
      <c r="DN96" s="84">
        <v>2299</v>
      </c>
      <c r="DO96" s="84">
        <v>2298</v>
      </c>
      <c r="DP96" s="84">
        <v>2281</v>
      </c>
      <c r="DQ96" s="84">
        <v>2342</v>
      </c>
      <c r="DR96" s="84">
        <v>2160</v>
      </c>
      <c r="DS96" s="84">
        <v>1496</v>
      </c>
      <c r="DT96" s="84">
        <v>1283</v>
      </c>
      <c r="DU96" s="84">
        <v>1361</v>
      </c>
      <c r="DV96" s="84">
        <v>1661</v>
      </c>
      <c r="DW96" s="84">
        <v>1843</v>
      </c>
      <c r="DX96" s="84">
        <v>2039</v>
      </c>
      <c r="DY96" s="84">
        <v>1980</v>
      </c>
      <c r="DZ96" s="84">
        <v>1949</v>
      </c>
      <c r="EA96" s="84">
        <v>2085</v>
      </c>
      <c r="EB96" s="84">
        <v>2051</v>
      </c>
      <c r="EC96" s="84">
        <v>2217</v>
      </c>
      <c r="ED96" s="84">
        <v>2321</v>
      </c>
      <c r="EE96" s="84">
        <v>2446</v>
      </c>
      <c r="EF96" s="84">
        <v>2495</v>
      </c>
      <c r="EG96" s="84">
        <v>2372</v>
      </c>
      <c r="EH96" s="84">
        <v>2468</v>
      </c>
      <c r="EI96" s="84">
        <v>2429</v>
      </c>
      <c r="EJ96" s="84">
        <v>2439</v>
      </c>
      <c r="EK96" s="84">
        <v>2410</v>
      </c>
      <c r="EL96" s="84">
        <v>2362</v>
      </c>
      <c r="EM96" s="84">
        <v>2364</v>
      </c>
      <c r="EN96" s="84">
        <v>2350</v>
      </c>
      <c r="EO96" s="84">
        <v>2549</v>
      </c>
      <c r="EP96" s="84">
        <v>2459</v>
      </c>
      <c r="EQ96" s="84">
        <v>2483</v>
      </c>
      <c r="ER96" s="84">
        <v>2274</v>
      </c>
      <c r="ES96" s="84">
        <v>2274</v>
      </c>
      <c r="ET96" s="84">
        <v>2414</v>
      </c>
      <c r="EU96" s="84">
        <v>2465</v>
      </c>
      <c r="EV96" s="84">
        <v>2630</v>
      </c>
      <c r="EW96" s="84">
        <v>2793</v>
      </c>
      <c r="EX96" s="84">
        <v>3024</v>
      </c>
      <c r="EY96" s="84">
        <v>3317</v>
      </c>
      <c r="EZ96" s="84">
        <v>3165</v>
      </c>
      <c r="FA96" s="84">
        <v>3436</v>
      </c>
      <c r="FB96" s="84">
        <v>3383</v>
      </c>
      <c r="FC96" s="84">
        <v>3530</v>
      </c>
      <c r="FD96" s="84">
        <v>3496</v>
      </c>
      <c r="FE96" s="84">
        <v>3737</v>
      </c>
      <c r="FF96" s="84">
        <v>3591</v>
      </c>
      <c r="FG96" s="84">
        <v>3679</v>
      </c>
      <c r="FH96" s="84">
        <v>3445</v>
      </c>
      <c r="FI96" s="84">
        <v>3401</v>
      </c>
      <c r="FJ96" s="84">
        <v>3306</v>
      </c>
      <c r="FK96" s="84">
        <v>3353</v>
      </c>
      <c r="FL96" s="84">
        <v>3156</v>
      </c>
      <c r="FM96" s="84">
        <v>2963</v>
      </c>
      <c r="FN96" s="84">
        <v>3040</v>
      </c>
      <c r="FO96" s="84">
        <v>2830</v>
      </c>
      <c r="FP96" s="84">
        <v>2783</v>
      </c>
      <c r="FQ96" s="84">
        <v>2785</v>
      </c>
      <c r="FR96" s="84">
        <v>2727</v>
      </c>
      <c r="FS96" s="84">
        <v>2909</v>
      </c>
      <c r="FT96" s="84">
        <v>2785</v>
      </c>
      <c r="FU96" s="84">
        <v>2931</v>
      </c>
      <c r="FV96" s="84">
        <v>3039</v>
      </c>
      <c r="FW96" s="84">
        <v>3274</v>
      </c>
      <c r="FX96" s="84">
        <v>2473</v>
      </c>
      <c r="FY96" s="84">
        <v>2464</v>
      </c>
      <c r="FZ96" s="84">
        <v>2268</v>
      </c>
      <c r="GA96" s="84">
        <v>1998</v>
      </c>
      <c r="GB96" s="84">
        <v>1886</v>
      </c>
      <c r="GC96" s="84">
        <v>1704</v>
      </c>
      <c r="GD96" s="84">
        <v>1676</v>
      </c>
      <c r="GE96" s="84">
        <v>1677</v>
      </c>
      <c r="GF96" s="84">
        <v>1504</v>
      </c>
      <c r="GG96" s="84">
        <v>1422</v>
      </c>
      <c r="GH96" s="84">
        <v>1267</v>
      </c>
      <c r="GI96" s="84">
        <v>1171</v>
      </c>
      <c r="GJ96" s="84">
        <v>986</v>
      </c>
      <c r="GK96" s="84">
        <v>823</v>
      </c>
      <c r="GL96" s="85">
        <v>3551</v>
      </c>
    </row>
    <row r="97" spans="1:194" s="1" customFormat="1">
      <c r="A97" s="86" t="s">
        <v>135</v>
      </c>
      <c r="B97" s="360" t="s">
        <v>222</v>
      </c>
      <c r="C97" s="29" t="str">
        <f t="shared" si="14"/>
        <v xml:space="preserve">England – CCGs - Northamptonshire </v>
      </c>
      <c r="D97" s="50">
        <f t="shared" si="13"/>
        <v>296036</v>
      </c>
      <c r="E97" s="50">
        <f t="shared" si="13"/>
        <v>309301</v>
      </c>
      <c r="F97" s="51">
        <f t="shared" si="15"/>
        <v>775246</v>
      </c>
      <c r="G97" s="51">
        <f t="shared" si="16"/>
        <v>382651</v>
      </c>
      <c r="H97" s="52">
        <f t="shared" si="17"/>
        <v>392595</v>
      </c>
      <c r="I97" s="52">
        <f t="shared" si="18"/>
        <v>296036</v>
      </c>
      <c r="J97" s="52">
        <f t="shared" si="19"/>
        <v>309301</v>
      </c>
      <c r="K97" s="49">
        <f t="shared" si="20"/>
        <v>86615</v>
      </c>
      <c r="L97" s="50">
        <f t="shared" si="21"/>
        <v>83294</v>
      </c>
      <c r="M97" s="83">
        <v>4259</v>
      </c>
      <c r="N97" s="83">
        <v>4319</v>
      </c>
      <c r="O97" s="83">
        <v>4552</v>
      </c>
      <c r="P97" s="83">
        <v>4600</v>
      </c>
      <c r="Q97" s="83">
        <v>4628</v>
      </c>
      <c r="R97" s="83">
        <v>4707</v>
      </c>
      <c r="S97" s="83">
        <v>4867</v>
      </c>
      <c r="T97" s="83">
        <v>4890</v>
      </c>
      <c r="U97" s="83">
        <v>4899</v>
      </c>
      <c r="V97" s="83">
        <v>5037</v>
      </c>
      <c r="W97" s="83">
        <v>5227</v>
      </c>
      <c r="X97" s="83">
        <v>5211</v>
      </c>
      <c r="Y97" s="83">
        <v>5131</v>
      </c>
      <c r="Z97" s="83">
        <v>5121</v>
      </c>
      <c r="AA97" s="83">
        <v>5117</v>
      </c>
      <c r="AB97" s="83">
        <v>4813</v>
      </c>
      <c r="AC97" s="83">
        <v>4673</v>
      </c>
      <c r="AD97" s="83">
        <v>4564</v>
      </c>
      <c r="AE97" s="83">
        <v>4507</v>
      </c>
      <c r="AF97" s="83">
        <v>3562</v>
      </c>
      <c r="AG97" s="83">
        <v>3618</v>
      </c>
      <c r="AH97" s="83">
        <v>3957</v>
      </c>
      <c r="AI97" s="83">
        <v>4178</v>
      </c>
      <c r="AJ97" s="83">
        <v>4284</v>
      </c>
      <c r="AK97" s="83">
        <v>4333</v>
      </c>
      <c r="AL97" s="83">
        <v>4395</v>
      </c>
      <c r="AM97" s="83">
        <v>4425</v>
      </c>
      <c r="AN97" s="83">
        <v>4706</v>
      </c>
      <c r="AO97" s="83">
        <v>4878</v>
      </c>
      <c r="AP97" s="83">
        <v>5030</v>
      </c>
      <c r="AQ97" s="83">
        <v>5313</v>
      </c>
      <c r="AR97" s="83">
        <v>5460</v>
      </c>
      <c r="AS97" s="83">
        <v>5472</v>
      </c>
      <c r="AT97" s="83">
        <v>5456</v>
      </c>
      <c r="AU97" s="83">
        <v>5652</v>
      </c>
      <c r="AV97" s="83">
        <v>5377</v>
      </c>
      <c r="AW97" s="83">
        <v>5360</v>
      </c>
      <c r="AX97" s="83">
        <v>5349</v>
      </c>
      <c r="AY97" s="83">
        <v>5244</v>
      </c>
      <c r="AZ97" s="83">
        <v>5276</v>
      </c>
      <c r="BA97" s="83">
        <v>5238</v>
      </c>
      <c r="BB97" s="83">
        <v>5430</v>
      </c>
      <c r="BC97" s="83">
        <v>5513</v>
      </c>
      <c r="BD97" s="83">
        <v>5188</v>
      </c>
      <c r="BE97" s="83">
        <v>4759</v>
      </c>
      <c r="BF97" s="83">
        <v>4776</v>
      </c>
      <c r="BG97" s="83">
        <v>4751</v>
      </c>
      <c r="BH97" s="83">
        <v>4946</v>
      </c>
      <c r="BI97" s="83">
        <v>5033</v>
      </c>
      <c r="BJ97" s="83">
        <v>5131</v>
      </c>
      <c r="BK97" s="83">
        <v>5343</v>
      </c>
      <c r="BL97" s="83">
        <v>5612</v>
      </c>
      <c r="BM97" s="83">
        <v>5385</v>
      </c>
      <c r="BN97" s="83">
        <v>5537</v>
      </c>
      <c r="BO97" s="83">
        <v>5576</v>
      </c>
      <c r="BP97" s="83">
        <v>5527</v>
      </c>
      <c r="BQ97" s="83">
        <v>5445</v>
      </c>
      <c r="BR97" s="83">
        <v>5443</v>
      </c>
      <c r="BS97" s="83">
        <v>5229</v>
      </c>
      <c r="BT97" s="83">
        <v>5084</v>
      </c>
      <c r="BU97" s="83">
        <v>4851</v>
      </c>
      <c r="BV97" s="83">
        <v>4564</v>
      </c>
      <c r="BW97" s="83">
        <v>4293</v>
      </c>
      <c r="BX97" s="83">
        <v>4163</v>
      </c>
      <c r="BY97" s="83">
        <v>4058</v>
      </c>
      <c r="BZ97" s="83">
        <v>3870</v>
      </c>
      <c r="CA97" s="83">
        <v>3632</v>
      </c>
      <c r="CB97" s="83">
        <v>3470</v>
      </c>
      <c r="CC97" s="83">
        <v>3614</v>
      </c>
      <c r="CD97" s="83">
        <v>3379</v>
      </c>
      <c r="CE97" s="83">
        <v>3304</v>
      </c>
      <c r="CF97" s="83">
        <v>3266</v>
      </c>
      <c r="CG97" s="83">
        <v>3310</v>
      </c>
      <c r="CH97" s="83">
        <v>3357</v>
      </c>
      <c r="CI97" s="83">
        <v>3633</v>
      </c>
      <c r="CJ97" s="83">
        <v>3830</v>
      </c>
      <c r="CK97" s="83">
        <v>2829</v>
      </c>
      <c r="CL97" s="83">
        <v>2694</v>
      </c>
      <c r="CM97" s="83">
        <v>2595</v>
      </c>
      <c r="CN97" s="83">
        <v>2197</v>
      </c>
      <c r="CO97" s="83">
        <v>2024</v>
      </c>
      <c r="CP97" s="83">
        <v>1642</v>
      </c>
      <c r="CQ97" s="83">
        <v>1534</v>
      </c>
      <c r="CR97" s="83">
        <v>1511</v>
      </c>
      <c r="CS97" s="83">
        <v>1306</v>
      </c>
      <c r="CT97" s="83">
        <v>1100</v>
      </c>
      <c r="CU97" s="83">
        <v>1051</v>
      </c>
      <c r="CV97" s="83">
        <v>887</v>
      </c>
      <c r="CW97" s="83">
        <v>686</v>
      </c>
      <c r="CX97" s="83">
        <v>605</v>
      </c>
      <c r="CY97" s="83">
        <v>2003</v>
      </c>
      <c r="CZ97" s="84">
        <v>4020</v>
      </c>
      <c r="DA97" s="84">
        <v>4094</v>
      </c>
      <c r="DB97" s="84">
        <v>4385</v>
      </c>
      <c r="DC97" s="84">
        <v>4407</v>
      </c>
      <c r="DD97" s="84">
        <v>4603</v>
      </c>
      <c r="DE97" s="84">
        <v>4490</v>
      </c>
      <c r="DF97" s="84">
        <v>4704</v>
      </c>
      <c r="DG97" s="84">
        <v>4671</v>
      </c>
      <c r="DH97" s="84">
        <v>4770</v>
      </c>
      <c r="DI97" s="84">
        <v>4919</v>
      </c>
      <c r="DJ97" s="84">
        <v>4949</v>
      </c>
      <c r="DK97" s="84">
        <v>4811</v>
      </c>
      <c r="DL97" s="84">
        <v>4859</v>
      </c>
      <c r="DM97" s="84">
        <v>4893</v>
      </c>
      <c r="DN97" s="84">
        <v>4879</v>
      </c>
      <c r="DO97" s="84">
        <v>4764</v>
      </c>
      <c r="DP97" s="84">
        <v>4627</v>
      </c>
      <c r="DQ97" s="84">
        <v>4449</v>
      </c>
      <c r="DR97" s="84">
        <v>4227</v>
      </c>
      <c r="DS97" s="84">
        <v>3200</v>
      </c>
      <c r="DT97" s="84">
        <v>3483</v>
      </c>
      <c r="DU97" s="84">
        <v>3871</v>
      </c>
      <c r="DV97" s="84">
        <v>3869</v>
      </c>
      <c r="DW97" s="84">
        <v>4037</v>
      </c>
      <c r="DX97" s="84">
        <v>4204</v>
      </c>
      <c r="DY97" s="84">
        <v>4440</v>
      </c>
      <c r="DZ97" s="84">
        <v>4569</v>
      </c>
      <c r="EA97" s="84">
        <v>4730</v>
      </c>
      <c r="EB97" s="84">
        <v>5145</v>
      </c>
      <c r="EC97" s="84">
        <v>5191</v>
      </c>
      <c r="ED97" s="84">
        <v>5480</v>
      </c>
      <c r="EE97" s="84">
        <v>5579</v>
      </c>
      <c r="EF97" s="84">
        <v>5734</v>
      </c>
      <c r="EG97" s="84">
        <v>5770</v>
      </c>
      <c r="EH97" s="84">
        <v>5874</v>
      </c>
      <c r="EI97" s="84">
        <v>5660</v>
      </c>
      <c r="EJ97" s="84">
        <v>5772</v>
      </c>
      <c r="EK97" s="84">
        <v>5670</v>
      </c>
      <c r="EL97" s="84">
        <v>5378</v>
      </c>
      <c r="EM97" s="84">
        <v>5577</v>
      </c>
      <c r="EN97" s="84">
        <v>5468</v>
      </c>
      <c r="EO97" s="84">
        <v>5493</v>
      </c>
      <c r="EP97" s="84">
        <v>5549</v>
      </c>
      <c r="EQ97" s="84">
        <v>5260</v>
      </c>
      <c r="ER97" s="84">
        <v>4777</v>
      </c>
      <c r="ES97" s="84">
        <v>4715</v>
      </c>
      <c r="ET97" s="84">
        <v>4937</v>
      </c>
      <c r="EU97" s="84">
        <v>4988</v>
      </c>
      <c r="EV97" s="84">
        <v>5116</v>
      </c>
      <c r="EW97" s="84">
        <v>5247</v>
      </c>
      <c r="EX97" s="84">
        <v>5486</v>
      </c>
      <c r="EY97" s="84">
        <v>5705</v>
      </c>
      <c r="EZ97" s="84">
        <v>5240</v>
      </c>
      <c r="FA97" s="84">
        <v>5658</v>
      </c>
      <c r="FB97" s="84">
        <v>5560</v>
      </c>
      <c r="FC97" s="84">
        <v>5528</v>
      </c>
      <c r="FD97" s="84">
        <v>5340</v>
      </c>
      <c r="FE97" s="84">
        <v>5410</v>
      </c>
      <c r="FF97" s="84">
        <v>5254</v>
      </c>
      <c r="FG97" s="84">
        <v>5123</v>
      </c>
      <c r="FH97" s="84">
        <v>4975</v>
      </c>
      <c r="FI97" s="84">
        <v>4684</v>
      </c>
      <c r="FJ97" s="84">
        <v>4451</v>
      </c>
      <c r="FK97" s="84">
        <v>4331</v>
      </c>
      <c r="FL97" s="84">
        <v>4273</v>
      </c>
      <c r="FM97" s="84">
        <v>3955</v>
      </c>
      <c r="FN97" s="84">
        <v>3841</v>
      </c>
      <c r="FO97" s="84">
        <v>3676</v>
      </c>
      <c r="FP97" s="84">
        <v>3691</v>
      </c>
      <c r="FQ97" s="84">
        <v>3750</v>
      </c>
      <c r="FR97" s="84">
        <v>3693</v>
      </c>
      <c r="FS97" s="84">
        <v>3608</v>
      </c>
      <c r="FT97" s="84">
        <v>3682</v>
      </c>
      <c r="FU97" s="84">
        <v>3827</v>
      </c>
      <c r="FV97" s="84">
        <v>4051</v>
      </c>
      <c r="FW97" s="84">
        <v>4232</v>
      </c>
      <c r="FX97" s="84">
        <v>3113</v>
      </c>
      <c r="FY97" s="84">
        <v>2978</v>
      </c>
      <c r="FZ97" s="84">
        <v>2963</v>
      </c>
      <c r="GA97" s="84">
        <v>2548</v>
      </c>
      <c r="GB97" s="84">
        <v>2259</v>
      </c>
      <c r="GC97" s="84">
        <v>1881</v>
      </c>
      <c r="GD97" s="84">
        <v>1854</v>
      </c>
      <c r="GE97" s="84">
        <v>1848</v>
      </c>
      <c r="GF97" s="84">
        <v>1721</v>
      </c>
      <c r="GG97" s="84">
        <v>1534</v>
      </c>
      <c r="GH97" s="84">
        <v>1329</v>
      </c>
      <c r="GI97" s="84">
        <v>1132</v>
      </c>
      <c r="GJ97" s="84">
        <v>1123</v>
      </c>
      <c r="GK97" s="84">
        <v>931</v>
      </c>
      <c r="GL97" s="85">
        <v>4053</v>
      </c>
    </row>
    <row r="98" spans="1:194" s="1" customFormat="1">
      <c r="A98" s="86" t="s">
        <v>135</v>
      </c>
      <c r="B98" s="360" t="s">
        <v>223</v>
      </c>
      <c r="C98" s="29" t="str">
        <f t="shared" si="14"/>
        <v xml:space="preserve">England – CCGs - Northumberland </v>
      </c>
      <c r="D98" s="50">
        <f t="shared" si="13"/>
        <v>128234</v>
      </c>
      <c r="E98" s="50">
        <f t="shared" si="13"/>
        <v>137538</v>
      </c>
      <c r="F98" s="51">
        <f t="shared" si="15"/>
        <v>324362</v>
      </c>
      <c r="G98" s="51">
        <f t="shared" si="16"/>
        <v>158454</v>
      </c>
      <c r="H98" s="52">
        <f t="shared" si="17"/>
        <v>165908</v>
      </c>
      <c r="I98" s="52">
        <f t="shared" si="18"/>
        <v>128234</v>
      </c>
      <c r="J98" s="52">
        <f t="shared" si="19"/>
        <v>137538</v>
      </c>
      <c r="K98" s="49">
        <f t="shared" si="20"/>
        <v>30220</v>
      </c>
      <c r="L98" s="50">
        <f t="shared" si="21"/>
        <v>28370</v>
      </c>
      <c r="M98" s="83">
        <v>1325</v>
      </c>
      <c r="N98" s="83">
        <v>1439</v>
      </c>
      <c r="O98" s="83">
        <v>1376</v>
      </c>
      <c r="P98" s="83">
        <v>1489</v>
      </c>
      <c r="Q98" s="83">
        <v>1600</v>
      </c>
      <c r="R98" s="83">
        <v>1548</v>
      </c>
      <c r="S98" s="83">
        <v>1703</v>
      </c>
      <c r="T98" s="83">
        <v>1694</v>
      </c>
      <c r="U98" s="83">
        <v>1757</v>
      </c>
      <c r="V98" s="83">
        <v>1792</v>
      </c>
      <c r="W98" s="83">
        <v>1836</v>
      </c>
      <c r="X98" s="83">
        <v>1908</v>
      </c>
      <c r="Y98" s="83">
        <v>1823</v>
      </c>
      <c r="Z98" s="83">
        <v>1755</v>
      </c>
      <c r="AA98" s="83">
        <v>1878</v>
      </c>
      <c r="AB98" s="83">
        <v>1745</v>
      </c>
      <c r="AC98" s="83">
        <v>1794</v>
      </c>
      <c r="AD98" s="83">
        <v>1758</v>
      </c>
      <c r="AE98" s="83">
        <v>1692</v>
      </c>
      <c r="AF98" s="83">
        <v>1409</v>
      </c>
      <c r="AG98" s="83">
        <v>1310</v>
      </c>
      <c r="AH98" s="83">
        <v>1428</v>
      </c>
      <c r="AI98" s="83">
        <v>1426</v>
      </c>
      <c r="AJ98" s="83">
        <v>1524</v>
      </c>
      <c r="AK98" s="83">
        <v>1573</v>
      </c>
      <c r="AL98" s="83">
        <v>1614</v>
      </c>
      <c r="AM98" s="83">
        <v>1559</v>
      </c>
      <c r="AN98" s="83">
        <v>1599</v>
      </c>
      <c r="AO98" s="83">
        <v>1615</v>
      </c>
      <c r="AP98" s="83">
        <v>1616</v>
      </c>
      <c r="AQ98" s="83">
        <v>1700</v>
      </c>
      <c r="AR98" s="83">
        <v>1740</v>
      </c>
      <c r="AS98" s="83">
        <v>1619</v>
      </c>
      <c r="AT98" s="83">
        <v>1693</v>
      </c>
      <c r="AU98" s="83">
        <v>1775</v>
      </c>
      <c r="AV98" s="83">
        <v>1777</v>
      </c>
      <c r="AW98" s="83">
        <v>1698</v>
      </c>
      <c r="AX98" s="83">
        <v>1739</v>
      </c>
      <c r="AY98" s="83">
        <v>1711</v>
      </c>
      <c r="AZ98" s="83">
        <v>1746</v>
      </c>
      <c r="BA98" s="83">
        <v>1682</v>
      </c>
      <c r="BB98" s="83">
        <v>1728</v>
      </c>
      <c r="BC98" s="83">
        <v>1797</v>
      </c>
      <c r="BD98" s="83">
        <v>1848</v>
      </c>
      <c r="BE98" s="83">
        <v>1589</v>
      </c>
      <c r="BF98" s="83">
        <v>1613</v>
      </c>
      <c r="BG98" s="83">
        <v>1719</v>
      </c>
      <c r="BH98" s="83">
        <v>1816</v>
      </c>
      <c r="BI98" s="83">
        <v>1904</v>
      </c>
      <c r="BJ98" s="83">
        <v>1955</v>
      </c>
      <c r="BK98" s="83">
        <v>2103</v>
      </c>
      <c r="BL98" s="83">
        <v>2264</v>
      </c>
      <c r="BM98" s="83">
        <v>2113</v>
      </c>
      <c r="BN98" s="83">
        <v>2240</v>
      </c>
      <c r="BO98" s="83">
        <v>2348</v>
      </c>
      <c r="BP98" s="83">
        <v>2413</v>
      </c>
      <c r="BQ98" s="83">
        <v>2388</v>
      </c>
      <c r="BR98" s="83">
        <v>2577</v>
      </c>
      <c r="BS98" s="83">
        <v>2583</v>
      </c>
      <c r="BT98" s="83">
        <v>2418</v>
      </c>
      <c r="BU98" s="83">
        <v>2552</v>
      </c>
      <c r="BV98" s="83">
        <v>2430</v>
      </c>
      <c r="BW98" s="83">
        <v>2508</v>
      </c>
      <c r="BX98" s="83">
        <v>2445</v>
      </c>
      <c r="BY98" s="83">
        <v>2377</v>
      </c>
      <c r="BZ98" s="83">
        <v>2284</v>
      </c>
      <c r="CA98" s="83">
        <v>2362</v>
      </c>
      <c r="CB98" s="83">
        <v>2193</v>
      </c>
      <c r="CC98" s="83">
        <v>2319</v>
      </c>
      <c r="CD98" s="83">
        <v>2203</v>
      </c>
      <c r="CE98" s="83">
        <v>2099</v>
      </c>
      <c r="CF98" s="83">
        <v>2117</v>
      </c>
      <c r="CG98" s="83">
        <v>2045</v>
      </c>
      <c r="CH98" s="83">
        <v>2158</v>
      </c>
      <c r="CI98" s="83">
        <v>2246</v>
      </c>
      <c r="CJ98" s="83">
        <v>2404</v>
      </c>
      <c r="CK98" s="83">
        <v>1675</v>
      </c>
      <c r="CL98" s="83">
        <v>1645</v>
      </c>
      <c r="CM98" s="83">
        <v>1621</v>
      </c>
      <c r="CN98" s="83">
        <v>1301</v>
      </c>
      <c r="CO98" s="83">
        <v>1150</v>
      </c>
      <c r="CP98" s="83">
        <v>1017</v>
      </c>
      <c r="CQ98" s="83">
        <v>941</v>
      </c>
      <c r="CR98" s="83">
        <v>883</v>
      </c>
      <c r="CS98" s="83">
        <v>786</v>
      </c>
      <c r="CT98" s="83">
        <v>705</v>
      </c>
      <c r="CU98" s="83">
        <v>611</v>
      </c>
      <c r="CV98" s="83">
        <v>557</v>
      </c>
      <c r="CW98" s="83">
        <v>437</v>
      </c>
      <c r="CX98" s="83">
        <v>369</v>
      </c>
      <c r="CY98" s="83">
        <v>1133</v>
      </c>
      <c r="CZ98" s="84">
        <v>1230</v>
      </c>
      <c r="DA98" s="84">
        <v>1305</v>
      </c>
      <c r="DB98" s="84">
        <v>1332</v>
      </c>
      <c r="DC98" s="84">
        <v>1430</v>
      </c>
      <c r="DD98" s="84">
        <v>1476</v>
      </c>
      <c r="DE98" s="84">
        <v>1612</v>
      </c>
      <c r="DF98" s="84">
        <v>1566</v>
      </c>
      <c r="DG98" s="84">
        <v>1566</v>
      </c>
      <c r="DH98" s="84">
        <v>1619</v>
      </c>
      <c r="DI98" s="84">
        <v>1693</v>
      </c>
      <c r="DJ98" s="84">
        <v>1752</v>
      </c>
      <c r="DK98" s="84">
        <v>1728</v>
      </c>
      <c r="DL98" s="84">
        <v>1726</v>
      </c>
      <c r="DM98" s="84">
        <v>1711</v>
      </c>
      <c r="DN98" s="84">
        <v>1766</v>
      </c>
      <c r="DO98" s="84">
        <v>1615</v>
      </c>
      <c r="DP98" s="84">
        <v>1658</v>
      </c>
      <c r="DQ98" s="84">
        <v>1585</v>
      </c>
      <c r="DR98" s="84">
        <v>1551</v>
      </c>
      <c r="DS98" s="84">
        <v>1166</v>
      </c>
      <c r="DT98" s="84">
        <v>1054</v>
      </c>
      <c r="DU98" s="84">
        <v>1147</v>
      </c>
      <c r="DV98" s="84">
        <v>1317</v>
      </c>
      <c r="DW98" s="84">
        <v>1487</v>
      </c>
      <c r="DX98" s="84">
        <v>1542</v>
      </c>
      <c r="DY98" s="84">
        <v>1518</v>
      </c>
      <c r="DZ98" s="84">
        <v>1448</v>
      </c>
      <c r="EA98" s="84">
        <v>1623</v>
      </c>
      <c r="EB98" s="84">
        <v>1613</v>
      </c>
      <c r="EC98" s="84">
        <v>1641</v>
      </c>
      <c r="ED98" s="84">
        <v>1825</v>
      </c>
      <c r="EE98" s="84">
        <v>1755</v>
      </c>
      <c r="EF98" s="84">
        <v>1791</v>
      </c>
      <c r="EG98" s="84">
        <v>1772</v>
      </c>
      <c r="EH98" s="84">
        <v>1825</v>
      </c>
      <c r="EI98" s="84">
        <v>1859</v>
      </c>
      <c r="EJ98" s="84">
        <v>1841</v>
      </c>
      <c r="EK98" s="84">
        <v>1931</v>
      </c>
      <c r="EL98" s="84">
        <v>1813</v>
      </c>
      <c r="EM98" s="84">
        <v>1757</v>
      </c>
      <c r="EN98" s="84">
        <v>1925</v>
      </c>
      <c r="EO98" s="84">
        <v>1849</v>
      </c>
      <c r="EP98" s="84">
        <v>2047</v>
      </c>
      <c r="EQ98" s="84">
        <v>1893</v>
      </c>
      <c r="ER98" s="84">
        <v>1681</v>
      </c>
      <c r="ES98" s="84">
        <v>1673</v>
      </c>
      <c r="ET98" s="84">
        <v>1858</v>
      </c>
      <c r="EU98" s="84">
        <v>1901</v>
      </c>
      <c r="EV98" s="84">
        <v>1912</v>
      </c>
      <c r="EW98" s="84">
        <v>2092</v>
      </c>
      <c r="EX98" s="84">
        <v>2339</v>
      </c>
      <c r="EY98" s="84">
        <v>2448</v>
      </c>
      <c r="EZ98" s="84">
        <v>2339</v>
      </c>
      <c r="FA98" s="84">
        <v>2414</v>
      </c>
      <c r="FB98" s="84">
        <v>2449</v>
      </c>
      <c r="FC98" s="84">
        <v>2531</v>
      </c>
      <c r="FD98" s="84">
        <v>2600</v>
      </c>
      <c r="FE98" s="84">
        <v>2741</v>
      </c>
      <c r="FF98" s="84">
        <v>2691</v>
      </c>
      <c r="FG98" s="84">
        <v>2752</v>
      </c>
      <c r="FH98" s="84">
        <v>2730</v>
      </c>
      <c r="FI98" s="84">
        <v>2651</v>
      </c>
      <c r="FJ98" s="84">
        <v>2668</v>
      </c>
      <c r="FK98" s="84">
        <v>2603</v>
      </c>
      <c r="FL98" s="84">
        <v>2551</v>
      </c>
      <c r="FM98" s="84">
        <v>2508</v>
      </c>
      <c r="FN98" s="84">
        <v>2421</v>
      </c>
      <c r="FO98" s="84">
        <v>2315</v>
      </c>
      <c r="FP98" s="84">
        <v>2251</v>
      </c>
      <c r="FQ98" s="84">
        <v>2245</v>
      </c>
      <c r="FR98" s="84">
        <v>2231</v>
      </c>
      <c r="FS98" s="84">
        <v>2221</v>
      </c>
      <c r="FT98" s="84">
        <v>2271</v>
      </c>
      <c r="FU98" s="84">
        <v>2246</v>
      </c>
      <c r="FV98" s="84">
        <v>2508</v>
      </c>
      <c r="FW98" s="84">
        <v>2534</v>
      </c>
      <c r="FX98" s="84">
        <v>1905</v>
      </c>
      <c r="FY98" s="84">
        <v>1798</v>
      </c>
      <c r="FZ98" s="84">
        <v>1688</v>
      </c>
      <c r="GA98" s="84">
        <v>1600</v>
      </c>
      <c r="GB98" s="84">
        <v>1310</v>
      </c>
      <c r="GC98" s="84">
        <v>1169</v>
      </c>
      <c r="GD98" s="84">
        <v>1208</v>
      </c>
      <c r="GE98" s="84">
        <v>1144</v>
      </c>
      <c r="GF98" s="84">
        <v>1057</v>
      </c>
      <c r="GG98" s="84">
        <v>1028</v>
      </c>
      <c r="GH98" s="84">
        <v>886</v>
      </c>
      <c r="GI98" s="84">
        <v>779</v>
      </c>
      <c r="GJ98" s="84">
        <v>640</v>
      </c>
      <c r="GK98" s="84">
        <v>555</v>
      </c>
      <c r="GL98" s="85">
        <v>2406</v>
      </c>
    </row>
    <row r="99" spans="1:194" s="1" customFormat="1">
      <c r="A99" s="86" t="s">
        <v>135</v>
      </c>
      <c r="B99" s="360" t="s">
        <v>224</v>
      </c>
      <c r="C99" s="29" t="str">
        <f t="shared" si="14"/>
        <v xml:space="preserve">England – CCGs - Nottingham and Nottinghamshire </v>
      </c>
      <c r="D99" s="50">
        <f t="shared" si="13"/>
        <v>404579</v>
      </c>
      <c r="E99" s="50">
        <f t="shared" si="13"/>
        <v>429003</v>
      </c>
      <c r="F99" s="51">
        <f t="shared" si="15"/>
        <v>1043323</v>
      </c>
      <c r="G99" s="51">
        <f t="shared" si="16"/>
        <v>511972</v>
      </c>
      <c r="H99" s="52">
        <f t="shared" si="17"/>
        <v>531351</v>
      </c>
      <c r="I99" s="52">
        <f t="shared" si="18"/>
        <v>404579</v>
      </c>
      <c r="J99" s="52">
        <f t="shared" si="19"/>
        <v>429003</v>
      </c>
      <c r="K99" s="49">
        <f t="shared" si="20"/>
        <v>107393</v>
      </c>
      <c r="L99" s="50">
        <f t="shared" si="21"/>
        <v>102348</v>
      </c>
      <c r="M99" s="83">
        <v>5149</v>
      </c>
      <c r="N99" s="83">
        <v>5276</v>
      </c>
      <c r="O99" s="83">
        <v>5518</v>
      </c>
      <c r="P99" s="83">
        <v>5640</v>
      </c>
      <c r="Q99" s="83">
        <v>5810</v>
      </c>
      <c r="R99" s="83">
        <v>5949</v>
      </c>
      <c r="S99" s="83">
        <v>6077</v>
      </c>
      <c r="T99" s="83">
        <v>6153</v>
      </c>
      <c r="U99" s="83">
        <v>6136</v>
      </c>
      <c r="V99" s="83">
        <v>6241</v>
      </c>
      <c r="W99" s="83">
        <v>6560</v>
      </c>
      <c r="X99" s="83">
        <v>6533</v>
      </c>
      <c r="Y99" s="83">
        <v>6310</v>
      </c>
      <c r="Z99" s="83">
        <v>6222</v>
      </c>
      <c r="AA99" s="83">
        <v>6248</v>
      </c>
      <c r="AB99" s="83">
        <v>5976</v>
      </c>
      <c r="AC99" s="83">
        <v>5892</v>
      </c>
      <c r="AD99" s="83">
        <v>5703</v>
      </c>
      <c r="AE99" s="83">
        <v>6503</v>
      </c>
      <c r="AF99" s="83">
        <v>10704</v>
      </c>
      <c r="AG99" s="83">
        <v>10916</v>
      </c>
      <c r="AH99" s="83">
        <v>9745</v>
      </c>
      <c r="AI99" s="83">
        <v>8061</v>
      </c>
      <c r="AJ99" s="83">
        <v>6703</v>
      </c>
      <c r="AK99" s="83">
        <v>6269</v>
      </c>
      <c r="AL99" s="83">
        <v>6369</v>
      </c>
      <c r="AM99" s="83">
        <v>6398</v>
      </c>
      <c r="AN99" s="83">
        <v>6317</v>
      </c>
      <c r="AO99" s="83">
        <v>6599</v>
      </c>
      <c r="AP99" s="83">
        <v>6623</v>
      </c>
      <c r="AQ99" s="83">
        <v>6775</v>
      </c>
      <c r="AR99" s="83">
        <v>6988</v>
      </c>
      <c r="AS99" s="83">
        <v>6931</v>
      </c>
      <c r="AT99" s="83">
        <v>6676</v>
      </c>
      <c r="AU99" s="83">
        <v>6968</v>
      </c>
      <c r="AV99" s="83">
        <v>6508</v>
      </c>
      <c r="AW99" s="83">
        <v>6809</v>
      </c>
      <c r="AX99" s="83">
        <v>6743</v>
      </c>
      <c r="AY99" s="83">
        <v>6438</v>
      </c>
      <c r="AZ99" s="83">
        <v>6431</v>
      </c>
      <c r="BA99" s="83">
        <v>6155</v>
      </c>
      <c r="BB99" s="83">
        <v>6318</v>
      </c>
      <c r="BC99" s="83">
        <v>6405</v>
      </c>
      <c r="BD99" s="83">
        <v>6072</v>
      </c>
      <c r="BE99" s="83">
        <v>5701</v>
      </c>
      <c r="BF99" s="83">
        <v>5717</v>
      </c>
      <c r="BG99" s="83">
        <v>5742</v>
      </c>
      <c r="BH99" s="83">
        <v>5873</v>
      </c>
      <c r="BI99" s="83">
        <v>5954</v>
      </c>
      <c r="BJ99" s="83">
        <v>6398</v>
      </c>
      <c r="BK99" s="83">
        <v>6668</v>
      </c>
      <c r="BL99" s="83">
        <v>6936</v>
      </c>
      <c r="BM99" s="83">
        <v>6571</v>
      </c>
      <c r="BN99" s="83">
        <v>6938</v>
      </c>
      <c r="BO99" s="83">
        <v>6946</v>
      </c>
      <c r="BP99" s="83">
        <v>6946</v>
      </c>
      <c r="BQ99" s="83">
        <v>6960</v>
      </c>
      <c r="BR99" s="83">
        <v>6902</v>
      </c>
      <c r="BS99" s="83">
        <v>6593</v>
      </c>
      <c r="BT99" s="83">
        <v>6801</v>
      </c>
      <c r="BU99" s="83">
        <v>6402</v>
      </c>
      <c r="BV99" s="83">
        <v>6288</v>
      </c>
      <c r="BW99" s="83">
        <v>5945</v>
      </c>
      <c r="BX99" s="83">
        <v>5742</v>
      </c>
      <c r="BY99" s="83">
        <v>5488</v>
      </c>
      <c r="BZ99" s="83">
        <v>5300</v>
      </c>
      <c r="CA99" s="83">
        <v>5007</v>
      </c>
      <c r="CB99" s="83">
        <v>4723</v>
      </c>
      <c r="CC99" s="83">
        <v>4775</v>
      </c>
      <c r="CD99" s="83">
        <v>4617</v>
      </c>
      <c r="CE99" s="83">
        <v>4605</v>
      </c>
      <c r="CF99" s="83">
        <v>4701</v>
      </c>
      <c r="CG99" s="83">
        <v>4727</v>
      </c>
      <c r="CH99" s="83">
        <v>4596</v>
      </c>
      <c r="CI99" s="83">
        <v>4710</v>
      </c>
      <c r="CJ99" s="83">
        <v>5093</v>
      </c>
      <c r="CK99" s="83">
        <v>3813</v>
      </c>
      <c r="CL99" s="83">
        <v>3522</v>
      </c>
      <c r="CM99" s="83">
        <v>3608</v>
      </c>
      <c r="CN99" s="83">
        <v>3247</v>
      </c>
      <c r="CO99" s="83">
        <v>2622</v>
      </c>
      <c r="CP99" s="83">
        <v>2349</v>
      </c>
      <c r="CQ99" s="83">
        <v>2237</v>
      </c>
      <c r="CR99" s="83">
        <v>2099</v>
      </c>
      <c r="CS99" s="83">
        <v>1978</v>
      </c>
      <c r="CT99" s="83">
        <v>1702</v>
      </c>
      <c r="CU99" s="83">
        <v>1411</v>
      </c>
      <c r="CV99" s="83">
        <v>1285</v>
      </c>
      <c r="CW99" s="83">
        <v>1060</v>
      </c>
      <c r="CX99" s="83">
        <v>904</v>
      </c>
      <c r="CY99" s="83">
        <v>2953</v>
      </c>
      <c r="CZ99" s="84">
        <v>5165</v>
      </c>
      <c r="DA99" s="84">
        <v>4983</v>
      </c>
      <c r="DB99" s="84">
        <v>5198</v>
      </c>
      <c r="DC99" s="84">
        <v>5397</v>
      </c>
      <c r="DD99" s="84">
        <v>5276</v>
      </c>
      <c r="DE99" s="84">
        <v>5819</v>
      </c>
      <c r="DF99" s="84">
        <v>5917</v>
      </c>
      <c r="DG99" s="84">
        <v>5850</v>
      </c>
      <c r="DH99" s="84">
        <v>5817</v>
      </c>
      <c r="DI99" s="84">
        <v>6147</v>
      </c>
      <c r="DJ99" s="84">
        <v>6106</v>
      </c>
      <c r="DK99" s="84">
        <v>6174</v>
      </c>
      <c r="DL99" s="84">
        <v>6002</v>
      </c>
      <c r="DM99" s="84">
        <v>5931</v>
      </c>
      <c r="DN99" s="84">
        <v>5963</v>
      </c>
      <c r="DO99" s="84">
        <v>5602</v>
      </c>
      <c r="DP99" s="84">
        <v>5536</v>
      </c>
      <c r="DQ99" s="84">
        <v>5465</v>
      </c>
      <c r="DR99" s="84">
        <v>6260</v>
      </c>
      <c r="DS99" s="84">
        <v>10699</v>
      </c>
      <c r="DT99" s="84">
        <v>11060</v>
      </c>
      <c r="DU99" s="84">
        <v>10111</v>
      </c>
      <c r="DV99" s="84">
        <v>7875</v>
      </c>
      <c r="DW99" s="84">
        <v>6464</v>
      </c>
      <c r="DX99" s="84">
        <v>6278</v>
      </c>
      <c r="DY99" s="84">
        <v>6431</v>
      </c>
      <c r="DZ99" s="84">
        <v>6379</v>
      </c>
      <c r="EA99" s="84">
        <v>6565</v>
      </c>
      <c r="EB99" s="84">
        <v>6929</v>
      </c>
      <c r="EC99" s="84">
        <v>7008</v>
      </c>
      <c r="ED99" s="84">
        <v>7309</v>
      </c>
      <c r="EE99" s="84">
        <v>7241</v>
      </c>
      <c r="EF99" s="84">
        <v>7438</v>
      </c>
      <c r="EG99" s="84">
        <v>7261</v>
      </c>
      <c r="EH99" s="84">
        <v>7319</v>
      </c>
      <c r="EI99" s="84">
        <v>7421</v>
      </c>
      <c r="EJ99" s="84">
        <v>7017</v>
      </c>
      <c r="EK99" s="84">
        <v>7022</v>
      </c>
      <c r="EL99" s="84">
        <v>6718</v>
      </c>
      <c r="EM99" s="84">
        <v>6714</v>
      </c>
      <c r="EN99" s="84">
        <v>6490</v>
      </c>
      <c r="EO99" s="84">
        <v>6604</v>
      </c>
      <c r="EP99" s="84">
        <v>6693</v>
      </c>
      <c r="EQ99" s="84">
        <v>6212</v>
      </c>
      <c r="ER99" s="84">
        <v>5908</v>
      </c>
      <c r="ES99" s="84">
        <v>5658</v>
      </c>
      <c r="ET99" s="84">
        <v>5854</v>
      </c>
      <c r="EU99" s="84">
        <v>5939</v>
      </c>
      <c r="EV99" s="84">
        <v>6099</v>
      </c>
      <c r="EW99" s="84">
        <v>6443</v>
      </c>
      <c r="EX99" s="84">
        <v>6659</v>
      </c>
      <c r="EY99" s="84">
        <v>7037</v>
      </c>
      <c r="EZ99" s="84">
        <v>6806</v>
      </c>
      <c r="FA99" s="84">
        <v>7198</v>
      </c>
      <c r="FB99" s="84">
        <v>6989</v>
      </c>
      <c r="FC99" s="84">
        <v>7055</v>
      </c>
      <c r="FD99" s="84">
        <v>6929</v>
      </c>
      <c r="FE99" s="84">
        <v>7174</v>
      </c>
      <c r="FF99" s="84">
        <v>6982</v>
      </c>
      <c r="FG99" s="84">
        <v>6876</v>
      </c>
      <c r="FH99" s="84">
        <v>6710</v>
      </c>
      <c r="FI99" s="84">
        <v>6290</v>
      </c>
      <c r="FJ99" s="84">
        <v>6286</v>
      </c>
      <c r="FK99" s="84">
        <v>5992</v>
      </c>
      <c r="FL99" s="84">
        <v>5671</v>
      </c>
      <c r="FM99" s="84">
        <v>5328</v>
      </c>
      <c r="FN99" s="84">
        <v>5289</v>
      </c>
      <c r="FO99" s="84">
        <v>5041</v>
      </c>
      <c r="FP99" s="84">
        <v>5214</v>
      </c>
      <c r="FQ99" s="84">
        <v>4954</v>
      </c>
      <c r="FR99" s="84">
        <v>4898</v>
      </c>
      <c r="FS99" s="84">
        <v>4756</v>
      </c>
      <c r="FT99" s="84">
        <v>4888</v>
      </c>
      <c r="FU99" s="84">
        <v>4987</v>
      </c>
      <c r="FV99" s="84">
        <v>5294</v>
      </c>
      <c r="FW99" s="84">
        <v>5609</v>
      </c>
      <c r="FX99" s="84">
        <v>4227</v>
      </c>
      <c r="FY99" s="84">
        <v>4333</v>
      </c>
      <c r="FZ99" s="84">
        <v>4175</v>
      </c>
      <c r="GA99" s="84">
        <v>3703</v>
      </c>
      <c r="GB99" s="84">
        <v>3296</v>
      </c>
      <c r="GC99" s="84">
        <v>2858</v>
      </c>
      <c r="GD99" s="84">
        <v>2918</v>
      </c>
      <c r="GE99" s="84">
        <v>2831</v>
      </c>
      <c r="GF99" s="84">
        <v>2582</v>
      </c>
      <c r="GG99" s="84">
        <v>2338</v>
      </c>
      <c r="GH99" s="84">
        <v>2154</v>
      </c>
      <c r="GI99" s="84">
        <v>1906</v>
      </c>
      <c r="GJ99" s="84">
        <v>1661</v>
      </c>
      <c r="GK99" s="84">
        <v>1431</v>
      </c>
      <c r="GL99" s="85">
        <v>6259</v>
      </c>
    </row>
    <row r="100" spans="1:194" s="1" customFormat="1">
      <c r="A100" s="86" t="s">
        <v>135</v>
      </c>
      <c r="B100" s="360" t="s">
        <v>225</v>
      </c>
      <c r="C100" s="29" t="str">
        <f t="shared" si="14"/>
        <v xml:space="preserve">England – CCGs - Oldham </v>
      </c>
      <c r="D100" s="50">
        <f t="shared" si="13"/>
        <v>87601</v>
      </c>
      <c r="E100" s="50">
        <f t="shared" si="13"/>
        <v>93872</v>
      </c>
      <c r="F100" s="51">
        <f t="shared" si="15"/>
        <v>243912</v>
      </c>
      <c r="G100" s="51">
        <f t="shared" si="16"/>
        <v>119371</v>
      </c>
      <c r="H100" s="52">
        <f t="shared" si="17"/>
        <v>124541</v>
      </c>
      <c r="I100" s="52">
        <f t="shared" si="18"/>
        <v>87601</v>
      </c>
      <c r="J100" s="52">
        <f t="shared" si="19"/>
        <v>93872</v>
      </c>
      <c r="K100" s="49">
        <f t="shared" si="20"/>
        <v>31770</v>
      </c>
      <c r="L100" s="50">
        <f t="shared" si="21"/>
        <v>30669</v>
      </c>
      <c r="M100" s="83">
        <v>1638</v>
      </c>
      <c r="N100" s="83">
        <v>1674</v>
      </c>
      <c r="O100" s="83">
        <v>1646</v>
      </c>
      <c r="P100" s="83">
        <v>1612</v>
      </c>
      <c r="Q100" s="83">
        <v>1694</v>
      </c>
      <c r="R100" s="83">
        <v>1766</v>
      </c>
      <c r="S100" s="83">
        <v>1809</v>
      </c>
      <c r="T100" s="83">
        <v>1791</v>
      </c>
      <c r="U100" s="83">
        <v>1708</v>
      </c>
      <c r="V100" s="83">
        <v>1902</v>
      </c>
      <c r="W100" s="83">
        <v>1707</v>
      </c>
      <c r="X100" s="83">
        <v>1811</v>
      </c>
      <c r="Y100" s="83">
        <v>1870</v>
      </c>
      <c r="Z100" s="83">
        <v>1822</v>
      </c>
      <c r="AA100" s="83">
        <v>1829</v>
      </c>
      <c r="AB100" s="83">
        <v>1810</v>
      </c>
      <c r="AC100" s="83">
        <v>1837</v>
      </c>
      <c r="AD100" s="83">
        <v>1844</v>
      </c>
      <c r="AE100" s="83">
        <v>1693</v>
      </c>
      <c r="AF100" s="83">
        <v>1419</v>
      </c>
      <c r="AG100" s="83">
        <v>1456</v>
      </c>
      <c r="AH100" s="83">
        <v>1377</v>
      </c>
      <c r="AI100" s="83">
        <v>1419</v>
      </c>
      <c r="AJ100" s="83">
        <v>1549</v>
      </c>
      <c r="AK100" s="83">
        <v>1449</v>
      </c>
      <c r="AL100" s="83">
        <v>1540</v>
      </c>
      <c r="AM100" s="83">
        <v>1403</v>
      </c>
      <c r="AN100" s="83">
        <v>1479</v>
      </c>
      <c r="AO100" s="83">
        <v>1437</v>
      </c>
      <c r="AP100" s="83">
        <v>1520</v>
      </c>
      <c r="AQ100" s="83">
        <v>1484</v>
      </c>
      <c r="AR100" s="83">
        <v>1482</v>
      </c>
      <c r="AS100" s="83">
        <v>1564</v>
      </c>
      <c r="AT100" s="83">
        <v>1567</v>
      </c>
      <c r="AU100" s="83">
        <v>1592</v>
      </c>
      <c r="AV100" s="83">
        <v>1529</v>
      </c>
      <c r="AW100" s="83">
        <v>1580</v>
      </c>
      <c r="AX100" s="83">
        <v>1643</v>
      </c>
      <c r="AY100" s="83">
        <v>1544</v>
      </c>
      <c r="AZ100" s="83">
        <v>1476</v>
      </c>
      <c r="BA100" s="83">
        <v>1518</v>
      </c>
      <c r="BB100" s="83">
        <v>1587</v>
      </c>
      <c r="BC100" s="83">
        <v>1542</v>
      </c>
      <c r="BD100" s="83">
        <v>1446</v>
      </c>
      <c r="BE100" s="83">
        <v>1364</v>
      </c>
      <c r="BF100" s="83">
        <v>1395</v>
      </c>
      <c r="BG100" s="83">
        <v>1455</v>
      </c>
      <c r="BH100" s="83">
        <v>1477</v>
      </c>
      <c r="BI100" s="83">
        <v>1408</v>
      </c>
      <c r="BJ100" s="83">
        <v>1424</v>
      </c>
      <c r="BK100" s="83">
        <v>1557</v>
      </c>
      <c r="BL100" s="83">
        <v>1606</v>
      </c>
      <c r="BM100" s="83">
        <v>1613</v>
      </c>
      <c r="BN100" s="83">
        <v>1657</v>
      </c>
      <c r="BO100" s="83">
        <v>1586</v>
      </c>
      <c r="BP100" s="83">
        <v>1552</v>
      </c>
      <c r="BQ100" s="83">
        <v>1539</v>
      </c>
      <c r="BR100" s="83">
        <v>1508</v>
      </c>
      <c r="BS100" s="83">
        <v>1493</v>
      </c>
      <c r="BT100" s="83">
        <v>1386</v>
      </c>
      <c r="BU100" s="83">
        <v>1358</v>
      </c>
      <c r="BV100" s="83">
        <v>1419</v>
      </c>
      <c r="BW100" s="83">
        <v>1263</v>
      </c>
      <c r="BX100" s="83">
        <v>1222</v>
      </c>
      <c r="BY100" s="83">
        <v>1152</v>
      </c>
      <c r="BZ100" s="83">
        <v>1131</v>
      </c>
      <c r="CA100" s="83">
        <v>1028</v>
      </c>
      <c r="CB100" s="83">
        <v>1019</v>
      </c>
      <c r="CC100" s="83">
        <v>1076</v>
      </c>
      <c r="CD100" s="83">
        <v>1024</v>
      </c>
      <c r="CE100" s="83">
        <v>1003</v>
      </c>
      <c r="CF100" s="83">
        <v>893</v>
      </c>
      <c r="CG100" s="83">
        <v>910</v>
      </c>
      <c r="CH100" s="83">
        <v>963</v>
      </c>
      <c r="CI100" s="83">
        <v>1017</v>
      </c>
      <c r="CJ100" s="83">
        <v>1072</v>
      </c>
      <c r="CK100" s="83">
        <v>704</v>
      </c>
      <c r="CL100" s="83">
        <v>681</v>
      </c>
      <c r="CM100" s="83">
        <v>764</v>
      </c>
      <c r="CN100" s="83">
        <v>625</v>
      </c>
      <c r="CO100" s="83">
        <v>524</v>
      </c>
      <c r="CP100" s="83">
        <v>468</v>
      </c>
      <c r="CQ100" s="83">
        <v>473</v>
      </c>
      <c r="CR100" s="83">
        <v>442</v>
      </c>
      <c r="CS100" s="83">
        <v>421</v>
      </c>
      <c r="CT100" s="83">
        <v>359</v>
      </c>
      <c r="CU100" s="83">
        <v>264</v>
      </c>
      <c r="CV100" s="83">
        <v>221</v>
      </c>
      <c r="CW100" s="83">
        <v>178</v>
      </c>
      <c r="CX100" s="83">
        <v>146</v>
      </c>
      <c r="CY100" s="83">
        <v>466</v>
      </c>
      <c r="CZ100" s="84">
        <v>1607</v>
      </c>
      <c r="DA100" s="84">
        <v>1443</v>
      </c>
      <c r="DB100" s="84">
        <v>1573</v>
      </c>
      <c r="DC100" s="84">
        <v>1643</v>
      </c>
      <c r="DD100" s="84">
        <v>1585</v>
      </c>
      <c r="DE100" s="84">
        <v>1653</v>
      </c>
      <c r="DF100" s="84">
        <v>1616</v>
      </c>
      <c r="DG100" s="84">
        <v>1787</v>
      </c>
      <c r="DH100" s="84">
        <v>1768</v>
      </c>
      <c r="DI100" s="84">
        <v>1781</v>
      </c>
      <c r="DJ100" s="84">
        <v>1787</v>
      </c>
      <c r="DK100" s="84">
        <v>1805</v>
      </c>
      <c r="DL100" s="84">
        <v>1843</v>
      </c>
      <c r="DM100" s="84">
        <v>1761</v>
      </c>
      <c r="DN100" s="84">
        <v>1800</v>
      </c>
      <c r="DO100" s="84">
        <v>1754</v>
      </c>
      <c r="DP100" s="84">
        <v>1724</v>
      </c>
      <c r="DQ100" s="84">
        <v>1739</v>
      </c>
      <c r="DR100" s="84">
        <v>1663</v>
      </c>
      <c r="DS100" s="84">
        <v>1217</v>
      </c>
      <c r="DT100" s="84">
        <v>1274</v>
      </c>
      <c r="DU100" s="84">
        <v>1372</v>
      </c>
      <c r="DV100" s="84">
        <v>1384</v>
      </c>
      <c r="DW100" s="84">
        <v>1514</v>
      </c>
      <c r="DX100" s="84">
        <v>1414</v>
      </c>
      <c r="DY100" s="84">
        <v>1515</v>
      </c>
      <c r="DZ100" s="84">
        <v>1479</v>
      </c>
      <c r="EA100" s="84">
        <v>1619</v>
      </c>
      <c r="EB100" s="84">
        <v>1627</v>
      </c>
      <c r="EC100" s="84">
        <v>1546</v>
      </c>
      <c r="ED100" s="84">
        <v>1554</v>
      </c>
      <c r="EE100" s="84">
        <v>1758</v>
      </c>
      <c r="EF100" s="84">
        <v>1906</v>
      </c>
      <c r="EG100" s="84">
        <v>1864</v>
      </c>
      <c r="EH100" s="84">
        <v>1817</v>
      </c>
      <c r="EI100" s="84">
        <v>1828</v>
      </c>
      <c r="EJ100" s="84">
        <v>1769</v>
      </c>
      <c r="EK100" s="84">
        <v>1765</v>
      </c>
      <c r="EL100" s="84">
        <v>1699</v>
      </c>
      <c r="EM100" s="84">
        <v>1735</v>
      </c>
      <c r="EN100" s="84">
        <v>1610</v>
      </c>
      <c r="EO100" s="84">
        <v>1672</v>
      </c>
      <c r="EP100" s="84">
        <v>1729</v>
      </c>
      <c r="EQ100" s="84">
        <v>1617</v>
      </c>
      <c r="ER100" s="84">
        <v>1460</v>
      </c>
      <c r="ES100" s="84">
        <v>1399</v>
      </c>
      <c r="ET100" s="84">
        <v>1400</v>
      </c>
      <c r="EU100" s="84">
        <v>1425</v>
      </c>
      <c r="EV100" s="84">
        <v>1388</v>
      </c>
      <c r="EW100" s="84">
        <v>1559</v>
      </c>
      <c r="EX100" s="84">
        <v>1560</v>
      </c>
      <c r="EY100" s="84">
        <v>1697</v>
      </c>
      <c r="EZ100" s="84">
        <v>1635</v>
      </c>
      <c r="FA100" s="84">
        <v>1520</v>
      </c>
      <c r="FB100" s="84">
        <v>1532</v>
      </c>
      <c r="FC100" s="84">
        <v>1469</v>
      </c>
      <c r="FD100" s="84">
        <v>1553</v>
      </c>
      <c r="FE100" s="84">
        <v>1608</v>
      </c>
      <c r="FF100" s="84">
        <v>1557</v>
      </c>
      <c r="FG100" s="84">
        <v>1360</v>
      </c>
      <c r="FH100" s="84">
        <v>1482</v>
      </c>
      <c r="FI100" s="84">
        <v>1369</v>
      </c>
      <c r="FJ100" s="84">
        <v>1428</v>
      </c>
      <c r="FK100" s="84">
        <v>1228</v>
      </c>
      <c r="FL100" s="84">
        <v>1142</v>
      </c>
      <c r="FM100" s="84">
        <v>1125</v>
      </c>
      <c r="FN100" s="84">
        <v>1188</v>
      </c>
      <c r="FO100" s="84">
        <v>1110</v>
      </c>
      <c r="FP100" s="84">
        <v>1038</v>
      </c>
      <c r="FQ100" s="84">
        <v>1080</v>
      </c>
      <c r="FR100" s="84">
        <v>1016</v>
      </c>
      <c r="FS100" s="84">
        <v>1013</v>
      </c>
      <c r="FT100" s="84">
        <v>1067</v>
      </c>
      <c r="FU100" s="84">
        <v>1010</v>
      </c>
      <c r="FV100" s="84">
        <v>1152</v>
      </c>
      <c r="FW100" s="84">
        <v>1193</v>
      </c>
      <c r="FX100" s="84">
        <v>894</v>
      </c>
      <c r="FY100" s="84">
        <v>837</v>
      </c>
      <c r="FZ100" s="84">
        <v>854</v>
      </c>
      <c r="GA100" s="84">
        <v>764</v>
      </c>
      <c r="GB100" s="84">
        <v>705</v>
      </c>
      <c r="GC100" s="84">
        <v>583</v>
      </c>
      <c r="GD100" s="84">
        <v>582</v>
      </c>
      <c r="GE100" s="84">
        <v>589</v>
      </c>
      <c r="GF100" s="84">
        <v>542</v>
      </c>
      <c r="GG100" s="84">
        <v>480</v>
      </c>
      <c r="GH100" s="84">
        <v>411</v>
      </c>
      <c r="GI100" s="84">
        <v>348</v>
      </c>
      <c r="GJ100" s="84">
        <v>324</v>
      </c>
      <c r="GK100" s="84">
        <v>243</v>
      </c>
      <c r="GL100" s="85">
        <v>1006</v>
      </c>
    </row>
    <row r="101" spans="1:194" s="1" customFormat="1">
      <c r="A101" s="86" t="s">
        <v>135</v>
      </c>
      <c r="B101" s="360" t="s">
        <v>226</v>
      </c>
      <c r="C101" s="29" t="str">
        <f t="shared" si="14"/>
        <v xml:space="preserve">England – CCGs - Oxfordshire </v>
      </c>
      <c r="D101" s="50">
        <f t="shared" si="13"/>
        <v>281211</v>
      </c>
      <c r="E101" s="50">
        <f t="shared" si="13"/>
        <v>294623</v>
      </c>
      <c r="F101" s="51">
        <f t="shared" si="15"/>
        <v>721245</v>
      </c>
      <c r="G101" s="51">
        <f t="shared" si="16"/>
        <v>356252</v>
      </c>
      <c r="H101" s="52">
        <f t="shared" si="17"/>
        <v>364993</v>
      </c>
      <c r="I101" s="52">
        <f t="shared" si="18"/>
        <v>281211</v>
      </c>
      <c r="J101" s="52">
        <f t="shared" si="19"/>
        <v>294623</v>
      </c>
      <c r="K101" s="49">
        <f t="shared" si="20"/>
        <v>75041</v>
      </c>
      <c r="L101" s="50">
        <f t="shared" si="21"/>
        <v>70370</v>
      </c>
      <c r="M101" s="83">
        <v>3708</v>
      </c>
      <c r="N101" s="83">
        <v>3696</v>
      </c>
      <c r="O101" s="83">
        <v>3853</v>
      </c>
      <c r="P101" s="83">
        <v>3990</v>
      </c>
      <c r="Q101" s="83">
        <v>3943</v>
      </c>
      <c r="R101" s="83">
        <v>4039</v>
      </c>
      <c r="S101" s="83">
        <v>4200</v>
      </c>
      <c r="T101" s="83">
        <v>4085</v>
      </c>
      <c r="U101" s="83">
        <v>4172</v>
      </c>
      <c r="V101" s="83">
        <v>4240</v>
      </c>
      <c r="W101" s="83">
        <v>4382</v>
      </c>
      <c r="X101" s="83">
        <v>4639</v>
      </c>
      <c r="Y101" s="83">
        <v>4400</v>
      </c>
      <c r="Z101" s="83">
        <v>4368</v>
      </c>
      <c r="AA101" s="83">
        <v>4520</v>
      </c>
      <c r="AB101" s="83">
        <v>4390</v>
      </c>
      <c r="AC101" s="83">
        <v>4231</v>
      </c>
      <c r="AD101" s="83">
        <v>4185</v>
      </c>
      <c r="AE101" s="83">
        <v>4438</v>
      </c>
      <c r="AF101" s="83">
        <v>5248</v>
      </c>
      <c r="AG101" s="83">
        <v>5474</v>
      </c>
      <c r="AH101" s="83">
        <v>4894</v>
      </c>
      <c r="AI101" s="83">
        <v>4844</v>
      </c>
      <c r="AJ101" s="83">
        <v>4796</v>
      </c>
      <c r="AK101" s="83">
        <v>5044</v>
      </c>
      <c r="AL101" s="83">
        <v>4901</v>
      </c>
      <c r="AM101" s="83">
        <v>4714</v>
      </c>
      <c r="AN101" s="83">
        <v>4822</v>
      </c>
      <c r="AO101" s="83">
        <v>4897</v>
      </c>
      <c r="AP101" s="83">
        <v>4961</v>
      </c>
      <c r="AQ101" s="83">
        <v>5252</v>
      </c>
      <c r="AR101" s="83">
        <v>5083</v>
      </c>
      <c r="AS101" s="83">
        <v>5153</v>
      </c>
      <c r="AT101" s="83">
        <v>5033</v>
      </c>
      <c r="AU101" s="83">
        <v>5128</v>
      </c>
      <c r="AV101" s="83">
        <v>5007</v>
      </c>
      <c r="AW101" s="83">
        <v>4905</v>
      </c>
      <c r="AX101" s="83">
        <v>4857</v>
      </c>
      <c r="AY101" s="83">
        <v>4692</v>
      </c>
      <c r="AZ101" s="83">
        <v>4882</v>
      </c>
      <c r="BA101" s="83">
        <v>4672</v>
      </c>
      <c r="BB101" s="83">
        <v>4702</v>
      </c>
      <c r="BC101" s="83">
        <v>4859</v>
      </c>
      <c r="BD101" s="83">
        <v>4558</v>
      </c>
      <c r="BE101" s="83">
        <v>4295</v>
      </c>
      <c r="BF101" s="83">
        <v>4300</v>
      </c>
      <c r="BG101" s="83">
        <v>4252</v>
      </c>
      <c r="BH101" s="83">
        <v>4384</v>
      </c>
      <c r="BI101" s="83">
        <v>4403</v>
      </c>
      <c r="BJ101" s="83">
        <v>4547</v>
      </c>
      <c r="BK101" s="83">
        <v>4620</v>
      </c>
      <c r="BL101" s="83">
        <v>4684</v>
      </c>
      <c r="BM101" s="83">
        <v>4673</v>
      </c>
      <c r="BN101" s="83">
        <v>4694</v>
      </c>
      <c r="BO101" s="83">
        <v>4835</v>
      </c>
      <c r="BP101" s="83">
        <v>4861</v>
      </c>
      <c r="BQ101" s="83">
        <v>4844</v>
      </c>
      <c r="BR101" s="83">
        <v>4764</v>
      </c>
      <c r="BS101" s="83">
        <v>4732</v>
      </c>
      <c r="BT101" s="83">
        <v>4689</v>
      </c>
      <c r="BU101" s="83">
        <v>4413</v>
      </c>
      <c r="BV101" s="83">
        <v>4178</v>
      </c>
      <c r="BW101" s="83">
        <v>4000</v>
      </c>
      <c r="BX101" s="83">
        <v>3714</v>
      </c>
      <c r="BY101" s="83">
        <v>3750</v>
      </c>
      <c r="BZ101" s="83">
        <v>3571</v>
      </c>
      <c r="CA101" s="83">
        <v>3378</v>
      </c>
      <c r="CB101" s="83">
        <v>3182</v>
      </c>
      <c r="CC101" s="83">
        <v>3117</v>
      </c>
      <c r="CD101" s="83">
        <v>3115</v>
      </c>
      <c r="CE101" s="83">
        <v>2902</v>
      </c>
      <c r="CF101" s="83">
        <v>3027</v>
      </c>
      <c r="CG101" s="83">
        <v>3016</v>
      </c>
      <c r="CH101" s="83">
        <v>3066</v>
      </c>
      <c r="CI101" s="83">
        <v>3238</v>
      </c>
      <c r="CJ101" s="83">
        <v>3350</v>
      </c>
      <c r="CK101" s="83">
        <v>2505</v>
      </c>
      <c r="CL101" s="83">
        <v>2481</v>
      </c>
      <c r="CM101" s="83">
        <v>2367</v>
      </c>
      <c r="CN101" s="83">
        <v>2121</v>
      </c>
      <c r="CO101" s="83">
        <v>1899</v>
      </c>
      <c r="CP101" s="83">
        <v>1554</v>
      </c>
      <c r="CQ101" s="83">
        <v>1612</v>
      </c>
      <c r="CR101" s="83">
        <v>1534</v>
      </c>
      <c r="CS101" s="83">
        <v>1367</v>
      </c>
      <c r="CT101" s="83">
        <v>1278</v>
      </c>
      <c r="CU101" s="83">
        <v>1178</v>
      </c>
      <c r="CV101" s="83">
        <v>1001</v>
      </c>
      <c r="CW101" s="83">
        <v>860</v>
      </c>
      <c r="CX101" s="83">
        <v>658</v>
      </c>
      <c r="CY101" s="83">
        <v>2386</v>
      </c>
      <c r="CZ101" s="84">
        <v>3606</v>
      </c>
      <c r="DA101" s="84">
        <v>3488</v>
      </c>
      <c r="DB101" s="84">
        <v>3638</v>
      </c>
      <c r="DC101" s="84">
        <v>3680</v>
      </c>
      <c r="DD101" s="84">
        <v>3733</v>
      </c>
      <c r="DE101" s="84">
        <v>3861</v>
      </c>
      <c r="DF101" s="84">
        <v>3832</v>
      </c>
      <c r="DG101" s="84">
        <v>3950</v>
      </c>
      <c r="DH101" s="84">
        <v>3776</v>
      </c>
      <c r="DI101" s="84">
        <v>4001</v>
      </c>
      <c r="DJ101" s="84">
        <v>4147</v>
      </c>
      <c r="DK101" s="84">
        <v>4217</v>
      </c>
      <c r="DL101" s="84">
        <v>4039</v>
      </c>
      <c r="DM101" s="84">
        <v>4038</v>
      </c>
      <c r="DN101" s="84">
        <v>4278</v>
      </c>
      <c r="DO101" s="84">
        <v>4122</v>
      </c>
      <c r="DP101" s="84">
        <v>3940</v>
      </c>
      <c r="DQ101" s="84">
        <v>4024</v>
      </c>
      <c r="DR101" s="84">
        <v>4032</v>
      </c>
      <c r="DS101" s="84">
        <v>4926</v>
      </c>
      <c r="DT101" s="84">
        <v>5509</v>
      </c>
      <c r="DU101" s="84">
        <v>4944</v>
      </c>
      <c r="DV101" s="84">
        <v>4380</v>
      </c>
      <c r="DW101" s="84">
        <v>4484</v>
      </c>
      <c r="DX101" s="84">
        <v>4425</v>
      </c>
      <c r="DY101" s="84">
        <v>4570</v>
      </c>
      <c r="DZ101" s="84">
        <v>4651</v>
      </c>
      <c r="EA101" s="84">
        <v>4790</v>
      </c>
      <c r="EB101" s="84">
        <v>4988</v>
      </c>
      <c r="EC101" s="84">
        <v>4999</v>
      </c>
      <c r="ED101" s="84">
        <v>5101</v>
      </c>
      <c r="EE101" s="84">
        <v>5278</v>
      </c>
      <c r="EF101" s="84">
        <v>5166</v>
      </c>
      <c r="EG101" s="84">
        <v>5088</v>
      </c>
      <c r="EH101" s="84">
        <v>5106</v>
      </c>
      <c r="EI101" s="84">
        <v>5214</v>
      </c>
      <c r="EJ101" s="84">
        <v>5157</v>
      </c>
      <c r="EK101" s="84">
        <v>4974</v>
      </c>
      <c r="EL101" s="84">
        <v>5101</v>
      </c>
      <c r="EM101" s="84">
        <v>4926</v>
      </c>
      <c r="EN101" s="84">
        <v>4783</v>
      </c>
      <c r="EO101" s="84">
        <v>4915</v>
      </c>
      <c r="EP101" s="84">
        <v>4808</v>
      </c>
      <c r="EQ101" s="84">
        <v>4894</v>
      </c>
      <c r="ER101" s="84">
        <v>4343</v>
      </c>
      <c r="ES101" s="84">
        <v>4375</v>
      </c>
      <c r="ET101" s="84">
        <v>4185</v>
      </c>
      <c r="EU101" s="84">
        <v>4466</v>
      </c>
      <c r="EV101" s="84">
        <v>4600</v>
      </c>
      <c r="EW101" s="84">
        <v>4728</v>
      </c>
      <c r="EX101" s="84">
        <v>4859</v>
      </c>
      <c r="EY101" s="84">
        <v>4893</v>
      </c>
      <c r="EZ101" s="84">
        <v>5015</v>
      </c>
      <c r="FA101" s="84">
        <v>4958</v>
      </c>
      <c r="FB101" s="84">
        <v>4914</v>
      </c>
      <c r="FC101" s="84">
        <v>4955</v>
      </c>
      <c r="FD101" s="84">
        <v>4973</v>
      </c>
      <c r="FE101" s="84">
        <v>4969</v>
      </c>
      <c r="FF101" s="84">
        <v>4737</v>
      </c>
      <c r="FG101" s="84">
        <v>4678</v>
      </c>
      <c r="FH101" s="84">
        <v>4571</v>
      </c>
      <c r="FI101" s="84">
        <v>4302</v>
      </c>
      <c r="FJ101" s="84">
        <v>4228</v>
      </c>
      <c r="FK101" s="84">
        <v>3956</v>
      </c>
      <c r="FL101" s="84">
        <v>3877</v>
      </c>
      <c r="FM101" s="84">
        <v>3597</v>
      </c>
      <c r="FN101" s="84">
        <v>3491</v>
      </c>
      <c r="FO101" s="84">
        <v>3356</v>
      </c>
      <c r="FP101" s="84">
        <v>3431</v>
      </c>
      <c r="FQ101" s="84">
        <v>3384</v>
      </c>
      <c r="FR101" s="84">
        <v>3218</v>
      </c>
      <c r="FS101" s="84">
        <v>3260</v>
      </c>
      <c r="FT101" s="84">
        <v>3359</v>
      </c>
      <c r="FU101" s="84">
        <v>3413</v>
      </c>
      <c r="FV101" s="84">
        <v>3531</v>
      </c>
      <c r="FW101" s="84">
        <v>3692</v>
      </c>
      <c r="FX101" s="84">
        <v>2890</v>
      </c>
      <c r="FY101" s="84">
        <v>2886</v>
      </c>
      <c r="FZ101" s="84">
        <v>2932</v>
      </c>
      <c r="GA101" s="84">
        <v>2716</v>
      </c>
      <c r="GB101" s="84">
        <v>2250</v>
      </c>
      <c r="GC101" s="84">
        <v>1999</v>
      </c>
      <c r="GD101" s="84">
        <v>2044</v>
      </c>
      <c r="GE101" s="84">
        <v>1981</v>
      </c>
      <c r="GF101" s="84">
        <v>1811</v>
      </c>
      <c r="GG101" s="84">
        <v>1657</v>
      </c>
      <c r="GH101" s="84">
        <v>1484</v>
      </c>
      <c r="GI101" s="84">
        <v>1401</v>
      </c>
      <c r="GJ101" s="84">
        <v>1240</v>
      </c>
      <c r="GK101" s="84">
        <v>1056</v>
      </c>
      <c r="GL101" s="85">
        <v>4753</v>
      </c>
    </row>
    <row r="102" spans="1:194" s="1" customFormat="1">
      <c r="A102" s="86" t="s">
        <v>135</v>
      </c>
      <c r="B102" s="360" t="s">
        <v>227</v>
      </c>
      <c r="C102" s="29" t="str">
        <f t="shared" si="14"/>
        <v xml:space="preserve">England – CCGs - Portsmouth </v>
      </c>
      <c r="D102" s="50">
        <f t="shared" si="13"/>
        <v>82264</v>
      </c>
      <c r="E102" s="50">
        <f t="shared" si="13"/>
        <v>84108</v>
      </c>
      <c r="F102" s="51">
        <f t="shared" si="15"/>
        <v>208420</v>
      </c>
      <c r="G102" s="51">
        <f t="shared" si="16"/>
        <v>103763</v>
      </c>
      <c r="H102" s="52">
        <f t="shared" si="17"/>
        <v>104657</v>
      </c>
      <c r="I102" s="52">
        <f t="shared" si="18"/>
        <v>82264</v>
      </c>
      <c r="J102" s="52">
        <f t="shared" si="19"/>
        <v>84108</v>
      </c>
      <c r="K102" s="49">
        <f t="shared" si="20"/>
        <v>21499</v>
      </c>
      <c r="L102" s="50">
        <f t="shared" si="21"/>
        <v>20549</v>
      </c>
      <c r="M102" s="83">
        <v>1102</v>
      </c>
      <c r="N102" s="83">
        <v>1147</v>
      </c>
      <c r="O102" s="83">
        <v>1221</v>
      </c>
      <c r="P102" s="83">
        <v>1104</v>
      </c>
      <c r="Q102" s="83">
        <v>1148</v>
      </c>
      <c r="R102" s="83">
        <v>1158</v>
      </c>
      <c r="S102" s="83">
        <v>1247</v>
      </c>
      <c r="T102" s="83">
        <v>1261</v>
      </c>
      <c r="U102" s="83">
        <v>1272</v>
      </c>
      <c r="V102" s="83">
        <v>1252</v>
      </c>
      <c r="W102" s="83">
        <v>1229</v>
      </c>
      <c r="X102" s="83">
        <v>1205</v>
      </c>
      <c r="Y102" s="83">
        <v>1246</v>
      </c>
      <c r="Z102" s="83">
        <v>1281</v>
      </c>
      <c r="AA102" s="83">
        <v>1166</v>
      </c>
      <c r="AB102" s="83">
        <v>1185</v>
      </c>
      <c r="AC102" s="83">
        <v>1119</v>
      </c>
      <c r="AD102" s="83">
        <v>1156</v>
      </c>
      <c r="AE102" s="83">
        <v>1266</v>
      </c>
      <c r="AF102" s="83">
        <v>2265</v>
      </c>
      <c r="AG102" s="83">
        <v>2818</v>
      </c>
      <c r="AH102" s="83">
        <v>2717</v>
      </c>
      <c r="AI102" s="83">
        <v>2215</v>
      </c>
      <c r="AJ102" s="83">
        <v>1561</v>
      </c>
      <c r="AK102" s="83">
        <v>1446</v>
      </c>
      <c r="AL102" s="83">
        <v>1432</v>
      </c>
      <c r="AM102" s="83">
        <v>1447</v>
      </c>
      <c r="AN102" s="83">
        <v>1515</v>
      </c>
      <c r="AO102" s="83">
        <v>1528</v>
      </c>
      <c r="AP102" s="83">
        <v>1564</v>
      </c>
      <c r="AQ102" s="83">
        <v>1618</v>
      </c>
      <c r="AR102" s="83">
        <v>1548</v>
      </c>
      <c r="AS102" s="83">
        <v>1525</v>
      </c>
      <c r="AT102" s="83">
        <v>1499</v>
      </c>
      <c r="AU102" s="83">
        <v>1531</v>
      </c>
      <c r="AV102" s="83">
        <v>1588</v>
      </c>
      <c r="AW102" s="83">
        <v>1605</v>
      </c>
      <c r="AX102" s="83">
        <v>1568</v>
      </c>
      <c r="AY102" s="83">
        <v>1401</v>
      </c>
      <c r="AZ102" s="83">
        <v>1465</v>
      </c>
      <c r="BA102" s="83">
        <v>1436</v>
      </c>
      <c r="BB102" s="83">
        <v>1361</v>
      </c>
      <c r="BC102" s="83">
        <v>1404</v>
      </c>
      <c r="BD102" s="83">
        <v>1199</v>
      </c>
      <c r="BE102" s="83">
        <v>1245</v>
      </c>
      <c r="BF102" s="83">
        <v>1151</v>
      </c>
      <c r="BG102" s="83">
        <v>1161</v>
      </c>
      <c r="BH102" s="83">
        <v>1187</v>
      </c>
      <c r="BI102" s="83">
        <v>1197</v>
      </c>
      <c r="BJ102" s="83">
        <v>1245</v>
      </c>
      <c r="BK102" s="83">
        <v>1314</v>
      </c>
      <c r="BL102" s="83">
        <v>1339</v>
      </c>
      <c r="BM102" s="83">
        <v>1303</v>
      </c>
      <c r="BN102" s="83">
        <v>1301</v>
      </c>
      <c r="BO102" s="83">
        <v>1309</v>
      </c>
      <c r="BP102" s="83">
        <v>1289</v>
      </c>
      <c r="BQ102" s="83">
        <v>1260</v>
      </c>
      <c r="BR102" s="83">
        <v>1270</v>
      </c>
      <c r="BS102" s="83">
        <v>1267</v>
      </c>
      <c r="BT102" s="83">
        <v>1252</v>
      </c>
      <c r="BU102" s="83">
        <v>1187</v>
      </c>
      <c r="BV102" s="83">
        <v>1214</v>
      </c>
      <c r="BW102" s="83">
        <v>1078</v>
      </c>
      <c r="BX102" s="83">
        <v>1030</v>
      </c>
      <c r="BY102" s="83">
        <v>997</v>
      </c>
      <c r="BZ102" s="83">
        <v>917</v>
      </c>
      <c r="CA102" s="83">
        <v>903</v>
      </c>
      <c r="CB102" s="83">
        <v>805</v>
      </c>
      <c r="CC102" s="83">
        <v>755</v>
      </c>
      <c r="CD102" s="83">
        <v>757</v>
      </c>
      <c r="CE102" s="83">
        <v>752</v>
      </c>
      <c r="CF102" s="83">
        <v>723</v>
      </c>
      <c r="CG102" s="83">
        <v>762</v>
      </c>
      <c r="CH102" s="83">
        <v>714</v>
      </c>
      <c r="CI102" s="83">
        <v>766</v>
      </c>
      <c r="CJ102" s="83">
        <v>883</v>
      </c>
      <c r="CK102" s="83">
        <v>627</v>
      </c>
      <c r="CL102" s="83">
        <v>592</v>
      </c>
      <c r="CM102" s="83">
        <v>532</v>
      </c>
      <c r="CN102" s="83">
        <v>470</v>
      </c>
      <c r="CO102" s="83">
        <v>389</v>
      </c>
      <c r="CP102" s="83">
        <v>338</v>
      </c>
      <c r="CQ102" s="83">
        <v>333</v>
      </c>
      <c r="CR102" s="83">
        <v>315</v>
      </c>
      <c r="CS102" s="83">
        <v>313</v>
      </c>
      <c r="CT102" s="83">
        <v>242</v>
      </c>
      <c r="CU102" s="83">
        <v>244</v>
      </c>
      <c r="CV102" s="83">
        <v>215</v>
      </c>
      <c r="CW102" s="83">
        <v>203</v>
      </c>
      <c r="CX102" s="83">
        <v>124</v>
      </c>
      <c r="CY102" s="83">
        <v>472</v>
      </c>
      <c r="CZ102" s="84">
        <v>1013</v>
      </c>
      <c r="DA102" s="84">
        <v>1151</v>
      </c>
      <c r="DB102" s="84">
        <v>1137</v>
      </c>
      <c r="DC102" s="84">
        <v>1142</v>
      </c>
      <c r="DD102" s="84">
        <v>1108</v>
      </c>
      <c r="DE102" s="84">
        <v>1148</v>
      </c>
      <c r="DF102" s="84">
        <v>1204</v>
      </c>
      <c r="DG102" s="84">
        <v>1205</v>
      </c>
      <c r="DH102" s="84">
        <v>1173</v>
      </c>
      <c r="DI102" s="84">
        <v>1210</v>
      </c>
      <c r="DJ102" s="84">
        <v>1210</v>
      </c>
      <c r="DK102" s="84">
        <v>1211</v>
      </c>
      <c r="DL102" s="84">
        <v>1190</v>
      </c>
      <c r="DM102" s="84">
        <v>1093</v>
      </c>
      <c r="DN102" s="84">
        <v>1171</v>
      </c>
      <c r="DO102" s="84">
        <v>1073</v>
      </c>
      <c r="DP102" s="84">
        <v>1040</v>
      </c>
      <c r="DQ102" s="84">
        <v>1070</v>
      </c>
      <c r="DR102" s="84">
        <v>1268</v>
      </c>
      <c r="DS102" s="84">
        <v>2007</v>
      </c>
      <c r="DT102" s="84">
        <v>2330</v>
      </c>
      <c r="DU102" s="84">
        <v>2439</v>
      </c>
      <c r="DV102" s="84">
        <v>1868</v>
      </c>
      <c r="DW102" s="84">
        <v>1475</v>
      </c>
      <c r="DX102" s="84">
        <v>1262</v>
      </c>
      <c r="DY102" s="84">
        <v>1488</v>
      </c>
      <c r="DZ102" s="84">
        <v>1313</v>
      </c>
      <c r="EA102" s="84">
        <v>1513</v>
      </c>
      <c r="EB102" s="84">
        <v>1586</v>
      </c>
      <c r="EC102" s="84">
        <v>1577</v>
      </c>
      <c r="ED102" s="84">
        <v>1630</v>
      </c>
      <c r="EE102" s="84">
        <v>1690</v>
      </c>
      <c r="EF102" s="84">
        <v>1635</v>
      </c>
      <c r="EG102" s="84">
        <v>1629</v>
      </c>
      <c r="EH102" s="84">
        <v>1752</v>
      </c>
      <c r="EI102" s="84">
        <v>1600</v>
      </c>
      <c r="EJ102" s="84">
        <v>1678</v>
      </c>
      <c r="EK102" s="84">
        <v>1560</v>
      </c>
      <c r="EL102" s="84">
        <v>1490</v>
      </c>
      <c r="EM102" s="84">
        <v>1503</v>
      </c>
      <c r="EN102" s="84">
        <v>1396</v>
      </c>
      <c r="EO102" s="84">
        <v>1328</v>
      </c>
      <c r="EP102" s="84">
        <v>1300</v>
      </c>
      <c r="EQ102" s="84">
        <v>1277</v>
      </c>
      <c r="ER102" s="84">
        <v>1165</v>
      </c>
      <c r="ES102" s="84">
        <v>1110</v>
      </c>
      <c r="ET102" s="84">
        <v>1190</v>
      </c>
      <c r="EU102" s="84">
        <v>1158</v>
      </c>
      <c r="EV102" s="84">
        <v>1158</v>
      </c>
      <c r="EW102" s="84">
        <v>1172</v>
      </c>
      <c r="EX102" s="84">
        <v>1265</v>
      </c>
      <c r="EY102" s="84">
        <v>1333</v>
      </c>
      <c r="EZ102" s="84">
        <v>1329</v>
      </c>
      <c r="FA102" s="84">
        <v>1260</v>
      </c>
      <c r="FB102" s="84">
        <v>1329</v>
      </c>
      <c r="FC102" s="84">
        <v>1338</v>
      </c>
      <c r="FD102" s="84">
        <v>1366</v>
      </c>
      <c r="FE102" s="84">
        <v>1329</v>
      </c>
      <c r="FF102" s="84">
        <v>1218</v>
      </c>
      <c r="FG102" s="84">
        <v>1272</v>
      </c>
      <c r="FH102" s="84">
        <v>1195</v>
      </c>
      <c r="FI102" s="84">
        <v>1113</v>
      </c>
      <c r="FJ102" s="84">
        <v>1051</v>
      </c>
      <c r="FK102" s="84">
        <v>1037</v>
      </c>
      <c r="FL102" s="84">
        <v>975</v>
      </c>
      <c r="FM102" s="84">
        <v>947</v>
      </c>
      <c r="FN102" s="84">
        <v>922</v>
      </c>
      <c r="FO102" s="84">
        <v>920</v>
      </c>
      <c r="FP102" s="84">
        <v>859</v>
      </c>
      <c r="FQ102" s="84">
        <v>805</v>
      </c>
      <c r="FR102" s="84">
        <v>795</v>
      </c>
      <c r="FS102" s="84">
        <v>756</v>
      </c>
      <c r="FT102" s="84">
        <v>783</v>
      </c>
      <c r="FU102" s="84">
        <v>793</v>
      </c>
      <c r="FV102" s="84">
        <v>845</v>
      </c>
      <c r="FW102" s="84">
        <v>957</v>
      </c>
      <c r="FX102" s="84">
        <v>702</v>
      </c>
      <c r="FY102" s="84">
        <v>683</v>
      </c>
      <c r="FZ102" s="84">
        <v>575</v>
      </c>
      <c r="GA102" s="84">
        <v>599</v>
      </c>
      <c r="GB102" s="84">
        <v>571</v>
      </c>
      <c r="GC102" s="84">
        <v>443</v>
      </c>
      <c r="GD102" s="84">
        <v>492</v>
      </c>
      <c r="GE102" s="84">
        <v>478</v>
      </c>
      <c r="GF102" s="84">
        <v>453</v>
      </c>
      <c r="GG102" s="84">
        <v>408</v>
      </c>
      <c r="GH102" s="84">
        <v>352</v>
      </c>
      <c r="GI102" s="84">
        <v>358</v>
      </c>
      <c r="GJ102" s="84">
        <v>302</v>
      </c>
      <c r="GK102" s="84">
        <v>266</v>
      </c>
      <c r="GL102" s="85">
        <v>1087</v>
      </c>
    </row>
    <row r="103" spans="1:194" s="1" customFormat="1">
      <c r="A103" s="86" t="s">
        <v>135</v>
      </c>
      <c r="B103" s="360" t="s">
        <v>228</v>
      </c>
      <c r="C103" s="29" t="str">
        <f t="shared" si="14"/>
        <v xml:space="preserve">England – CCGs - Rotherham </v>
      </c>
      <c r="D103" s="50">
        <f t="shared" si="13"/>
        <v>102546</v>
      </c>
      <c r="E103" s="50">
        <f t="shared" si="13"/>
        <v>108578</v>
      </c>
      <c r="F103" s="51">
        <f t="shared" si="15"/>
        <v>268354</v>
      </c>
      <c r="G103" s="51">
        <f t="shared" si="16"/>
        <v>131784</v>
      </c>
      <c r="H103" s="52">
        <f t="shared" si="17"/>
        <v>136570</v>
      </c>
      <c r="I103" s="52">
        <f t="shared" si="18"/>
        <v>102546</v>
      </c>
      <c r="J103" s="52">
        <f t="shared" si="19"/>
        <v>108578</v>
      </c>
      <c r="K103" s="49">
        <f t="shared" si="20"/>
        <v>29238</v>
      </c>
      <c r="L103" s="50">
        <f t="shared" si="21"/>
        <v>27992</v>
      </c>
      <c r="M103" s="83">
        <v>1435</v>
      </c>
      <c r="N103" s="83">
        <v>1529</v>
      </c>
      <c r="O103" s="83">
        <v>1510</v>
      </c>
      <c r="P103" s="83">
        <v>1528</v>
      </c>
      <c r="Q103" s="83">
        <v>1590</v>
      </c>
      <c r="R103" s="83">
        <v>1656</v>
      </c>
      <c r="S103" s="83">
        <v>1640</v>
      </c>
      <c r="T103" s="83">
        <v>1558</v>
      </c>
      <c r="U103" s="83">
        <v>1593</v>
      </c>
      <c r="V103" s="83">
        <v>1705</v>
      </c>
      <c r="W103" s="83">
        <v>1708</v>
      </c>
      <c r="X103" s="83">
        <v>1761</v>
      </c>
      <c r="Y103" s="83">
        <v>1691</v>
      </c>
      <c r="Z103" s="83">
        <v>1757</v>
      </c>
      <c r="AA103" s="83">
        <v>1764</v>
      </c>
      <c r="AB103" s="83">
        <v>1683</v>
      </c>
      <c r="AC103" s="83">
        <v>1594</v>
      </c>
      <c r="AD103" s="83">
        <v>1536</v>
      </c>
      <c r="AE103" s="83">
        <v>1591</v>
      </c>
      <c r="AF103" s="83">
        <v>1294</v>
      </c>
      <c r="AG103" s="83">
        <v>1312</v>
      </c>
      <c r="AH103" s="83">
        <v>1310</v>
      </c>
      <c r="AI103" s="83">
        <v>1406</v>
      </c>
      <c r="AJ103" s="83">
        <v>1462</v>
      </c>
      <c r="AK103" s="83">
        <v>1483</v>
      </c>
      <c r="AL103" s="83">
        <v>1657</v>
      </c>
      <c r="AM103" s="83">
        <v>1493</v>
      </c>
      <c r="AN103" s="83">
        <v>1588</v>
      </c>
      <c r="AO103" s="83">
        <v>1652</v>
      </c>
      <c r="AP103" s="83">
        <v>1682</v>
      </c>
      <c r="AQ103" s="83">
        <v>1765</v>
      </c>
      <c r="AR103" s="83">
        <v>1844</v>
      </c>
      <c r="AS103" s="83">
        <v>1826</v>
      </c>
      <c r="AT103" s="83">
        <v>1742</v>
      </c>
      <c r="AU103" s="83">
        <v>1735</v>
      </c>
      <c r="AV103" s="83">
        <v>1774</v>
      </c>
      <c r="AW103" s="83">
        <v>1686</v>
      </c>
      <c r="AX103" s="83">
        <v>1746</v>
      </c>
      <c r="AY103" s="83">
        <v>1626</v>
      </c>
      <c r="AZ103" s="83">
        <v>1748</v>
      </c>
      <c r="BA103" s="83">
        <v>1620</v>
      </c>
      <c r="BB103" s="83">
        <v>1624</v>
      </c>
      <c r="BC103" s="83">
        <v>1636</v>
      </c>
      <c r="BD103" s="83">
        <v>1466</v>
      </c>
      <c r="BE103" s="83">
        <v>1431</v>
      </c>
      <c r="BF103" s="83">
        <v>1366</v>
      </c>
      <c r="BG103" s="83">
        <v>1458</v>
      </c>
      <c r="BH103" s="83">
        <v>1479</v>
      </c>
      <c r="BI103" s="83">
        <v>1526</v>
      </c>
      <c r="BJ103" s="83">
        <v>1713</v>
      </c>
      <c r="BK103" s="83">
        <v>1842</v>
      </c>
      <c r="BL103" s="83">
        <v>1946</v>
      </c>
      <c r="BM103" s="83">
        <v>1878</v>
      </c>
      <c r="BN103" s="83">
        <v>1915</v>
      </c>
      <c r="BO103" s="83">
        <v>1924</v>
      </c>
      <c r="BP103" s="83">
        <v>1970</v>
      </c>
      <c r="BQ103" s="83">
        <v>1901</v>
      </c>
      <c r="BR103" s="83">
        <v>1869</v>
      </c>
      <c r="BS103" s="83">
        <v>1829</v>
      </c>
      <c r="BT103" s="83">
        <v>1848</v>
      </c>
      <c r="BU103" s="83">
        <v>1831</v>
      </c>
      <c r="BV103" s="83">
        <v>1733</v>
      </c>
      <c r="BW103" s="83">
        <v>1624</v>
      </c>
      <c r="BX103" s="83">
        <v>1558</v>
      </c>
      <c r="BY103" s="83">
        <v>1594</v>
      </c>
      <c r="BZ103" s="83">
        <v>1415</v>
      </c>
      <c r="CA103" s="83">
        <v>1415</v>
      </c>
      <c r="CB103" s="83">
        <v>1365</v>
      </c>
      <c r="CC103" s="83">
        <v>1384</v>
      </c>
      <c r="CD103" s="83">
        <v>1315</v>
      </c>
      <c r="CE103" s="83">
        <v>1271</v>
      </c>
      <c r="CF103" s="83">
        <v>1325</v>
      </c>
      <c r="CG103" s="83">
        <v>1286</v>
      </c>
      <c r="CH103" s="83">
        <v>1287</v>
      </c>
      <c r="CI103" s="83">
        <v>1358</v>
      </c>
      <c r="CJ103" s="83">
        <v>1381</v>
      </c>
      <c r="CK103" s="83">
        <v>1039</v>
      </c>
      <c r="CL103" s="83">
        <v>1195</v>
      </c>
      <c r="CM103" s="83">
        <v>1040</v>
      </c>
      <c r="CN103" s="83">
        <v>828</v>
      </c>
      <c r="CO103" s="83">
        <v>742</v>
      </c>
      <c r="CP103" s="83">
        <v>674</v>
      </c>
      <c r="CQ103" s="83">
        <v>649</v>
      </c>
      <c r="CR103" s="83">
        <v>611</v>
      </c>
      <c r="CS103" s="83">
        <v>531</v>
      </c>
      <c r="CT103" s="83">
        <v>482</v>
      </c>
      <c r="CU103" s="83">
        <v>405</v>
      </c>
      <c r="CV103" s="83">
        <v>337</v>
      </c>
      <c r="CW103" s="83">
        <v>281</v>
      </c>
      <c r="CX103" s="83">
        <v>237</v>
      </c>
      <c r="CY103" s="83">
        <v>690</v>
      </c>
      <c r="CZ103" s="84">
        <v>1438</v>
      </c>
      <c r="DA103" s="84">
        <v>1330</v>
      </c>
      <c r="DB103" s="84">
        <v>1410</v>
      </c>
      <c r="DC103" s="84">
        <v>1465</v>
      </c>
      <c r="DD103" s="84">
        <v>1506</v>
      </c>
      <c r="DE103" s="84">
        <v>1521</v>
      </c>
      <c r="DF103" s="84">
        <v>1627</v>
      </c>
      <c r="DG103" s="84">
        <v>1531</v>
      </c>
      <c r="DH103" s="84">
        <v>1634</v>
      </c>
      <c r="DI103" s="84">
        <v>1629</v>
      </c>
      <c r="DJ103" s="84">
        <v>1680</v>
      </c>
      <c r="DK103" s="84">
        <v>1635</v>
      </c>
      <c r="DL103" s="84">
        <v>1642</v>
      </c>
      <c r="DM103" s="84">
        <v>1646</v>
      </c>
      <c r="DN103" s="84">
        <v>1637</v>
      </c>
      <c r="DO103" s="84">
        <v>1500</v>
      </c>
      <c r="DP103" s="84">
        <v>1583</v>
      </c>
      <c r="DQ103" s="84">
        <v>1578</v>
      </c>
      <c r="DR103" s="84">
        <v>1387</v>
      </c>
      <c r="DS103" s="84">
        <v>1144</v>
      </c>
      <c r="DT103" s="84">
        <v>1142</v>
      </c>
      <c r="DU103" s="84">
        <v>1219</v>
      </c>
      <c r="DV103" s="84">
        <v>1435</v>
      </c>
      <c r="DW103" s="84">
        <v>1542</v>
      </c>
      <c r="DX103" s="84">
        <v>1514</v>
      </c>
      <c r="DY103" s="84">
        <v>1632</v>
      </c>
      <c r="DZ103" s="84">
        <v>1620</v>
      </c>
      <c r="EA103" s="84">
        <v>1584</v>
      </c>
      <c r="EB103" s="84">
        <v>1721</v>
      </c>
      <c r="EC103" s="84">
        <v>1766</v>
      </c>
      <c r="ED103" s="84">
        <v>1881</v>
      </c>
      <c r="EE103" s="84">
        <v>2009</v>
      </c>
      <c r="EF103" s="84">
        <v>1863</v>
      </c>
      <c r="EG103" s="84">
        <v>1893</v>
      </c>
      <c r="EH103" s="84">
        <v>1919</v>
      </c>
      <c r="EI103" s="84">
        <v>1867</v>
      </c>
      <c r="EJ103" s="84">
        <v>1802</v>
      </c>
      <c r="EK103" s="84">
        <v>1793</v>
      </c>
      <c r="EL103" s="84">
        <v>1793</v>
      </c>
      <c r="EM103" s="84">
        <v>1745</v>
      </c>
      <c r="EN103" s="84">
        <v>1702</v>
      </c>
      <c r="EO103" s="84">
        <v>1750</v>
      </c>
      <c r="EP103" s="84">
        <v>1747</v>
      </c>
      <c r="EQ103" s="84">
        <v>1651</v>
      </c>
      <c r="ER103" s="84">
        <v>1428</v>
      </c>
      <c r="ES103" s="84">
        <v>1391</v>
      </c>
      <c r="ET103" s="84">
        <v>1540</v>
      </c>
      <c r="EU103" s="84">
        <v>1553</v>
      </c>
      <c r="EV103" s="84">
        <v>1693</v>
      </c>
      <c r="EW103" s="84">
        <v>1775</v>
      </c>
      <c r="EX103" s="84">
        <v>1852</v>
      </c>
      <c r="EY103" s="84">
        <v>1955</v>
      </c>
      <c r="EZ103" s="84">
        <v>1980</v>
      </c>
      <c r="FA103" s="84">
        <v>1911</v>
      </c>
      <c r="FB103" s="84">
        <v>2020</v>
      </c>
      <c r="FC103" s="84">
        <v>1927</v>
      </c>
      <c r="FD103" s="84">
        <v>1916</v>
      </c>
      <c r="FE103" s="84">
        <v>1890</v>
      </c>
      <c r="FF103" s="84">
        <v>1886</v>
      </c>
      <c r="FG103" s="84">
        <v>1787</v>
      </c>
      <c r="FH103" s="84">
        <v>1779</v>
      </c>
      <c r="FI103" s="84">
        <v>1798</v>
      </c>
      <c r="FJ103" s="84">
        <v>1720</v>
      </c>
      <c r="FK103" s="84">
        <v>1629</v>
      </c>
      <c r="FL103" s="84">
        <v>1652</v>
      </c>
      <c r="FM103" s="84">
        <v>1535</v>
      </c>
      <c r="FN103" s="84">
        <v>1518</v>
      </c>
      <c r="FO103" s="84">
        <v>1420</v>
      </c>
      <c r="FP103" s="84">
        <v>1380</v>
      </c>
      <c r="FQ103" s="84">
        <v>1472</v>
      </c>
      <c r="FR103" s="84">
        <v>1296</v>
      </c>
      <c r="FS103" s="84">
        <v>1365</v>
      </c>
      <c r="FT103" s="84">
        <v>1428</v>
      </c>
      <c r="FU103" s="84">
        <v>1357</v>
      </c>
      <c r="FV103" s="84">
        <v>1473</v>
      </c>
      <c r="FW103" s="84">
        <v>1585</v>
      </c>
      <c r="FX103" s="84">
        <v>1195</v>
      </c>
      <c r="FY103" s="84">
        <v>1275</v>
      </c>
      <c r="FZ103" s="84">
        <v>1125</v>
      </c>
      <c r="GA103" s="84">
        <v>1013</v>
      </c>
      <c r="GB103" s="84">
        <v>909</v>
      </c>
      <c r="GC103" s="84">
        <v>762</v>
      </c>
      <c r="GD103" s="84">
        <v>871</v>
      </c>
      <c r="GE103" s="84">
        <v>773</v>
      </c>
      <c r="GF103" s="84">
        <v>717</v>
      </c>
      <c r="GG103" s="84">
        <v>598</v>
      </c>
      <c r="GH103" s="84">
        <v>581</v>
      </c>
      <c r="GI103" s="84">
        <v>518</v>
      </c>
      <c r="GJ103" s="84">
        <v>458</v>
      </c>
      <c r="GK103" s="84">
        <v>363</v>
      </c>
      <c r="GL103" s="85">
        <v>1388</v>
      </c>
    </row>
    <row r="104" spans="1:194" s="1" customFormat="1">
      <c r="A104" s="86" t="s">
        <v>135</v>
      </c>
      <c r="B104" s="360" t="s">
        <v>229</v>
      </c>
      <c r="C104" s="29" t="str">
        <f t="shared" si="14"/>
        <v xml:space="preserve">England – CCGs - Salford </v>
      </c>
      <c r="D104" s="50">
        <f t="shared" si="13"/>
        <v>108861</v>
      </c>
      <c r="E104" s="50">
        <f t="shared" si="13"/>
        <v>108908</v>
      </c>
      <c r="F104" s="51">
        <f t="shared" si="15"/>
        <v>278064</v>
      </c>
      <c r="G104" s="51">
        <f t="shared" si="16"/>
        <v>139829</v>
      </c>
      <c r="H104" s="52">
        <f t="shared" si="17"/>
        <v>138235</v>
      </c>
      <c r="I104" s="52">
        <f t="shared" si="18"/>
        <v>108861</v>
      </c>
      <c r="J104" s="52">
        <f t="shared" si="19"/>
        <v>108908</v>
      </c>
      <c r="K104" s="49">
        <f t="shared" si="20"/>
        <v>30968</v>
      </c>
      <c r="L104" s="50">
        <f t="shared" si="21"/>
        <v>29327</v>
      </c>
      <c r="M104" s="83">
        <v>1857</v>
      </c>
      <c r="N104" s="83">
        <v>1828</v>
      </c>
      <c r="O104" s="83">
        <v>1841</v>
      </c>
      <c r="P104" s="83">
        <v>1782</v>
      </c>
      <c r="Q104" s="83">
        <v>1726</v>
      </c>
      <c r="R104" s="83">
        <v>1783</v>
      </c>
      <c r="S104" s="83">
        <v>1782</v>
      </c>
      <c r="T104" s="83">
        <v>1674</v>
      </c>
      <c r="U104" s="83">
        <v>1715</v>
      </c>
      <c r="V104" s="83">
        <v>1748</v>
      </c>
      <c r="W104" s="83">
        <v>1738</v>
      </c>
      <c r="X104" s="83">
        <v>1813</v>
      </c>
      <c r="Y104" s="83">
        <v>1745</v>
      </c>
      <c r="Z104" s="83">
        <v>1614</v>
      </c>
      <c r="AA104" s="83">
        <v>1687</v>
      </c>
      <c r="AB104" s="83">
        <v>1605</v>
      </c>
      <c r="AC104" s="83">
        <v>1491</v>
      </c>
      <c r="AD104" s="83">
        <v>1539</v>
      </c>
      <c r="AE104" s="83">
        <v>1560</v>
      </c>
      <c r="AF104" s="83">
        <v>1947</v>
      </c>
      <c r="AG104" s="83">
        <v>1988</v>
      </c>
      <c r="AH104" s="83">
        <v>2155</v>
      </c>
      <c r="AI104" s="83">
        <v>2351</v>
      </c>
      <c r="AJ104" s="83">
        <v>2551</v>
      </c>
      <c r="AK104" s="83">
        <v>2702</v>
      </c>
      <c r="AL104" s="83">
        <v>2728</v>
      </c>
      <c r="AM104" s="83">
        <v>2781</v>
      </c>
      <c r="AN104" s="83">
        <v>2790</v>
      </c>
      <c r="AO104" s="83">
        <v>2814</v>
      </c>
      <c r="AP104" s="83">
        <v>2859</v>
      </c>
      <c r="AQ104" s="83">
        <v>2837</v>
      </c>
      <c r="AR104" s="83">
        <v>2782</v>
      </c>
      <c r="AS104" s="83">
        <v>2661</v>
      </c>
      <c r="AT104" s="83">
        <v>2698</v>
      </c>
      <c r="AU104" s="83">
        <v>2447</v>
      </c>
      <c r="AV104" s="83">
        <v>2306</v>
      </c>
      <c r="AW104" s="83">
        <v>2396</v>
      </c>
      <c r="AX104" s="83">
        <v>2255</v>
      </c>
      <c r="AY104" s="83">
        <v>2144</v>
      </c>
      <c r="AZ104" s="83">
        <v>2144</v>
      </c>
      <c r="BA104" s="83">
        <v>1897</v>
      </c>
      <c r="BB104" s="83">
        <v>1781</v>
      </c>
      <c r="BC104" s="83">
        <v>1804</v>
      </c>
      <c r="BD104" s="83">
        <v>1684</v>
      </c>
      <c r="BE104" s="83">
        <v>1512</v>
      </c>
      <c r="BF104" s="83">
        <v>1513</v>
      </c>
      <c r="BG104" s="83">
        <v>1583</v>
      </c>
      <c r="BH104" s="83">
        <v>1564</v>
      </c>
      <c r="BI104" s="83">
        <v>1352</v>
      </c>
      <c r="BJ104" s="83">
        <v>1455</v>
      </c>
      <c r="BK104" s="83">
        <v>1535</v>
      </c>
      <c r="BL104" s="83">
        <v>1589</v>
      </c>
      <c r="BM104" s="83">
        <v>1439</v>
      </c>
      <c r="BN104" s="83">
        <v>1585</v>
      </c>
      <c r="BO104" s="83">
        <v>1535</v>
      </c>
      <c r="BP104" s="83">
        <v>1546</v>
      </c>
      <c r="BQ104" s="83">
        <v>1531</v>
      </c>
      <c r="BR104" s="83">
        <v>1533</v>
      </c>
      <c r="BS104" s="83">
        <v>1522</v>
      </c>
      <c r="BT104" s="83">
        <v>1593</v>
      </c>
      <c r="BU104" s="83">
        <v>1407</v>
      </c>
      <c r="BV104" s="83">
        <v>1367</v>
      </c>
      <c r="BW104" s="83">
        <v>1294</v>
      </c>
      <c r="BX104" s="83">
        <v>1240</v>
      </c>
      <c r="BY104" s="83">
        <v>1211</v>
      </c>
      <c r="BZ104" s="83">
        <v>1161</v>
      </c>
      <c r="CA104" s="83">
        <v>1020</v>
      </c>
      <c r="CB104" s="83">
        <v>990</v>
      </c>
      <c r="CC104" s="83">
        <v>939</v>
      </c>
      <c r="CD104" s="83">
        <v>925</v>
      </c>
      <c r="CE104" s="83">
        <v>846</v>
      </c>
      <c r="CF104" s="83">
        <v>844</v>
      </c>
      <c r="CG104" s="83">
        <v>910</v>
      </c>
      <c r="CH104" s="83">
        <v>891</v>
      </c>
      <c r="CI104" s="83">
        <v>909</v>
      </c>
      <c r="CJ104" s="83">
        <v>1023</v>
      </c>
      <c r="CK104" s="83">
        <v>766</v>
      </c>
      <c r="CL104" s="83">
        <v>647</v>
      </c>
      <c r="CM104" s="83">
        <v>608</v>
      </c>
      <c r="CN104" s="83">
        <v>569</v>
      </c>
      <c r="CO104" s="83">
        <v>521</v>
      </c>
      <c r="CP104" s="83">
        <v>439</v>
      </c>
      <c r="CQ104" s="83">
        <v>394</v>
      </c>
      <c r="CR104" s="83">
        <v>453</v>
      </c>
      <c r="CS104" s="83">
        <v>349</v>
      </c>
      <c r="CT104" s="83">
        <v>338</v>
      </c>
      <c r="CU104" s="83">
        <v>297</v>
      </c>
      <c r="CV104" s="83">
        <v>239</v>
      </c>
      <c r="CW104" s="83">
        <v>187</v>
      </c>
      <c r="CX104" s="83">
        <v>157</v>
      </c>
      <c r="CY104" s="83">
        <v>471</v>
      </c>
      <c r="CZ104" s="84">
        <v>1702</v>
      </c>
      <c r="DA104" s="84">
        <v>1699</v>
      </c>
      <c r="DB104" s="84">
        <v>1748</v>
      </c>
      <c r="DC104" s="84">
        <v>1725</v>
      </c>
      <c r="DD104" s="84">
        <v>1697</v>
      </c>
      <c r="DE104" s="84">
        <v>1574</v>
      </c>
      <c r="DF104" s="84">
        <v>1774</v>
      </c>
      <c r="DG104" s="84">
        <v>1617</v>
      </c>
      <c r="DH104" s="84">
        <v>1611</v>
      </c>
      <c r="DI104" s="84">
        <v>1678</v>
      </c>
      <c r="DJ104" s="84">
        <v>1645</v>
      </c>
      <c r="DK104" s="84">
        <v>1669</v>
      </c>
      <c r="DL104" s="84">
        <v>1596</v>
      </c>
      <c r="DM104" s="84">
        <v>1564</v>
      </c>
      <c r="DN104" s="84">
        <v>1606</v>
      </c>
      <c r="DO104" s="84">
        <v>1468</v>
      </c>
      <c r="DP104" s="84">
        <v>1541</v>
      </c>
      <c r="DQ104" s="84">
        <v>1413</v>
      </c>
      <c r="DR104" s="84">
        <v>1440</v>
      </c>
      <c r="DS104" s="84">
        <v>1849</v>
      </c>
      <c r="DT104" s="84">
        <v>2123</v>
      </c>
      <c r="DU104" s="84">
        <v>2242</v>
      </c>
      <c r="DV104" s="84">
        <v>2457</v>
      </c>
      <c r="DW104" s="84">
        <v>2805</v>
      </c>
      <c r="DX104" s="84">
        <v>2873</v>
      </c>
      <c r="DY104" s="84">
        <v>2974</v>
      </c>
      <c r="DZ104" s="84">
        <v>2807</v>
      </c>
      <c r="EA104" s="84">
        <v>2811</v>
      </c>
      <c r="EB104" s="84">
        <v>2698</v>
      </c>
      <c r="EC104" s="84">
        <v>2763</v>
      </c>
      <c r="ED104" s="84">
        <v>2634</v>
      </c>
      <c r="EE104" s="84">
        <v>2486</v>
      </c>
      <c r="EF104" s="84">
        <v>2527</v>
      </c>
      <c r="EG104" s="84">
        <v>2424</v>
      </c>
      <c r="EH104" s="84">
        <v>2363</v>
      </c>
      <c r="EI104" s="84">
        <v>2188</v>
      </c>
      <c r="EJ104" s="84">
        <v>2070</v>
      </c>
      <c r="EK104" s="84">
        <v>2053</v>
      </c>
      <c r="EL104" s="84">
        <v>2034</v>
      </c>
      <c r="EM104" s="84">
        <v>1920</v>
      </c>
      <c r="EN104" s="84">
        <v>1797</v>
      </c>
      <c r="EO104" s="84">
        <v>1787</v>
      </c>
      <c r="EP104" s="84">
        <v>1740</v>
      </c>
      <c r="EQ104" s="84">
        <v>1656</v>
      </c>
      <c r="ER104" s="84">
        <v>1499</v>
      </c>
      <c r="ES104" s="84">
        <v>1355</v>
      </c>
      <c r="ET104" s="84">
        <v>1460</v>
      </c>
      <c r="EU104" s="84">
        <v>1391</v>
      </c>
      <c r="EV104" s="84">
        <v>1493</v>
      </c>
      <c r="EW104" s="84">
        <v>1481</v>
      </c>
      <c r="EX104" s="84">
        <v>1529</v>
      </c>
      <c r="EY104" s="84">
        <v>1565</v>
      </c>
      <c r="EZ104" s="84">
        <v>1418</v>
      </c>
      <c r="FA104" s="84">
        <v>1535</v>
      </c>
      <c r="FB104" s="84">
        <v>1538</v>
      </c>
      <c r="FC104" s="84">
        <v>1502</v>
      </c>
      <c r="FD104" s="84">
        <v>1483</v>
      </c>
      <c r="FE104" s="84">
        <v>1429</v>
      </c>
      <c r="FF104" s="84">
        <v>1499</v>
      </c>
      <c r="FG104" s="84">
        <v>1433</v>
      </c>
      <c r="FH104" s="84">
        <v>1371</v>
      </c>
      <c r="FI104" s="84">
        <v>1268</v>
      </c>
      <c r="FJ104" s="84">
        <v>1235</v>
      </c>
      <c r="FK104" s="84">
        <v>1292</v>
      </c>
      <c r="FL104" s="84">
        <v>1205</v>
      </c>
      <c r="FM104" s="84">
        <v>1150</v>
      </c>
      <c r="FN104" s="84">
        <v>1028</v>
      </c>
      <c r="FO104" s="84">
        <v>927</v>
      </c>
      <c r="FP104" s="84">
        <v>991</v>
      </c>
      <c r="FQ104" s="84">
        <v>910</v>
      </c>
      <c r="FR104" s="84">
        <v>922</v>
      </c>
      <c r="FS104" s="84">
        <v>944</v>
      </c>
      <c r="FT104" s="84">
        <v>957</v>
      </c>
      <c r="FU104" s="84">
        <v>943</v>
      </c>
      <c r="FV104" s="84">
        <v>1018</v>
      </c>
      <c r="FW104" s="84">
        <v>1132</v>
      </c>
      <c r="FX104" s="84">
        <v>746</v>
      </c>
      <c r="FY104" s="84">
        <v>731</v>
      </c>
      <c r="FZ104" s="84">
        <v>726</v>
      </c>
      <c r="GA104" s="84">
        <v>686</v>
      </c>
      <c r="GB104" s="84">
        <v>650</v>
      </c>
      <c r="GC104" s="84">
        <v>598</v>
      </c>
      <c r="GD104" s="84">
        <v>596</v>
      </c>
      <c r="GE104" s="84">
        <v>502</v>
      </c>
      <c r="GF104" s="84">
        <v>487</v>
      </c>
      <c r="GG104" s="84">
        <v>441</v>
      </c>
      <c r="GH104" s="84">
        <v>410</v>
      </c>
      <c r="GI104" s="84">
        <v>345</v>
      </c>
      <c r="GJ104" s="84">
        <v>291</v>
      </c>
      <c r="GK104" s="84">
        <v>258</v>
      </c>
      <c r="GL104" s="85">
        <v>1017</v>
      </c>
    </row>
    <row r="105" spans="1:194" s="1" customFormat="1">
      <c r="A105" s="86" t="s">
        <v>135</v>
      </c>
      <c r="B105" s="360" t="s">
        <v>230</v>
      </c>
      <c r="C105" s="29" t="str">
        <f t="shared" si="14"/>
        <v xml:space="preserve">England – CCGs - Sheffield </v>
      </c>
      <c r="D105" s="50">
        <f t="shared" si="13"/>
        <v>221985</v>
      </c>
      <c r="E105" s="50">
        <f t="shared" si="13"/>
        <v>230539</v>
      </c>
      <c r="F105" s="51">
        <f t="shared" si="15"/>
        <v>566242</v>
      </c>
      <c r="G105" s="51">
        <f t="shared" si="16"/>
        <v>280173</v>
      </c>
      <c r="H105" s="52">
        <f t="shared" si="17"/>
        <v>286069</v>
      </c>
      <c r="I105" s="52">
        <f t="shared" si="18"/>
        <v>221985</v>
      </c>
      <c r="J105" s="52">
        <f t="shared" si="19"/>
        <v>230539</v>
      </c>
      <c r="K105" s="49">
        <f t="shared" si="20"/>
        <v>58188</v>
      </c>
      <c r="L105" s="50">
        <f t="shared" si="21"/>
        <v>55530</v>
      </c>
      <c r="M105" s="83">
        <v>3034</v>
      </c>
      <c r="N105" s="83">
        <v>2792</v>
      </c>
      <c r="O105" s="83">
        <v>3082</v>
      </c>
      <c r="P105" s="83">
        <v>3085</v>
      </c>
      <c r="Q105" s="83">
        <v>3106</v>
      </c>
      <c r="R105" s="83">
        <v>3264</v>
      </c>
      <c r="S105" s="83">
        <v>3379</v>
      </c>
      <c r="T105" s="83">
        <v>3314</v>
      </c>
      <c r="U105" s="83">
        <v>3211</v>
      </c>
      <c r="V105" s="83">
        <v>3396</v>
      </c>
      <c r="W105" s="83">
        <v>3469</v>
      </c>
      <c r="X105" s="83">
        <v>3392</v>
      </c>
      <c r="Y105" s="83">
        <v>3325</v>
      </c>
      <c r="Z105" s="83">
        <v>3385</v>
      </c>
      <c r="AA105" s="83">
        <v>3382</v>
      </c>
      <c r="AB105" s="83">
        <v>3155</v>
      </c>
      <c r="AC105" s="83">
        <v>3171</v>
      </c>
      <c r="AD105" s="83">
        <v>3246</v>
      </c>
      <c r="AE105" s="83">
        <v>3659</v>
      </c>
      <c r="AF105" s="83">
        <v>5832</v>
      </c>
      <c r="AG105" s="83">
        <v>6285</v>
      </c>
      <c r="AH105" s="83">
        <v>5516</v>
      </c>
      <c r="AI105" s="83">
        <v>5428</v>
      </c>
      <c r="AJ105" s="83">
        <v>4982</v>
      </c>
      <c r="AK105" s="83">
        <v>4858</v>
      </c>
      <c r="AL105" s="83">
        <v>4558</v>
      </c>
      <c r="AM105" s="83">
        <v>4456</v>
      </c>
      <c r="AN105" s="83">
        <v>4258</v>
      </c>
      <c r="AO105" s="83">
        <v>4098</v>
      </c>
      <c r="AP105" s="83">
        <v>4096</v>
      </c>
      <c r="AQ105" s="83">
        <v>4057</v>
      </c>
      <c r="AR105" s="83">
        <v>4127</v>
      </c>
      <c r="AS105" s="83">
        <v>3963</v>
      </c>
      <c r="AT105" s="83">
        <v>3877</v>
      </c>
      <c r="AU105" s="83">
        <v>3878</v>
      </c>
      <c r="AV105" s="83">
        <v>3701</v>
      </c>
      <c r="AW105" s="83">
        <v>3837</v>
      </c>
      <c r="AX105" s="83">
        <v>3586</v>
      </c>
      <c r="AY105" s="83">
        <v>3501</v>
      </c>
      <c r="AZ105" s="83">
        <v>3415</v>
      </c>
      <c r="BA105" s="83">
        <v>3344</v>
      </c>
      <c r="BB105" s="83">
        <v>3349</v>
      </c>
      <c r="BC105" s="83">
        <v>3438</v>
      </c>
      <c r="BD105" s="83">
        <v>3424</v>
      </c>
      <c r="BE105" s="83">
        <v>3005</v>
      </c>
      <c r="BF105" s="83">
        <v>2955</v>
      </c>
      <c r="BG105" s="83">
        <v>3089</v>
      </c>
      <c r="BH105" s="83">
        <v>3149</v>
      </c>
      <c r="BI105" s="83">
        <v>3084</v>
      </c>
      <c r="BJ105" s="83">
        <v>3289</v>
      </c>
      <c r="BK105" s="83">
        <v>3367</v>
      </c>
      <c r="BL105" s="83">
        <v>3405</v>
      </c>
      <c r="BM105" s="83">
        <v>3526</v>
      </c>
      <c r="BN105" s="83">
        <v>3682</v>
      </c>
      <c r="BO105" s="83">
        <v>3629</v>
      </c>
      <c r="BP105" s="83">
        <v>3507</v>
      </c>
      <c r="BQ105" s="83">
        <v>3507</v>
      </c>
      <c r="BR105" s="83">
        <v>3509</v>
      </c>
      <c r="BS105" s="83">
        <v>3299</v>
      </c>
      <c r="BT105" s="83">
        <v>3390</v>
      </c>
      <c r="BU105" s="83">
        <v>3314</v>
      </c>
      <c r="BV105" s="83">
        <v>3147</v>
      </c>
      <c r="BW105" s="83">
        <v>3011</v>
      </c>
      <c r="BX105" s="83">
        <v>2868</v>
      </c>
      <c r="BY105" s="83">
        <v>2895</v>
      </c>
      <c r="BZ105" s="83">
        <v>2672</v>
      </c>
      <c r="CA105" s="83">
        <v>2499</v>
      </c>
      <c r="CB105" s="83">
        <v>2405</v>
      </c>
      <c r="CC105" s="83">
        <v>2463</v>
      </c>
      <c r="CD105" s="83">
        <v>2371</v>
      </c>
      <c r="CE105" s="83">
        <v>2155</v>
      </c>
      <c r="CF105" s="83">
        <v>2157</v>
      </c>
      <c r="CG105" s="83">
        <v>2225</v>
      </c>
      <c r="CH105" s="83">
        <v>2243</v>
      </c>
      <c r="CI105" s="83">
        <v>2321</v>
      </c>
      <c r="CJ105" s="83">
        <v>2471</v>
      </c>
      <c r="CK105" s="83">
        <v>1817</v>
      </c>
      <c r="CL105" s="83">
        <v>1753</v>
      </c>
      <c r="CM105" s="83">
        <v>1830</v>
      </c>
      <c r="CN105" s="83">
        <v>1601</v>
      </c>
      <c r="CO105" s="83">
        <v>1351</v>
      </c>
      <c r="CP105" s="83">
        <v>1189</v>
      </c>
      <c r="CQ105" s="83">
        <v>1221</v>
      </c>
      <c r="CR105" s="83">
        <v>1140</v>
      </c>
      <c r="CS105" s="83">
        <v>985</v>
      </c>
      <c r="CT105" s="83">
        <v>963</v>
      </c>
      <c r="CU105" s="83">
        <v>799</v>
      </c>
      <c r="CV105" s="83">
        <v>716</v>
      </c>
      <c r="CW105" s="83">
        <v>529</v>
      </c>
      <c r="CX105" s="83">
        <v>415</v>
      </c>
      <c r="CY105" s="83">
        <v>1544</v>
      </c>
      <c r="CZ105" s="84">
        <v>2817</v>
      </c>
      <c r="DA105" s="84">
        <v>2885</v>
      </c>
      <c r="DB105" s="84">
        <v>3032</v>
      </c>
      <c r="DC105" s="84">
        <v>3050</v>
      </c>
      <c r="DD105" s="84">
        <v>3112</v>
      </c>
      <c r="DE105" s="84">
        <v>3180</v>
      </c>
      <c r="DF105" s="84">
        <v>3149</v>
      </c>
      <c r="DG105" s="84">
        <v>3113</v>
      </c>
      <c r="DH105" s="84">
        <v>3134</v>
      </c>
      <c r="DI105" s="84">
        <v>3114</v>
      </c>
      <c r="DJ105" s="84">
        <v>3240</v>
      </c>
      <c r="DK105" s="84">
        <v>3212</v>
      </c>
      <c r="DL105" s="84">
        <v>3156</v>
      </c>
      <c r="DM105" s="84">
        <v>3167</v>
      </c>
      <c r="DN105" s="84">
        <v>3175</v>
      </c>
      <c r="DO105" s="84">
        <v>3096</v>
      </c>
      <c r="DP105" s="84">
        <v>2876</v>
      </c>
      <c r="DQ105" s="84">
        <v>3022</v>
      </c>
      <c r="DR105" s="84">
        <v>3501</v>
      </c>
      <c r="DS105" s="84">
        <v>5583</v>
      </c>
      <c r="DT105" s="84">
        <v>5943</v>
      </c>
      <c r="DU105" s="84">
        <v>5431</v>
      </c>
      <c r="DV105" s="84">
        <v>4820</v>
      </c>
      <c r="DW105" s="84">
        <v>4555</v>
      </c>
      <c r="DX105" s="84">
        <v>4763</v>
      </c>
      <c r="DY105" s="84">
        <v>4597</v>
      </c>
      <c r="DZ105" s="84">
        <v>4254</v>
      </c>
      <c r="EA105" s="84">
        <v>4297</v>
      </c>
      <c r="EB105" s="84">
        <v>4218</v>
      </c>
      <c r="EC105" s="84">
        <v>4191</v>
      </c>
      <c r="ED105" s="84">
        <v>4081</v>
      </c>
      <c r="EE105" s="84">
        <v>4174</v>
      </c>
      <c r="EF105" s="84">
        <v>4066</v>
      </c>
      <c r="EG105" s="84">
        <v>3964</v>
      </c>
      <c r="EH105" s="84">
        <v>4212</v>
      </c>
      <c r="EI105" s="84">
        <v>3957</v>
      </c>
      <c r="EJ105" s="84">
        <v>3794</v>
      </c>
      <c r="EK105" s="84">
        <v>3721</v>
      </c>
      <c r="EL105" s="84">
        <v>3667</v>
      </c>
      <c r="EM105" s="84">
        <v>3537</v>
      </c>
      <c r="EN105" s="84">
        <v>3533</v>
      </c>
      <c r="EO105" s="84">
        <v>3435</v>
      </c>
      <c r="EP105" s="84">
        <v>3458</v>
      </c>
      <c r="EQ105" s="84">
        <v>3374</v>
      </c>
      <c r="ER105" s="84">
        <v>3021</v>
      </c>
      <c r="ES105" s="84">
        <v>2954</v>
      </c>
      <c r="ET105" s="84">
        <v>2887</v>
      </c>
      <c r="EU105" s="84">
        <v>3129</v>
      </c>
      <c r="EV105" s="84">
        <v>3065</v>
      </c>
      <c r="EW105" s="84">
        <v>3339</v>
      </c>
      <c r="EX105" s="84">
        <v>3559</v>
      </c>
      <c r="EY105" s="84">
        <v>3740</v>
      </c>
      <c r="EZ105" s="84">
        <v>3621</v>
      </c>
      <c r="FA105" s="84">
        <v>3583</v>
      </c>
      <c r="FB105" s="84">
        <v>3615</v>
      </c>
      <c r="FC105" s="84">
        <v>3544</v>
      </c>
      <c r="FD105" s="84">
        <v>3568</v>
      </c>
      <c r="FE105" s="84">
        <v>3463</v>
      </c>
      <c r="FF105" s="84">
        <v>3332</v>
      </c>
      <c r="FG105" s="84">
        <v>3353</v>
      </c>
      <c r="FH105" s="84">
        <v>3414</v>
      </c>
      <c r="FI105" s="84">
        <v>3159</v>
      </c>
      <c r="FJ105" s="84">
        <v>3020</v>
      </c>
      <c r="FK105" s="84">
        <v>2988</v>
      </c>
      <c r="FL105" s="84">
        <v>2889</v>
      </c>
      <c r="FM105" s="84">
        <v>2710</v>
      </c>
      <c r="FN105" s="84">
        <v>2595</v>
      </c>
      <c r="FO105" s="84">
        <v>2529</v>
      </c>
      <c r="FP105" s="84">
        <v>2493</v>
      </c>
      <c r="FQ105" s="84">
        <v>2426</v>
      </c>
      <c r="FR105" s="84">
        <v>2402</v>
      </c>
      <c r="FS105" s="84">
        <v>2375</v>
      </c>
      <c r="FT105" s="84">
        <v>2330</v>
      </c>
      <c r="FU105" s="84">
        <v>2457</v>
      </c>
      <c r="FV105" s="84">
        <v>2571</v>
      </c>
      <c r="FW105" s="84">
        <v>2772</v>
      </c>
      <c r="FX105" s="84">
        <v>2212</v>
      </c>
      <c r="FY105" s="84">
        <v>2231</v>
      </c>
      <c r="FZ105" s="84">
        <v>2181</v>
      </c>
      <c r="GA105" s="84">
        <v>1793</v>
      </c>
      <c r="GB105" s="84">
        <v>1715</v>
      </c>
      <c r="GC105" s="84">
        <v>1533</v>
      </c>
      <c r="GD105" s="84">
        <v>1554</v>
      </c>
      <c r="GE105" s="84">
        <v>1537</v>
      </c>
      <c r="GF105" s="84">
        <v>1445</v>
      </c>
      <c r="GG105" s="84">
        <v>1218</v>
      </c>
      <c r="GH105" s="84">
        <v>1161</v>
      </c>
      <c r="GI105" s="84">
        <v>1014</v>
      </c>
      <c r="GJ105" s="84">
        <v>894</v>
      </c>
      <c r="GK105" s="84">
        <v>795</v>
      </c>
      <c r="GL105" s="85">
        <v>3227</v>
      </c>
    </row>
    <row r="106" spans="1:194" s="1" customFormat="1">
      <c r="A106" s="86" t="s">
        <v>135</v>
      </c>
      <c r="B106" s="360" t="s">
        <v>231</v>
      </c>
      <c r="C106" s="29" t="str">
        <f t="shared" si="14"/>
        <v xml:space="preserve">England – CCGs - Shropshire, Telford and Wrekin </v>
      </c>
      <c r="D106" s="50">
        <f t="shared" si="13"/>
        <v>202333</v>
      </c>
      <c r="E106" s="50">
        <f t="shared" si="13"/>
        <v>212592</v>
      </c>
      <c r="F106" s="51">
        <f t="shared" si="15"/>
        <v>516049</v>
      </c>
      <c r="G106" s="51">
        <f t="shared" si="16"/>
        <v>254197</v>
      </c>
      <c r="H106" s="52">
        <f t="shared" si="17"/>
        <v>261852</v>
      </c>
      <c r="I106" s="52">
        <f t="shared" si="18"/>
        <v>202333</v>
      </c>
      <c r="J106" s="52">
        <f t="shared" si="19"/>
        <v>212592</v>
      </c>
      <c r="K106" s="49">
        <f t="shared" si="20"/>
        <v>51864</v>
      </c>
      <c r="L106" s="50">
        <f t="shared" si="21"/>
        <v>49260</v>
      </c>
      <c r="M106" s="83">
        <v>2427</v>
      </c>
      <c r="N106" s="83">
        <v>2443</v>
      </c>
      <c r="O106" s="83">
        <v>2610</v>
      </c>
      <c r="P106" s="83">
        <v>2550</v>
      </c>
      <c r="Q106" s="83">
        <v>2657</v>
      </c>
      <c r="R106" s="83">
        <v>2888</v>
      </c>
      <c r="S106" s="83">
        <v>2873</v>
      </c>
      <c r="T106" s="83">
        <v>2815</v>
      </c>
      <c r="U106" s="83">
        <v>2968</v>
      </c>
      <c r="V106" s="83">
        <v>3073</v>
      </c>
      <c r="W106" s="83">
        <v>3020</v>
      </c>
      <c r="X106" s="83">
        <v>3025</v>
      </c>
      <c r="Y106" s="83">
        <v>3161</v>
      </c>
      <c r="Z106" s="83">
        <v>3154</v>
      </c>
      <c r="AA106" s="83">
        <v>3092</v>
      </c>
      <c r="AB106" s="83">
        <v>3096</v>
      </c>
      <c r="AC106" s="83">
        <v>2929</v>
      </c>
      <c r="AD106" s="83">
        <v>3083</v>
      </c>
      <c r="AE106" s="83">
        <v>2986</v>
      </c>
      <c r="AF106" s="83">
        <v>2543</v>
      </c>
      <c r="AG106" s="83">
        <v>2405</v>
      </c>
      <c r="AH106" s="83">
        <v>2547</v>
      </c>
      <c r="AI106" s="83">
        <v>2816</v>
      </c>
      <c r="AJ106" s="83">
        <v>2727</v>
      </c>
      <c r="AK106" s="83">
        <v>2878</v>
      </c>
      <c r="AL106" s="83">
        <v>2888</v>
      </c>
      <c r="AM106" s="83">
        <v>2799</v>
      </c>
      <c r="AN106" s="83">
        <v>2886</v>
      </c>
      <c r="AO106" s="83">
        <v>3032</v>
      </c>
      <c r="AP106" s="83">
        <v>2928</v>
      </c>
      <c r="AQ106" s="83">
        <v>2972</v>
      </c>
      <c r="AR106" s="83">
        <v>3134</v>
      </c>
      <c r="AS106" s="83">
        <v>3100</v>
      </c>
      <c r="AT106" s="83">
        <v>3078</v>
      </c>
      <c r="AU106" s="83">
        <v>3053</v>
      </c>
      <c r="AV106" s="83">
        <v>3102</v>
      </c>
      <c r="AW106" s="83">
        <v>3098</v>
      </c>
      <c r="AX106" s="83">
        <v>3083</v>
      </c>
      <c r="AY106" s="83">
        <v>2946</v>
      </c>
      <c r="AZ106" s="83">
        <v>2998</v>
      </c>
      <c r="BA106" s="83">
        <v>2864</v>
      </c>
      <c r="BB106" s="83">
        <v>2886</v>
      </c>
      <c r="BC106" s="83">
        <v>2917</v>
      </c>
      <c r="BD106" s="83">
        <v>2774</v>
      </c>
      <c r="BE106" s="83">
        <v>2656</v>
      </c>
      <c r="BF106" s="83">
        <v>2619</v>
      </c>
      <c r="BG106" s="83">
        <v>2782</v>
      </c>
      <c r="BH106" s="83">
        <v>2939</v>
      </c>
      <c r="BI106" s="83">
        <v>2927</v>
      </c>
      <c r="BJ106" s="83">
        <v>3345</v>
      </c>
      <c r="BK106" s="83">
        <v>3645</v>
      </c>
      <c r="BL106" s="83">
        <v>3847</v>
      </c>
      <c r="BM106" s="83">
        <v>3450</v>
      </c>
      <c r="BN106" s="83">
        <v>3729</v>
      </c>
      <c r="BO106" s="83">
        <v>3724</v>
      </c>
      <c r="BP106" s="83">
        <v>3859</v>
      </c>
      <c r="BQ106" s="83">
        <v>3841</v>
      </c>
      <c r="BR106" s="83">
        <v>3804</v>
      </c>
      <c r="BS106" s="83">
        <v>3769</v>
      </c>
      <c r="BT106" s="83">
        <v>3771</v>
      </c>
      <c r="BU106" s="83">
        <v>3779</v>
      </c>
      <c r="BV106" s="83">
        <v>3702</v>
      </c>
      <c r="BW106" s="83">
        <v>3398</v>
      </c>
      <c r="BX106" s="83">
        <v>3373</v>
      </c>
      <c r="BY106" s="83">
        <v>3183</v>
      </c>
      <c r="BZ106" s="83">
        <v>2996</v>
      </c>
      <c r="CA106" s="83">
        <v>3024</v>
      </c>
      <c r="CB106" s="83">
        <v>2930</v>
      </c>
      <c r="CC106" s="83">
        <v>3054</v>
      </c>
      <c r="CD106" s="83">
        <v>2868</v>
      </c>
      <c r="CE106" s="83">
        <v>2851</v>
      </c>
      <c r="CF106" s="83">
        <v>2753</v>
      </c>
      <c r="CG106" s="83">
        <v>2820</v>
      </c>
      <c r="CH106" s="83">
        <v>3005</v>
      </c>
      <c r="CI106" s="83">
        <v>3028</v>
      </c>
      <c r="CJ106" s="83">
        <v>2985</v>
      </c>
      <c r="CK106" s="83">
        <v>2459</v>
      </c>
      <c r="CL106" s="83">
        <v>2317</v>
      </c>
      <c r="CM106" s="83">
        <v>2390</v>
      </c>
      <c r="CN106" s="83">
        <v>2085</v>
      </c>
      <c r="CO106" s="83">
        <v>1707</v>
      </c>
      <c r="CP106" s="83">
        <v>1509</v>
      </c>
      <c r="CQ106" s="83">
        <v>1489</v>
      </c>
      <c r="CR106" s="83">
        <v>1343</v>
      </c>
      <c r="CS106" s="83">
        <v>1194</v>
      </c>
      <c r="CT106" s="83">
        <v>1114</v>
      </c>
      <c r="CU106" s="83">
        <v>915</v>
      </c>
      <c r="CV106" s="83">
        <v>796</v>
      </c>
      <c r="CW106" s="83">
        <v>717</v>
      </c>
      <c r="CX106" s="83">
        <v>551</v>
      </c>
      <c r="CY106" s="83">
        <v>1851</v>
      </c>
      <c r="CZ106" s="84">
        <v>2310</v>
      </c>
      <c r="DA106" s="84">
        <v>2358</v>
      </c>
      <c r="DB106" s="84">
        <v>2372</v>
      </c>
      <c r="DC106" s="84">
        <v>2487</v>
      </c>
      <c r="DD106" s="84">
        <v>2624</v>
      </c>
      <c r="DE106" s="84">
        <v>2657</v>
      </c>
      <c r="DF106" s="84">
        <v>2703</v>
      </c>
      <c r="DG106" s="84">
        <v>2686</v>
      </c>
      <c r="DH106" s="84">
        <v>2803</v>
      </c>
      <c r="DI106" s="84">
        <v>2760</v>
      </c>
      <c r="DJ106" s="84">
        <v>3025</v>
      </c>
      <c r="DK106" s="84">
        <v>2952</v>
      </c>
      <c r="DL106" s="84">
        <v>3014</v>
      </c>
      <c r="DM106" s="84">
        <v>2821</v>
      </c>
      <c r="DN106" s="84">
        <v>3102</v>
      </c>
      <c r="DO106" s="84">
        <v>2875</v>
      </c>
      <c r="DP106" s="84">
        <v>2839</v>
      </c>
      <c r="DQ106" s="84">
        <v>2872</v>
      </c>
      <c r="DR106" s="84">
        <v>2737</v>
      </c>
      <c r="DS106" s="84">
        <v>2085</v>
      </c>
      <c r="DT106" s="84">
        <v>2112</v>
      </c>
      <c r="DU106" s="84">
        <v>2237</v>
      </c>
      <c r="DV106" s="84">
        <v>2545</v>
      </c>
      <c r="DW106" s="84">
        <v>2536</v>
      </c>
      <c r="DX106" s="84">
        <v>2607</v>
      </c>
      <c r="DY106" s="84">
        <v>2682</v>
      </c>
      <c r="DZ106" s="84">
        <v>2588</v>
      </c>
      <c r="EA106" s="84">
        <v>2893</v>
      </c>
      <c r="EB106" s="84">
        <v>2914</v>
      </c>
      <c r="EC106" s="84">
        <v>3044</v>
      </c>
      <c r="ED106" s="84">
        <v>3055</v>
      </c>
      <c r="EE106" s="84">
        <v>3243</v>
      </c>
      <c r="EF106" s="84">
        <v>3149</v>
      </c>
      <c r="EG106" s="84">
        <v>3203</v>
      </c>
      <c r="EH106" s="84">
        <v>3216</v>
      </c>
      <c r="EI106" s="84">
        <v>3238</v>
      </c>
      <c r="EJ106" s="84">
        <v>3104</v>
      </c>
      <c r="EK106" s="84">
        <v>3190</v>
      </c>
      <c r="EL106" s="84">
        <v>3038</v>
      </c>
      <c r="EM106" s="84">
        <v>2981</v>
      </c>
      <c r="EN106" s="84">
        <v>2928</v>
      </c>
      <c r="EO106" s="84">
        <v>3069</v>
      </c>
      <c r="EP106" s="84">
        <v>3047</v>
      </c>
      <c r="EQ106" s="84">
        <v>3054</v>
      </c>
      <c r="ER106" s="84">
        <v>2723</v>
      </c>
      <c r="ES106" s="84">
        <v>2657</v>
      </c>
      <c r="ET106" s="84">
        <v>2819</v>
      </c>
      <c r="EU106" s="84">
        <v>3097</v>
      </c>
      <c r="EV106" s="84">
        <v>3137</v>
      </c>
      <c r="EW106" s="84">
        <v>3414</v>
      </c>
      <c r="EX106" s="84">
        <v>3606</v>
      </c>
      <c r="EY106" s="84">
        <v>3908</v>
      </c>
      <c r="EZ106" s="84">
        <v>3768</v>
      </c>
      <c r="FA106" s="84">
        <v>3934</v>
      </c>
      <c r="FB106" s="84">
        <v>3922</v>
      </c>
      <c r="FC106" s="84">
        <v>3997</v>
      </c>
      <c r="FD106" s="84">
        <v>4139</v>
      </c>
      <c r="FE106" s="84">
        <v>4096</v>
      </c>
      <c r="FF106" s="84">
        <v>3950</v>
      </c>
      <c r="FG106" s="84">
        <v>3863</v>
      </c>
      <c r="FH106" s="84">
        <v>3718</v>
      </c>
      <c r="FI106" s="84">
        <v>3718</v>
      </c>
      <c r="FJ106" s="84">
        <v>3552</v>
      </c>
      <c r="FK106" s="84">
        <v>3480</v>
      </c>
      <c r="FL106" s="84">
        <v>3460</v>
      </c>
      <c r="FM106" s="84">
        <v>3189</v>
      </c>
      <c r="FN106" s="84">
        <v>3049</v>
      </c>
      <c r="FO106" s="84">
        <v>3143</v>
      </c>
      <c r="FP106" s="84">
        <v>3121</v>
      </c>
      <c r="FQ106" s="84">
        <v>3062</v>
      </c>
      <c r="FR106" s="84">
        <v>2923</v>
      </c>
      <c r="FS106" s="84">
        <v>3005</v>
      </c>
      <c r="FT106" s="84">
        <v>3110</v>
      </c>
      <c r="FU106" s="84">
        <v>3163</v>
      </c>
      <c r="FV106" s="84">
        <v>3278</v>
      </c>
      <c r="FW106" s="84">
        <v>3434</v>
      </c>
      <c r="FX106" s="84">
        <v>2816</v>
      </c>
      <c r="FY106" s="84">
        <v>2563</v>
      </c>
      <c r="FZ106" s="84">
        <v>2638</v>
      </c>
      <c r="GA106" s="84">
        <v>2332</v>
      </c>
      <c r="GB106" s="84">
        <v>2117</v>
      </c>
      <c r="GC106" s="84">
        <v>1818</v>
      </c>
      <c r="GD106" s="84">
        <v>1794</v>
      </c>
      <c r="GE106" s="84">
        <v>1704</v>
      </c>
      <c r="GF106" s="84">
        <v>1617</v>
      </c>
      <c r="GG106" s="84">
        <v>1477</v>
      </c>
      <c r="GH106" s="84">
        <v>1229</v>
      </c>
      <c r="GI106" s="84">
        <v>1058</v>
      </c>
      <c r="GJ106" s="84">
        <v>970</v>
      </c>
      <c r="GK106" s="84">
        <v>887</v>
      </c>
      <c r="GL106" s="85">
        <v>3642</v>
      </c>
    </row>
    <row r="107" spans="1:194" s="1" customFormat="1">
      <c r="A107" s="86" t="s">
        <v>135</v>
      </c>
      <c r="B107" s="360" t="s">
        <v>232</v>
      </c>
      <c r="C107" s="29" t="str">
        <f t="shared" si="14"/>
        <v xml:space="preserve">England – CCGs - Somerset </v>
      </c>
      <c r="D107" s="50">
        <f t="shared" si="13"/>
        <v>225653</v>
      </c>
      <c r="E107" s="50">
        <f t="shared" si="13"/>
        <v>240687</v>
      </c>
      <c r="F107" s="51">
        <f t="shared" si="15"/>
        <v>576852</v>
      </c>
      <c r="G107" s="51">
        <f t="shared" si="16"/>
        <v>282176</v>
      </c>
      <c r="H107" s="52">
        <f t="shared" si="17"/>
        <v>294676</v>
      </c>
      <c r="I107" s="52">
        <f t="shared" si="18"/>
        <v>225653</v>
      </c>
      <c r="J107" s="52">
        <f t="shared" si="19"/>
        <v>240687</v>
      </c>
      <c r="K107" s="49">
        <f t="shared" si="20"/>
        <v>56523</v>
      </c>
      <c r="L107" s="50">
        <f t="shared" si="21"/>
        <v>53989</v>
      </c>
      <c r="M107" s="83">
        <v>2579</v>
      </c>
      <c r="N107" s="83">
        <v>2735</v>
      </c>
      <c r="O107" s="83">
        <v>2851</v>
      </c>
      <c r="P107" s="83">
        <v>2827</v>
      </c>
      <c r="Q107" s="83">
        <v>2880</v>
      </c>
      <c r="R107" s="83">
        <v>2967</v>
      </c>
      <c r="S107" s="83">
        <v>3154</v>
      </c>
      <c r="T107" s="83">
        <v>3129</v>
      </c>
      <c r="U107" s="83">
        <v>3161</v>
      </c>
      <c r="V107" s="83">
        <v>3188</v>
      </c>
      <c r="W107" s="83">
        <v>3295</v>
      </c>
      <c r="X107" s="83">
        <v>3363</v>
      </c>
      <c r="Y107" s="83">
        <v>3374</v>
      </c>
      <c r="Z107" s="83">
        <v>3386</v>
      </c>
      <c r="AA107" s="83">
        <v>3512</v>
      </c>
      <c r="AB107" s="83">
        <v>3426</v>
      </c>
      <c r="AC107" s="83">
        <v>3314</v>
      </c>
      <c r="AD107" s="83">
        <v>3382</v>
      </c>
      <c r="AE107" s="83">
        <v>3233</v>
      </c>
      <c r="AF107" s="83">
        <v>2574</v>
      </c>
      <c r="AG107" s="83">
        <v>2320</v>
      </c>
      <c r="AH107" s="83">
        <v>2317</v>
      </c>
      <c r="AI107" s="83">
        <v>2682</v>
      </c>
      <c r="AJ107" s="83">
        <v>2825</v>
      </c>
      <c r="AK107" s="83">
        <v>2972</v>
      </c>
      <c r="AL107" s="83">
        <v>3024</v>
      </c>
      <c r="AM107" s="83">
        <v>2813</v>
      </c>
      <c r="AN107" s="83">
        <v>2916</v>
      </c>
      <c r="AO107" s="83">
        <v>3167</v>
      </c>
      <c r="AP107" s="83">
        <v>3055</v>
      </c>
      <c r="AQ107" s="83">
        <v>3190</v>
      </c>
      <c r="AR107" s="83">
        <v>3110</v>
      </c>
      <c r="AS107" s="83">
        <v>3338</v>
      </c>
      <c r="AT107" s="83">
        <v>3356</v>
      </c>
      <c r="AU107" s="83">
        <v>3357</v>
      </c>
      <c r="AV107" s="83">
        <v>3215</v>
      </c>
      <c r="AW107" s="83">
        <v>3254</v>
      </c>
      <c r="AX107" s="83">
        <v>3245</v>
      </c>
      <c r="AY107" s="83">
        <v>3107</v>
      </c>
      <c r="AZ107" s="83">
        <v>3286</v>
      </c>
      <c r="BA107" s="83">
        <v>3231</v>
      </c>
      <c r="BB107" s="83">
        <v>3086</v>
      </c>
      <c r="BC107" s="83">
        <v>3130</v>
      </c>
      <c r="BD107" s="83">
        <v>3091</v>
      </c>
      <c r="BE107" s="83">
        <v>2853</v>
      </c>
      <c r="BF107" s="83">
        <v>2898</v>
      </c>
      <c r="BG107" s="83">
        <v>2937</v>
      </c>
      <c r="BH107" s="83">
        <v>3128</v>
      </c>
      <c r="BI107" s="83">
        <v>3375</v>
      </c>
      <c r="BJ107" s="83">
        <v>3517</v>
      </c>
      <c r="BK107" s="83">
        <v>3744</v>
      </c>
      <c r="BL107" s="83">
        <v>4009</v>
      </c>
      <c r="BM107" s="83">
        <v>3889</v>
      </c>
      <c r="BN107" s="83">
        <v>4086</v>
      </c>
      <c r="BO107" s="83">
        <v>4178</v>
      </c>
      <c r="BP107" s="83">
        <v>4253</v>
      </c>
      <c r="BQ107" s="83">
        <v>4274</v>
      </c>
      <c r="BR107" s="83">
        <v>4332</v>
      </c>
      <c r="BS107" s="83">
        <v>4354</v>
      </c>
      <c r="BT107" s="83">
        <v>4182</v>
      </c>
      <c r="BU107" s="83">
        <v>4150</v>
      </c>
      <c r="BV107" s="83">
        <v>4066</v>
      </c>
      <c r="BW107" s="83">
        <v>3883</v>
      </c>
      <c r="BX107" s="83">
        <v>3818</v>
      </c>
      <c r="BY107" s="83">
        <v>3682</v>
      </c>
      <c r="BZ107" s="83">
        <v>3615</v>
      </c>
      <c r="CA107" s="83">
        <v>3543</v>
      </c>
      <c r="CB107" s="83">
        <v>3426</v>
      </c>
      <c r="CC107" s="83">
        <v>3489</v>
      </c>
      <c r="CD107" s="83">
        <v>3480</v>
      </c>
      <c r="CE107" s="83">
        <v>3452</v>
      </c>
      <c r="CF107" s="83">
        <v>3599</v>
      </c>
      <c r="CG107" s="83">
        <v>3427</v>
      </c>
      <c r="CH107" s="83">
        <v>3575</v>
      </c>
      <c r="CI107" s="83">
        <v>3738</v>
      </c>
      <c r="CJ107" s="83">
        <v>3920</v>
      </c>
      <c r="CK107" s="83">
        <v>3043</v>
      </c>
      <c r="CL107" s="83">
        <v>2852</v>
      </c>
      <c r="CM107" s="83">
        <v>2699</v>
      </c>
      <c r="CN107" s="83">
        <v>2553</v>
      </c>
      <c r="CO107" s="83">
        <v>2221</v>
      </c>
      <c r="CP107" s="83">
        <v>1745</v>
      </c>
      <c r="CQ107" s="83">
        <v>1859</v>
      </c>
      <c r="CR107" s="83">
        <v>1700</v>
      </c>
      <c r="CS107" s="83">
        <v>1531</v>
      </c>
      <c r="CT107" s="83">
        <v>1348</v>
      </c>
      <c r="CU107" s="83">
        <v>1194</v>
      </c>
      <c r="CV107" s="83">
        <v>995</v>
      </c>
      <c r="CW107" s="83">
        <v>857</v>
      </c>
      <c r="CX107" s="83">
        <v>720</v>
      </c>
      <c r="CY107" s="83">
        <v>2570</v>
      </c>
      <c r="CZ107" s="84">
        <v>2476</v>
      </c>
      <c r="DA107" s="84">
        <v>2468</v>
      </c>
      <c r="DB107" s="84">
        <v>2692</v>
      </c>
      <c r="DC107" s="84">
        <v>2688</v>
      </c>
      <c r="DD107" s="84">
        <v>2859</v>
      </c>
      <c r="DE107" s="84">
        <v>2829</v>
      </c>
      <c r="DF107" s="84">
        <v>2936</v>
      </c>
      <c r="DG107" s="84">
        <v>2924</v>
      </c>
      <c r="DH107" s="84">
        <v>3067</v>
      </c>
      <c r="DI107" s="84">
        <v>3069</v>
      </c>
      <c r="DJ107" s="84">
        <v>3261</v>
      </c>
      <c r="DK107" s="84">
        <v>3285</v>
      </c>
      <c r="DL107" s="84">
        <v>3311</v>
      </c>
      <c r="DM107" s="84">
        <v>3226</v>
      </c>
      <c r="DN107" s="84">
        <v>3315</v>
      </c>
      <c r="DO107" s="84">
        <v>3290</v>
      </c>
      <c r="DP107" s="84">
        <v>3116</v>
      </c>
      <c r="DQ107" s="84">
        <v>3177</v>
      </c>
      <c r="DR107" s="84">
        <v>2969</v>
      </c>
      <c r="DS107" s="84">
        <v>2242</v>
      </c>
      <c r="DT107" s="84">
        <v>1760</v>
      </c>
      <c r="DU107" s="84">
        <v>2042</v>
      </c>
      <c r="DV107" s="84">
        <v>2381</v>
      </c>
      <c r="DW107" s="84">
        <v>2594</v>
      </c>
      <c r="DX107" s="84">
        <v>2847</v>
      </c>
      <c r="DY107" s="84">
        <v>2834</v>
      </c>
      <c r="DZ107" s="84">
        <v>2721</v>
      </c>
      <c r="EA107" s="84">
        <v>2937</v>
      </c>
      <c r="EB107" s="84">
        <v>3245</v>
      </c>
      <c r="EC107" s="84">
        <v>3103</v>
      </c>
      <c r="ED107" s="84">
        <v>3345</v>
      </c>
      <c r="EE107" s="84">
        <v>3311</v>
      </c>
      <c r="EF107" s="84">
        <v>3514</v>
      </c>
      <c r="EG107" s="84">
        <v>3616</v>
      </c>
      <c r="EH107" s="84">
        <v>3539</v>
      </c>
      <c r="EI107" s="84">
        <v>3370</v>
      </c>
      <c r="EJ107" s="84">
        <v>3295</v>
      </c>
      <c r="EK107" s="84">
        <v>3344</v>
      </c>
      <c r="EL107" s="84">
        <v>3273</v>
      </c>
      <c r="EM107" s="84">
        <v>3261</v>
      </c>
      <c r="EN107" s="84">
        <v>3160</v>
      </c>
      <c r="EO107" s="84">
        <v>3476</v>
      </c>
      <c r="EP107" s="84">
        <v>3292</v>
      </c>
      <c r="EQ107" s="84">
        <v>3261</v>
      </c>
      <c r="ER107" s="84">
        <v>3046</v>
      </c>
      <c r="ES107" s="84">
        <v>3057</v>
      </c>
      <c r="ET107" s="84">
        <v>3131</v>
      </c>
      <c r="EU107" s="84">
        <v>3407</v>
      </c>
      <c r="EV107" s="84">
        <v>3533</v>
      </c>
      <c r="EW107" s="84">
        <v>3679</v>
      </c>
      <c r="EX107" s="84">
        <v>4041</v>
      </c>
      <c r="EY107" s="84">
        <v>4122</v>
      </c>
      <c r="EZ107" s="84">
        <v>4175</v>
      </c>
      <c r="FA107" s="84">
        <v>4296</v>
      </c>
      <c r="FB107" s="84">
        <v>4349</v>
      </c>
      <c r="FC107" s="84">
        <v>4362</v>
      </c>
      <c r="FD107" s="84">
        <v>4554</v>
      </c>
      <c r="FE107" s="84">
        <v>4504</v>
      </c>
      <c r="FF107" s="84">
        <v>4550</v>
      </c>
      <c r="FG107" s="84">
        <v>4485</v>
      </c>
      <c r="FH107" s="84">
        <v>4364</v>
      </c>
      <c r="FI107" s="84">
        <v>4293</v>
      </c>
      <c r="FJ107" s="84">
        <v>4066</v>
      </c>
      <c r="FK107" s="84">
        <v>4011</v>
      </c>
      <c r="FL107" s="84">
        <v>4007</v>
      </c>
      <c r="FM107" s="84">
        <v>3910</v>
      </c>
      <c r="FN107" s="84">
        <v>3589</v>
      </c>
      <c r="FO107" s="84">
        <v>3682</v>
      </c>
      <c r="FP107" s="84">
        <v>3879</v>
      </c>
      <c r="FQ107" s="84">
        <v>3770</v>
      </c>
      <c r="FR107" s="84">
        <v>3798</v>
      </c>
      <c r="FS107" s="84">
        <v>3708</v>
      </c>
      <c r="FT107" s="84">
        <v>3747</v>
      </c>
      <c r="FU107" s="84">
        <v>3876</v>
      </c>
      <c r="FV107" s="84">
        <v>4081</v>
      </c>
      <c r="FW107" s="84">
        <v>4322</v>
      </c>
      <c r="FX107" s="84">
        <v>3309</v>
      </c>
      <c r="FY107" s="84">
        <v>3282</v>
      </c>
      <c r="FZ107" s="84">
        <v>3033</v>
      </c>
      <c r="GA107" s="84">
        <v>2963</v>
      </c>
      <c r="GB107" s="84">
        <v>2517</v>
      </c>
      <c r="GC107" s="84">
        <v>2180</v>
      </c>
      <c r="GD107" s="84">
        <v>2154</v>
      </c>
      <c r="GE107" s="84">
        <v>1951</v>
      </c>
      <c r="GF107" s="84">
        <v>1922</v>
      </c>
      <c r="GG107" s="84">
        <v>1779</v>
      </c>
      <c r="GH107" s="84">
        <v>1560</v>
      </c>
      <c r="GI107" s="84">
        <v>1414</v>
      </c>
      <c r="GJ107" s="84">
        <v>1295</v>
      </c>
      <c r="GK107" s="84">
        <v>1114</v>
      </c>
      <c r="GL107" s="85">
        <v>5088</v>
      </c>
    </row>
    <row r="108" spans="1:194" s="1" customFormat="1">
      <c r="A108" s="86" t="s">
        <v>135</v>
      </c>
      <c r="B108" s="360" t="s">
        <v>233</v>
      </c>
      <c r="C108" s="29" t="str">
        <f t="shared" si="14"/>
        <v xml:space="preserve">England – CCGs - South East London </v>
      </c>
      <c r="D108" s="50">
        <f t="shared" si="13"/>
        <v>677404</v>
      </c>
      <c r="E108" s="50">
        <f t="shared" si="13"/>
        <v>749378</v>
      </c>
      <c r="F108" s="51">
        <f t="shared" si="15"/>
        <v>1795871</v>
      </c>
      <c r="G108" s="51">
        <f t="shared" si="16"/>
        <v>865549</v>
      </c>
      <c r="H108" s="52">
        <f t="shared" si="17"/>
        <v>930322</v>
      </c>
      <c r="I108" s="52">
        <f t="shared" si="18"/>
        <v>677404</v>
      </c>
      <c r="J108" s="52">
        <f t="shared" si="19"/>
        <v>749378</v>
      </c>
      <c r="K108" s="49">
        <f t="shared" si="20"/>
        <v>188145</v>
      </c>
      <c r="L108" s="50">
        <f t="shared" si="21"/>
        <v>180944</v>
      </c>
      <c r="M108" s="83">
        <v>10895</v>
      </c>
      <c r="N108" s="83">
        <v>10087</v>
      </c>
      <c r="O108" s="83">
        <v>10553</v>
      </c>
      <c r="P108" s="83">
        <v>10213</v>
      </c>
      <c r="Q108" s="83">
        <v>10122</v>
      </c>
      <c r="R108" s="83">
        <v>10225</v>
      </c>
      <c r="S108" s="83">
        <v>10744</v>
      </c>
      <c r="T108" s="83">
        <v>10417</v>
      </c>
      <c r="U108" s="83">
        <v>10423</v>
      </c>
      <c r="V108" s="83">
        <v>10551</v>
      </c>
      <c r="W108" s="83">
        <v>10570</v>
      </c>
      <c r="X108" s="83">
        <v>10848</v>
      </c>
      <c r="Y108" s="83">
        <v>10662</v>
      </c>
      <c r="Z108" s="83">
        <v>10563</v>
      </c>
      <c r="AA108" s="83">
        <v>10688</v>
      </c>
      <c r="AB108" s="83">
        <v>10364</v>
      </c>
      <c r="AC108" s="83">
        <v>10002</v>
      </c>
      <c r="AD108" s="83">
        <v>10218</v>
      </c>
      <c r="AE108" s="83">
        <v>9733</v>
      </c>
      <c r="AF108" s="83">
        <v>8581</v>
      </c>
      <c r="AG108" s="83">
        <v>8953</v>
      </c>
      <c r="AH108" s="83">
        <v>9399</v>
      </c>
      <c r="AI108" s="83">
        <v>10972</v>
      </c>
      <c r="AJ108" s="83">
        <v>12711</v>
      </c>
      <c r="AK108" s="83">
        <v>14178</v>
      </c>
      <c r="AL108" s="83">
        <v>15464</v>
      </c>
      <c r="AM108" s="83">
        <v>16185</v>
      </c>
      <c r="AN108" s="83">
        <v>15905</v>
      </c>
      <c r="AO108" s="83">
        <v>16685</v>
      </c>
      <c r="AP108" s="83">
        <v>16606</v>
      </c>
      <c r="AQ108" s="83">
        <v>16836</v>
      </c>
      <c r="AR108" s="83">
        <v>16526</v>
      </c>
      <c r="AS108" s="83">
        <v>16420</v>
      </c>
      <c r="AT108" s="83">
        <v>15946</v>
      </c>
      <c r="AU108" s="83">
        <v>15578</v>
      </c>
      <c r="AV108" s="83">
        <v>14367</v>
      </c>
      <c r="AW108" s="83">
        <v>14356</v>
      </c>
      <c r="AX108" s="83">
        <v>13973</v>
      </c>
      <c r="AY108" s="83">
        <v>13625</v>
      </c>
      <c r="AZ108" s="83">
        <v>13478</v>
      </c>
      <c r="BA108" s="83">
        <v>13323</v>
      </c>
      <c r="BB108" s="83">
        <v>13118</v>
      </c>
      <c r="BC108" s="83">
        <v>13016</v>
      </c>
      <c r="BD108" s="83">
        <v>12554</v>
      </c>
      <c r="BE108" s="83">
        <v>11923</v>
      </c>
      <c r="BF108" s="83">
        <v>11451</v>
      </c>
      <c r="BG108" s="83">
        <v>11586</v>
      </c>
      <c r="BH108" s="83">
        <v>11686</v>
      </c>
      <c r="BI108" s="83">
        <v>11187</v>
      </c>
      <c r="BJ108" s="83">
        <v>11452</v>
      </c>
      <c r="BK108" s="83">
        <v>11365</v>
      </c>
      <c r="BL108" s="83">
        <v>11427</v>
      </c>
      <c r="BM108" s="83">
        <v>11516</v>
      </c>
      <c r="BN108" s="83">
        <v>11506</v>
      </c>
      <c r="BO108" s="83">
        <v>11237</v>
      </c>
      <c r="BP108" s="83">
        <v>11434</v>
      </c>
      <c r="BQ108" s="83">
        <v>11208</v>
      </c>
      <c r="BR108" s="83">
        <v>10840</v>
      </c>
      <c r="BS108" s="83">
        <v>10338</v>
      </c>
      <c r="BT108" s="83">
        <v>10085</v>
      </c>
      <c r="BU108" s="83">
        <v>9439</v>
      </c>
      <c r="BV108" s="83">
        <v>9057</v>
      </c>
      <c r="BW108" s="83">
        <v>8713</v>
      </c>
      <c r="BX108" s="83">
        <v>7955</v>
      </c>
      <c r="BY108" s="83">
        <v>7552</v>
      </c>
      <c r="BZ108" s="83">
        <v>6906</v>
      </c>
      <c r="CA108" s="83">
        <v>6584</v>
      </c>
      <c r="CB108" s="83">
        <v>6083</v>
      </c>
      <c r="CC108" s="83">
        <v>5696</v>
      </c>
      <c r="CD108" s="83">
        <v>5182</v>
      </c>
      <c r="CE108" s="83">
        <v>4900</v>
      </c>
      <c r="CF108" s="83">
        <v>5003</v>
      </c>
      <c r="CG108" s="83">
        <v>4772</v>
      </c>
      <c r="CH108" s="83">
        <v>4637</v>
      </c>
      <c r="CI108" s="83">
        <v>4822</v>
      </c>
      <c r="CJ108" s="83">
        <v>5215</v>
      </c>
      <c r="CK108" s="83">
        <v>3815</v>
      </c>
      <c r="CL108" s="83">
        <v>3450</v>
      </c>
      <c r="CM108" s="83">
        <v>3430</v>
      </c>
      <c r="CN108" s="83">
        <v>3170</v>
      </c>
      <c r="CO108" s="83">
        <v>2702</v>
      </c>
      <c r="CP108" s="83">
        <v>2346</v>
      </c>
      <c r="CQ108" s="83">
        <v>2437</v>
      </c>
      <c r="CR108" s="83">
        <v>2316</v>
      </c>
      <c r="CS108" s="83">
        <v>2100</v>
      </c>
      <c r="CT108" s="83">
        <v>1845</v>
      </c>
      <c r="CU108" s="83">
        <v>1620</v>
      </c>
      <c r="CV108" s="83">
        <v>1354</v>
      </c>
      <c r="CW108" s="83">
        <v>1167</v>
      </c>
      <c r="CX108" s="83">
        <v>1027</v>
      </c>
      <c r="CY108" s="83">
        <v>3380</v>
      </c>
      <c r="CZ108" s="84">
        <v>10497</v>
      </c>
      <c r="DA108" s="84">
        <v>9785</v>
      </c>
      <c r="DB108" s="84">
        <v>9858</v>
      </c>
      <c r="DC108" s="84">
        <v>9962</v>
      </c>
      <c r="DD108" s="84">
        <v>9992</v>
      </c>
      <c r="DE108" s="84">
        <v>9986</v>
      </c>
      <c r="DF108" s="84">
        <v>10036</v>
      </c>
      <c r="DG108" s="84">
        <v>10046</v>
      </c>
      <c r="DH108" s="84">
        <v>9981</v>
      </c>
      <c r="DI108" s="84">
        <v>10201</v>
      </c>
      <c r="DJ108" s="84">
        <v>10292</v>
      </c>
      <c r="DK108" s="84">
        <v>10394</v>
      </c>
      <c r="DL108" s="84">
        <v>10195</v>
      </c>
      <c r="DM108" s="84">
        <v>10193</v>
      </c>
      <c r="DN108" s="84">
        <v>10304</v>
      </c>
      <c r="DO108" s="84">
        <v>9946</v>
      </c>
      <c r="DP108" s="84">
        <v>9639</v>
      </c>
      <c r="DQ108" s="84">
        <v>9637</v>
      </c>
      <c r="DR108" s="84">
        <v>9582</v>
      </c>
      <c r="DS108" s="84">
        <v>9031</v>
      </c>
      <c r="DT108" s="84">
        <v>9667</v>
      </c>
      <c r="DU108" s="84">
        <v>10247</v>
      </c>
      <c r="DV108" s="84">
        <v>12414</v>
      </c>
      <c r="DW108" s="84">
        <v>14348</v>
      </c>
      <c r="DX108" s="84">
        <v>16141</v>
      </c>
      <c r="DY108" s="84">
        <v>17455</v>
      </c>
      <c r="DZ108" s="84">
        <v>17585</v>
      </c>
      <c r="EA108" s="84">
        <v>18007</v>
      </c>
      <c r="EB108" s="84">
        <v>18108</v>
      </c>
      <c r="EC108" s="84">
        <v>17940</v>
      </c>
      <c r="ED108" s="84">
        <v>18147</v>
      </c>
      <c r="EE108" s="84">
        <v>17760</v>
      </c>
      <c r="EF108" s="84">
        <v>17597</v>
      </c>
      <c r="EG108" s="84">
        <v>17308</v>
      </c>
      <c r="EH108" s="84">
        <v>16833</v>
      </c>
      <c r="EI108" s="84">
        <v>16048</v>
      </c>
      <c r="EJ108" s="84">
        <v>15841</v>
      </c>
      <c r="EK108" s="84">
        <v>15129</v>
      </c>
      <c r="EL108" s="84">
        <v>14744</v>
      </c>
      <c r="EM108" s="84">
        <v>14409</v>
      </c>
      <c r="EN108" s="84">
        <v>14423</v>
      </c>
      <c r="EO108" s="84">
        <v>14572</v>
      </c>
      <c r="EP108" s="84">
        <v>14282</v>
      </c>
      <c r="EQ108" s="84">
        <v>13700</v>
      </c>
      <c r="ER108" s="84">
        <v>12853</v>
      </c>
      <c r="ES108" s="84">
        <v>12570</v>
      </c>
      <c r="ET108" s="84">
        <v>12351</v>
      </c>
      <c r="EU108" s="84">
        <v>12464</v>
      </c>
      <c r="EV108" s="84">
        <v>12079</v>
      </c>
      <c r="EW108" s="84">
        <v>11999</v>
      </c>
      <c r="EX108" s="84">
        <v>11904</v>
      </c>
      <c r="EY108" s="84">
        <v>12473</v>
      </c>
      <c r="EZ108" s="84">
        <v>12037</v>
      </c>
      <c r="FA108" s="84">
        <v>12152</v>
      </c>
      <c r="FB108" s="84">
        <v>11900</v>
      </c>
      <c r="FC108" s="84">
        <v>11845</v>
      </c>
      <c r="FD108" s="84">
        <v>11656</v>
      </c>
      <c r="FE108" s="84">
        <v>11636</v>
      </c>
      <c r="FF108" s="84">
        <v>11397</v>
      </c>
      <c r="FG108" s="84">
        <v>11028</v>
      </c>
      <c r="FH108" s="84">
        <v>10419</v>
      </c>
      <c r="FI108" s="84">
        <v>9745</v>
      </c>
      <c r="FJ108" s="84">
        <v>9174</v>
      </c>
      <c r="FK108" s="84">
        <v>8426</v>
      </c>
      <c r="FL108" s="84">
        <v>7948</v>
      </c>
      <c r="FM108" s="84">
        <v>7558</v>
      </c>
      <c r="FN108" s="84">
        <v>7053</v>
      </c>
      <c r="FO108" s="84">
        <v>6470</v>
      </c>
      <c r="FP108" s="84">
        <v>6193</v>
      </c>
      <c r="FQ108" s="84">
        <v>5897</v>
      </c>
      <c r="FR108" s="84">
        <v>5675</v>
      </c>
      <c r="FS108" s="84">
        <v>5723</v>
      </c>
      <c r="FT108" s="84">
        <v>5453</v>
      </c>
      <c r="FU108" s="84">
        <v>5556</v>
      </c>
      <c r="FV108" s="84">
        <v>5678</v>
      </c>
      <c r="FW108" s="84">
        <v>6102</v>
      </c>
      <c r="FX108" s="84">
        <v>4891</v>
      </c>
      <c r="FY108" s="84">
        <v>4345</v>
      </c>
      <c r="FZ108" s="84">
        <v>4210</v>
      </c>
      <c r="GA108" s="84">
        <v>4095</v>
      </c>
      <c r="GB108" s="84">
        <v>3685</v>
      </c>
      <c r="GC108" s="84">
        <v>3282</v>
      </c>
      <c r="GD108" s="84">
        <v>3396</v>
      </c>
      <c r="GE108" s="84">
        <v>3285</v>
      </c>
      <c r="GF108" s="84">
        <v>3014</v>
      </c>
      <c r="GG108" s="84">
        <v>2710</v>
      </c>
      <c r="GH108" s="84">
        <v>2495</v>
      </c>
      <c r="GI108" s="84">
        <v>2229</v>
      </c>
      <c r="GJ108" s="84">
        <v>1947</v>
      </c>
      <c r="GK108" s="84">
        <v>1750</v>
      </c>
      <c r="GL108" s="85">
        <v>7312</v>
      </c>
    </row>
    <row r="109" spans="1:194" s="1" customFormat="1">
      <c r="A109" s="86" t="s">
        <v>135</v>
      </c>
      <c r="B109" s="360" t="s">
        <v>234</v>
      </c>
      <c r="C109" s="29" t="str">
        <f t="shared" si="14"/>
        <v xml:space="preserve">England – CCGs - South East Staffordshire and Seisdon Peninsula </v>
      </c>
      <c r="D109" s="50">
        <f t="shared" si="13"/>
        <v>92288</v>
      </c>
      <c r="E109" s="50">
        <f t="shared" si="13"/>
        <v>94976</v>
      </c>
      <c r="F109" s="51">
        <f t="shared" si="15"/>
        <v>231486</v>
      </c>
      <c r="G109" s="51">
        <f t="shared" si="16"/>
        <v>114941</v>
      </c>
      <c r="H109" s="52">
        <f t="shared" si="17"/>
        <v>116545</v>
      </c>
      <c r="I109" s="52">
        <f t="shared" si="18"/>
        <v>92288</v>
      </c>
      <c r="J109" s="52">
        <f t="shared" si="19"/>
        <v>94976</v>
      </c>
      <c r="K109" s="49">
        <f t="shared" si="20"/>
        <v>22653</v>
      </c>
      <c r="L109" s="50">
        <f t="shared" si="21"/>
        <v>21569</v>
      </c>
      <c r="M109" s="83">
        <v>1129</v>
      </c>
      <c r="N109" s="83">
        <v>1153</v>
      </c>
      <c r="O109" s="83">
        <v>1167</v>
      </c>
      <c r="P109" s="83">
        <v>1125</v>
      </c>
      <c r="Q109" s="83">
        <v>1200</v>
      </c>
      <c r="R109" s="83">
        <v>1328</v>
      </c>
      <c r="S109" s="83">
        <v>1300</v>
      </c>
      <c r="T109" s="83">
        <v>1196</v>
      </c>
      <c r="U109" s="83">
        <v>1200</v>
      </c>
      <c r="V109" s="83">
        <v>1332</v>
      </c>
      <c r="W109" s="83">
        <v>1352</v>
      </c>
      <c r="X109" s="83">
        <v>1292</v>
      </c>
      <c r="Y109" s="83">
        <v>1337</v>
      </c>
      <c r="Z109" s="83">
        <v>1327</v>
      </c>
      <c r="AA109" s="83">
        <v>1379</v>
      </c>
      <c r="AB109" s="83">
        <v>1249</v>
      </c>
      <c r="AC109" s="83">
        <v>1261</v>
      </c>
      <c r="AD109" s="83">
        <v>1326</v>
      </c>
      <c r="AE109" s="83">
        <v>1365</v>
      </c>
      <c r="AF109" s="83">
        <v>1066</v>
      </c>
      <c r="AG109" s="83">
        <v>1122</v>
      </c>
      <c r="AH109" s="83">
        <v>1110</v>
      </c>
      <c r="AI109" s="83">
        <v>1195</v>
      </c>
      <c r="AJ109" s="83">
        <v>1281</v>
      </c>
      <c r="AK109" s="83">
        <v>1345</v>
      </c>
      <c r="AL109" s="83">
        <v>1364</v>
      </c>
      <c r="AM109" s="83">
        <v>1300</v>
      </c>
      <c r="AN109" s="83">
        <v>1379</v>
      </c>
      <c r="AO109" s="83">
        <v>1415</v>
      </c>
      <c r="AP109" s="83">
        <v>1450</v>
      </c>
      <c r="AQ109" s="83">
        <v>1499</v>
      </c>
      <c r="AR109" s="83">
        <v>1523</v>
      </c>
      <c r="AS109" s="83">
        <v>1497</v>
      </c>
      <c r="AT109" s="83">
        <v>1440</v>
      </c>
      <c r="AU109" s="83">
        <v>1487</v>
      </c>
      <c r="AV109" s="83">
        <v>1426</v>
      </c>
      <c r="AW109" s="83">
        <v>1397</v>
      </c>
      <c r="AX109" s="83">
        <v>1408</v>
      </c>
      <c r="AY109" s="83">
        <v>1434</v>
      </c>
      <c r="AZ109" s="83">
        <v>1397</v>
      </c>
      <c r="BA109" s="83">
        <v>1384</v>
      </c>
      <c r="BB109" s="83">
        <v>1336</v>
      </c>
      <c r="BC109" s="83">
        <v>1494</v>
      </c>
      <c r="BD109" s="83">
        <v>1348</v>
      </c>
      <c r="BE109" s="83">
        <v>1213</v>
      </c>
      <c r="BF109" s="83">
        <v>1210</v>
      </c>
      <c r="BG109" s="83">
        <v>1324</v>
      </c>
      <c r="BH109" s="83">
        <v>1322</v>
      </c>
      <c r="BI109" s="83">
        <v>1426</v>
      </c>
      <c r="BJ109" s="83">
        <v>1482</v>
      </c>
      <c r="BK109" s="83">
        <v>1629</v>
      </c>
      <c r="BL109" s="83">
        <v>1754</v>
      </c>
      <c r="BM109" s="83">
        <v>1665</v>
      </c>
      <c r="BN109" s="83">
        <v>1708</v>
      </c>
      <c r="BO109" s="83">
        <v>1780</v>
      </c>
      <c r="BP109" s="83">
        <v>1731</v>
      </c>
      <c r="BQ109" s="83">
        <v>1700</v>
      </c>
      <c r="BR109" s="83">
        <v>1712</v>
      </c>
      <c r="BS109" s="83">
        <v>1642</v>
      </c>
      <c r="BT109" s="83">
        <v>1560</v>
      </c>
      <c r="BU109" s="83">
        <v>1547</v>
      </c>
      <c r="BV109" s="83">
        <v>1598</v>
      </c>
      <c r="BW109" s="83">
        <v>1426</v>
      </c>
      <c r="BX109" s="83">
        <v>1394</v>
      </c>
      <c r="BY109" s="83">
        <v>1306</v>
      </c>
      <c r="BZ109" s="83">
        <v>1383</v>
      </c>
      <c r="CA109" s="83">
        <v>1354</v>
      </c>
      <c r="CB109" s="83">
        <v>1295</v>
      </c>
      <c r="CC109" s="83">
        <v>1327</v>
      </c>
      <c r="CD109" s="83">
        <v>1338</v>
      </c>
      <c r="CE109" s="83">
        <v>1196</v>
      </c>
      <c r="CF109" s="83">
        <v>1202</v>
      </c>
      <c r="CG109" s="83">
        <v>1263</v>
      </c>
      <c r="CH109" s="83">
        <v>1332</v>
      </c>
      <c r="CI109" s="83">
        <v>1386</v>
      </c>
      <c r="CJ109" s="83">
        <v>1416</v>
      </c>
      <c r="CK109" s="83">
        <v>1025</v>
      </c>
      <c r="CL109" s="83">
        <v>1064</v>
      </c>
      <c r="CM109" s="83">
        <v>1099</v>
      </c>
      <c r="CN109" s="83">
        <v>947</v>
      </c>
      <c r="CO109" s="83">
        <v>892</v>
      </c>
      <c r="CP109" s="83">
        <v>693</v>
      </c>
      <c r="CQ109" s="83">
        <v>667</v>
      </c>
      <c r="CR109" s="83">
        <v>643</v>
      </c>
      <c r="CS109" s="83">
        <v>623</v>
      </c>
      <c r="CT109" s="83">
        <v>520</v>
      </c>
      <c r="CU109" s="83">
        <v>430</v>
      </c>
      <c r="CV109" s="83">
        <v>330</v>
      </c>
      <c r="CW109" s="83">
        <v>303</v>
      </c>
      <c r="CX109" s="83">
        <v>236</v>
      </c>
      <c r="CY109" s="83">
        <v>733</v>
      </c>
      <c r="CZ109" s="84">
        <v>1034</v>
      </c>
      <c r="DA109" s="84">
        <v>1052</v>
      </c>
      <c r="DB109" s="84">
        <v>1136</v>
      </c>
      <c r="DC109" s="84">
        <v>1138</v>
      </c>
      <c r="DD109" s="84">
        <v>1233</v>
      </c>
      <c r="DE109" s="84">
        <v>1187</v>
      </c>
      <c r="DF109" s="84">
        <v>1228</v>
      </c>
      <c r="DG109" s="84">
        <v>1206</v>
      </c>
      <c r="DH109" s="84">
        <v>1206</v>
      </c>
      <c r="DI109" s="84">
        <v>1208</v>
      </c>
      <c r="DJ109" s="84">
        <v>1329</v>
      </c>
      <c r="DK109" s="84">
        <v>1317</v>
      </c>
      <c r="DL109" s="84">
        <v>1233</v>
      </c>
      <c r="DM109" s="84">
        <v>1310</v>
      </c>
      <c r="DN109" s="84">
        <v>1234</v>
      </c>
      <c r="DO109" s="84">
        <v>1233</v>
      </c>
      <c r="DP109" s="84">
        <v>1178</v>
      </c>
      <c r="DQ109" s="84">
        <v>1107</v>
      </c>
      <c r="DR109" s="84">
        <v>1121</v>
      </c>
      <c r="DS109" s="84">
        <v>708</v>
      </c>
      <c r="DT109" s="84">
        <v>798</v>
      </c>
      <c r="DU109" s="84">
        <v>876</v>
      </c>
      <c r="DV109" s="84">
        <v>1078</v>
      </c>
      <c r="DW109" s="84">
        <v>1146</v>
      </c>
      <c r="DX109" s="84">
        <v>1160</v>
      </c>
      <c r="DY109" s="84">
        <v>1186</v>
      </c>
      <c r="DZ109" s="84">
        <v>1193</v>
      </c>
      <c r="EA109" s="84">
        <v>1275</v>
      </c>
      <c r="EB109" s="84">
        <v>1362</v>
      </c>
      <c r="EC109" s="84">
        <v>1410</v>
      </c>
      <c r="ED109" s="84">
        <v>1472</v>
      </c>
      <c r="EE109" s="84">
        <v>1518</v>
      </c>
      <c r="EF109" s="84">
        <v>1407</v>
      </c>
      <c r="EG109" s="84">
        <v>1436</v>
      </c>
      <c r="EH109" s="84">
        <v>1447</v>
      </c>
      <c r="EI109" s="84">
        <v>1488</v>
      </c>
      <c r="EJ109" s="84">
        <v>1465</v>
      </c>
      <c r="EK109" s="84">
        <v>1373</v>
      </c>
      <c r="EL109" s="84">
        <v>1439</v>
      </c>
      <c r="EM109" s="84">
        <v>1380</v>
      </c>
      <c r="EN109" s="84">
        <v>1368</v>
      </c>
      <c r="EO109" s="84">
        <v>1421</v>
      </c>
      <c r="EP109" s="84">
        <v>1408</v>
      </c>
      <c r="EQ109" s="84">
        <v>1376</v>
      </c>
      <c r="ER109" s="84">
        <v>1232</v>
      </c>
      <c r="ES109" s="84">
        <v>1238</v>
      </c>
      <c r="ET109" s="84">
        <v>1355</v>
      </c>
      <c r="EU109" s="84">
        <v>1399</v>
      </c>
      <c r="EV109" s="84">
        <v>1401</v>
      </c>
      <c r="EW109" s="84">
        <v>1539</v>
      </c>
      <c r="EX109" s="84">
        <v>1655</v>
      </c>
      <c r="EY109" s="84">
        <v>1686</v>
      </c>
      <c r="EZ109" s="84">
        <v>1701</v>
      </c>
      <c r="FA109" s="84">
        <v>1683</v>
      </c>
      <c r="FB109" s="84">
        <v>1622</v>
      </c>
      <c r="FC109" s="84">
        <v>1668</v>
      </c>
      <c r="FD109" s="84">
        <v>1747</v>
      </c>
      <c r="FE109" s="84">
        <v>1795</v>
      </c>
      <c r="FF109" s="84">
        <v>1663</v>
      </c>
      <c r="FG109" s="84">
        <v>1699</v>
      </c>
      <c r="FH109" s="84">
        <v>1644</v>
      </c>
      <c r="FI109" s="84">
        <v>1560</v>
      </c>
      <c r="FJ109" s="84">
        <v>1543</v>
      </c>
      <c r="FK109" s="84">
        <v>1486</v>
      </c>
      <c r="FL109" s="84">
        <v>1510</v>
      </c>
      <c r="FM109" s="84">
        <v>1446</v>
      </c>
      <c r="FN109" s="84">
        <v>1457</v>
      </c>
      <c r="FO109" s="84">
        <v>1361</v>
      </c>
      <c r="FP109" s="84">
        <v>1470</v>
      </c>
      <c r="FQ109" s="84">
        <v>1386</v>
      </c>
      <c r="FR109" s="84">
        <v>1279</v>
      </c>
      <c r="FS109" s="84">
        <v>1347</v>
      </c>
      <c r="FT109" s="84">
        <v>1328</v>
      </c>
      <c r="FU109" s="84">
        <v>1350</v>
      </c>
      <c r="FV109" s="84">
        <v>1525</v>
      </c>
      <c r="FW109" s="84">
        <v>1633</v>
      </c>
      <c r="FX109" s="84">
        <v>1233</v>
      </c>
      <c r="FY109" s="84">
        <v>1298</v>
      </c>
      <c r="FZ109" s="84">
        <v>1244</v>
      </c>
      <c r="GA109" s="84">
        <v>1167</v>
      </c>
      <c r="GB109" s="84">
        <v>979</v>
      </c>
      <c r="GC109" s="84">
        <v>859</v>
      </c>
      <c r="GD109" s="84">
        <v>828</v>
      </c>
      <c r="GE109" s="84">
        <v>823</v>
      </c>
      <c r="GF109" s="84">
        <v>704</v>
      </c>
      <c r="GG109" s="84">
        <v>636</v>
      </c>
      <c r="GH109" s="84">
        <v>620</v>
      </c>
      <c r="GI109" s="84">
        <v>506</v>
      </c>
      <c r="GJ109" s="84">
        <v>446</v>
      </c>
      <c r="GK109" s="84">
        <v>394</v>
      </c>
      <c r="GL109" s="85">
        <v>1520</v>
      </c>
    </row>
    <row r="110" spans="1:194" s="1" customFormat="1">
      <c r="A110" s="86" t="s">
        <v>135</v>
      </c>
      <c r="B110" s="360" t="s">
        <v>235</v>
      </c>
      <c r="C110" s="29" t="str">
        <f t="shared" si="14"/>
        <v xml:space="preserve">England – CCGs - South Sefton </v>
      </c>
      <c r="D110" s="50">
        <f t="shared" si="13"/>
        <v>62707</v>
      </c>
      <c r="E110" s="50">
        <f t="shared" si="13"/>
        <v>68552</v>
      </c>
      <c r="F110" s="51">
        <f t="shared" si="15"/>
        <v>163768</v>
      </c>
      <c r="G110" s="51">
        <f t="shared" si="16"/>
        <v>79420</v>
      </c>
      <c r="H110" s="52">
        <f t="shared" si="17"/>
        <v>84348</v>
      </c>
      <c r="I110" s="52">
        <f t="shared" si="18"/>
        <v>62707</v>
      </c>
      <c r="J110" s="52">
        <f t="shared" si="19"/>
        <v>68552</v>
      </c>
      <c r="K110" s="49">
        <f t="shared" si="20"/>
        <v>16713</v>
      </c>
      <c r="L110" s="50">
        <f t="shared" si="21"/>
        <v>15796</v>
      </c>
      <c r="M110" s="83">
        <v>841</v>
      </c>
      <c r="N110" s="83">
        <v>865</v>
      </c>
      <c r="O110" s="83">
        <v>886</v>
      </c>
      <c r="P110" s="83">
        <v>945</v>
      </c>
      <c r="Q110" s="83">
        <v>857</v>
      </c>
      <c r="R110" s="83">
        <v>938</v>
      </c>
      <c r="S110" s="83">
        <v>993</v>
      </c>
      <c r="T110" s="83">
        <v>959</v>
      </c>
      <c r="U110" s="83">
        <v>982</v>
      </c>
      <c r="V110" s="83">
        <v>960</v>
      </c>
      <c r="W110" s="83">
        <v>985</v>
      </c>
      <c r="X110" s="83">
        <v>988</v>
      </c>
      <c r="Y110" s="83">
        <v>958</v>
      </c>
      <c r="Z110" s="83">
        <v>954</v>
      </c>
      <c r="AA110" s="83">
        <v>937</v>
      </c>
      <c r="AB110" s="83">
        <v>877</v>
      </c>
      <c r="AC110" s="83">
        <v>901</v>
      </c>
      <c r="AD110" s="83">
        <v>887</v>
      </c>
      <c r="AE110" s="83">
        <v>885</v>
      </c>
      <c r="AF110" s="83">
        <v>692</v>
      </c>
      <c r="AG110" s="83">
        <v>692</v>
      </c>
      <c r="AH110" s="83">
        <v>838</v>
      </c>
      <c r="AI110" s="83">
        <v>817</v>
      </c>
      <c r="AJ110" s="83">
        <v>930</v>
      </c>
      <c r="AK110" s="83">
        <v>962</v>
      </c>
      <c r="AL110" s="83">
        <v>898</v>
      </c>
      <c r="AM110" s="83">
        <v>936</v>
      </c>
      <c r="AN110" s="83">
        <v>929</v>
      </c>
      <c r="AO110" s="83">
        <v>882</v>
      </c>
      <c r="AP110" s="83">
        <v>998</v>
      </c>
      <c r="AQ110" s="83">
        <v>1073</v>
      </c>
      <c r="AR110" s="83">
        <v>1075</v>
      </c>
      <c r="AS110" s="83">
        <v>1015</v>
      </c>
      <c r="AT110" s="83">
        <v>1037</v>
      </c>
      <c r="AU110" s="83">
        <v>1023</v>
      </c>
      <c r="AV110" s="83">
        <v>1057</v>
      </c>
      <c r="AW110" s="83">
        <v>1084</v>
      </c>
      <c r="AX110" s="83">
        <v>1092</v>
      </c>
      <c r="AY110" s="83">
        <v>970</v>
      </c>
      <c r="AZ110" s="83">
        <v>1034</v>
      </c>
      <c r="BA110" s="83">
        <v>1034</v>
      </c>
      <c r="BB110" s="83">
        <v>1018</v>
      </c>
      <c r="BC110" s="83">
        <v>996</v>
      </c>
      <c r="BD110" s="83">
        <v>988</v>
      </c>
      <c r="BE110" s="83">
        <v>910</v>
      </c>
      <c r="BF110" s="83">
        <v>786</v>
      </c>
      <c r="BG110" s="83">
        <v>863</v>
      </c>
      <c r="BH110" s="83">
        <v>836</v>
      </c>
      <c r="BI110" s="83">
        <v>878</v>
      </c>
      <c r="BJ110" s="83">
        <v>988</v>
      </c>
      <c r="BK110" s="83">
        <v>1020</v>
      </c>
      <c r="BL110" s="83">
        <v>1148</v>
      </c>
      <c r="BM110" s="83">
        <v>1124</v>
      </c>
      <c r="BN110" s="83">
        <v>1138</v>
      </c>
      <c r="BO110" s="83">
        <v>1086</v>
      </c>
      <c r="BP110" s="83">
        <v>1186</v>
      </c>
      <c r="BQ110" s="83">
        <v>1077</v>
      </c>
      <c r="BR110" s="83">
        <v>1197</v>
      </c>
      <c r="BS110" s="83">
        <v>1284</v>
      </c>
      <c r="BT110" s="83">
        <v>1255</v>
      </c>
      <c r="BU110" s="83">
        <v>1195</v>
      </c>
      <c r="BV110" s="83">
        <v>1234</v>
      </c>
      <c r="BW110" s="83">
        <v>1168</v>
      </c>
      <c r="BX110" s="83">
        <v>1115</v>
      </c>
      <c r="BY110" s="83">
        <v>1062</v>
      </c>
      <c r="BZ110" s="83">
        <v>992</v>
      </c>
      <c r="CA110" s="83">
        <v>987</v>
      </c>
      <c r="CB110" s="83">
        <v>917</v>
      </c>
      <c r="CC110" s="83">
        <v>924</v>
      </c>
      <c r="CD110" s="83">
        <v>852</v>
      </c>
      <c r="CE110" s="83">
        <v>847</v>
      </c>
      <c r="CF110" s="83">
        <v>772</v>
      </c>
      <c r="CG110" s="83">
        <v>730</v>
      </c>
      <c r="CH110" s="83">
        <v>779</v>
      </c>
      <c r="CI110" s="83">
        <v>796</v>
      </c>
      <c r="CJ110" s="83">
        <v>902</v>
      </c>
      <c r="CK110" s="83">
        <v>605</v>
      </c>
      <c r="CL110" s="83">
        <v>550</v>
      </c>
      <c r="CM110" s="83">
        <v>556</v>
      </c>
      <c r="CN110" s="83">
        <v>473</v>
      </c>
      <c r="CO110" s="83">
        <v>460</v>
      </c>
      <c r="CP110" s="83">
        <v>428</v>
      </c>
      <c r="CQ110" s="83">
        <v>405</v>
      </c>
      <c r="CR110" s="83">
        <v>385</v>
      </c>
      <c r="CS110" s="83">
        <v>357</v>
      </c>
      <c r="CT110" s="83">
        <v>283</v>
      </c>
      <c r="CU110" s="83">
        <v>227</v>
      </c>
      <c r="CV110" s="83">
        <v>207</v>
      </c>
      <c r="CW110" s="83">
        <v>180</v>
      </c>
      <c r="CX110" s="83">
        <v>144</v>
      </c>
      <c r="CY110" s="83">
        <v>444</v>
      </c>
      <c r="CZ110" s="84">
        <v>834</v>
      </c>
      <c r="DA110" s="84">
        <v>813</v>
      </c>
      <c r="DB110" s="84">
        <v>840</v>
      </c>
      <c r="DC110" s="84">
        <v>902</v>
      </c>
      <c r="DD110" s="84">
        <v>870</v>
      </c>
      <c r="DE110" s="84">
        <v>883</v>
      </c>
      <c r="DF110" s="84">
        <v>936</v>
      </c>
      <c r="DG110" s="84">
        <v>871</v>
      </c>
      <c r="DH110" s="84">
        <v>974</v>
      </c>
      <c r="DI110" s="84">
        <v>862</v>
      </c>
      <c r="DJ110" s="84">
        <v>900</v>
      </c>
      <c r="DK110" s="84">
        <v>889</v>
      </c>
      <c r="DL110" s="84">
        <v>864</v>
      </c>
      <c r="DM110" s="84">
        <v>904</v>
      </c>
      <c r="DN110" s="84">
        <v>857</v>
      </c>
      <c r="DO110" s="84">
        <v>900</v>
      </c>
      <c r="DP110" s="84">
        <v>864</v>
      </c>
      <c r="DQ110" s="84">
        <v>833</v>
      </c>
      <c r="DR110" s="84">
        <v>867</v>
      </c>
      <c r="DS110" s="84">
        <v>647</v>
      </c>
      <c r="DT110" s="84">
        <v>622</v>
      </c>
      <c r="DU110" s="84">
        <v>687</v>
      </c>
      <c r="DV110" s="84">
        <v>710</v>
      </c>
      <c r="DW110" s="84">
        <v>905</v>
      </c>
      <c r="DX110" s="84">
        <v>894</v>
      </c>
      <c r="DY110" s="84">
        <v>943</v>
      </c>
      <c r="DZ110" s="84">
        <v>933</v>
      </c>
      <c r="EA110" s="84">
        <v>982</v>
      </c>
      <c r="EB110" s="84">
        <v>988</v>
      </c>
      <c r="EC110" s="84">
        <v>1045</v>
      </c>
      <c r="ED110" s="84">
        <v>1087</v>
      </c>
      <c r="EE110" s="84">
        <v>1159</v>
      </c>
      <c r="EF110" s="84">
        <v>1217</v>
      </c>
      <c r="EG110" s="84">
        <v>1177</v>
      </c>
      <c r="EH110" s="84">
        <v>1084</v>
      </c>
      <c r="EI110" s="84">
        <v>1076</v>
      </c>
      <c r="EJ110" s="84">
        <v>1176</v>
      </c>
      <c r="EK110" s="84">
        <v>1142</v>
      </c>
      <c r="EL110" s="84">
        <v>1076</v>
      </c>
      <c r="EM110" s="84">
        <v>1073</v>
      </c>
      <c r="EN110" s="84">
        <v>1070</v>
      </c>
      <c r="EO110" s="84">
        <v>1068</v>
      </c>
      <c r="EP110" s="84">
        <v>1018</v>
      </c>
      <c r="EQ110" s="84">
        <v>1069</v>
      </c>
      <c r="ER110" s="84">
        <v>884</v>
      </c>
      <c r="ES110" s="84">
        <v>840</v>
      </c>
      <c r="ET110" s="84">
        <v>918</v>
      </c>
      <c r="EU110" s="84">
        <v>911</v>
      </c>
      <c r="EV110" s="84">
        <v>935</v>
      </c>
      <c r="EW110" s="84">
        <v>1114</v>
      </c>
      <c r="EX110" s="84">
        <v>1077</v>
      </c>
      <c r="EY110" s="84">
        <v>1151</v>
      </c>
      <c r="EZ110" s="84">
        <v>1136</v>
      </c>
      <c r="FA110" s="84">
        <v>1289</v>
      </c>
      <c r="FB110" s="84">
        <v>1159</v>
      </c>
      <c r="FC110" s="84">
        <v>1171</v>
      </c>
      <c r="FD110" s="84">
        <v>1231</v>
      </c>
      <c r="FE110" s="84">
        <v>1298</v>
      </c>
      <c r="FF110" s="84">
        <v>1358</v>
      </c>
      <c r="FG110" s="84">
        <v>1308</v>
      </c>
      <c r="FH110" s="84">
        <v>1334</v>
      </c>
      <c r="FI110" s="84">
        <v>1321</v>
      </c>
      <c r="FJ110" s="84">
        <v>1214</v>
      </c>
      <c r="FK110" s="84">
        <v>1154</v>
      </c>
      <c r="FL110" s="84">
        <v>1161</v>
      </c>
      <c r="FM110" s="84">
        <v>1131</v>
      </c>
      <c r="FN110" s="84">
        <v>1051</v>
      </c>
      <c r="FO110" s="84">
        <v>1049</v>
      </c>
      <c r="FP110" s="84">
        <v>971</v>
      </c>
      <c r="FQ110" s="84">
        <v>910</v>
      </c>
      <c r="FR110" s="84">
        <v>900</v>
      </c>
      <c r="FS110" s="84">
        <v>899</v>
      </c>
      <c r="FT110" s="84">
        <v>872</v>
      </c>
      <c r="FU110" s="84">
        <v>832</v>
      </c>
      <c r="FV110" s="84">
        <v>900</v>
      </c>
      <c r="FW110" s="84">
        <v>955</v>
      </c>
      <c r="FX110" s="84">
        <v>701</v>
      </c>
      <c r="FY110" s="84">
        <v>665</v>
      </c>
      <c r="FZ110" s="84">
        <v>719</v>
      </c>
      <c r="GA110" s="84">
        <v>603</v>
      </c>
      <c r="GB110" s="84">
        <v>590</v>
      </c>
      <c r="GC110" s="84">
        <v>560</v>
      </c>
      <c r="GD110" s="84">
        <v>539</v>
      </c>
      <c r="GE110" s="84">
        <v>525</v>
      </c>
      <c r="GF110" s="84">
        <v>549</v>
      </c>
      <c r="GG110" s="84">
        <v>461</v>
      </c>
      <c r="GH110" s="84">
        <v>415</v>
      </c>
      <c r="GI110" s="84">
        <v>339</v>
      </c>
      <c r="GJ110" s="84">
        <v>343</v>
      </c>
      <c r="GK110" s="84">
        <v>260</v>
      </c>
      <c r="GL110" s="85">
        <v>1134</v>
      </c>
    </row>
    <row r="111" spans="1:194" s="1" customFormat="1">
      <c r="A111" s="86" t="s">
        <v>135</v>
      </c>
      <c r="B111" s="360" t="s">
        <v>236</v>
      </c>
      <c r="C111" s="29" t="str">
        <f t="shared" si="14"/>
        <v xml:space="preserve">England – CCGs - South Tyneside </v>
      </c>
      <c r="D111" s="50">
        <f t="shared" si="13"/>
        <v>56904</v>
      </c>
      <c r="E111" s="50">
        <f t="shared" si="13"/>
        <v>61816</v>
      </c>
      <c r="F111" s="51">
        <f t="shared" si="15"/>
        <v>148667</v>
      </c>
      <c r="G111" s="51">
        <f t="shared" si="16"/>
        <v>72355</v>
      </c>
      <c r="H111" s="52">
        <f t="shared" si="17"/>
        <v>76312</v>
      </c>
      <c r="I111" s="52">
        <f t="shared" si="18"/>
        <v>56904</v>
      </c>
      <c r="J111" s="52">
        <f t="shared" si="19"/>
        <v>61816</v>
      </c>
      <c r="K111" s="49">
        <f t="shared" si="20"/>
        <v>15451</v>
      </c>
      <c r="L111" s="50">
        <f t="shared" si="21"/>
        <v>14496</v>
      </c>
      <c r="M111" s="83">
        <v>739</v>
      </c>
      <c r="N111" s="83">
        <v>794</v>
      </c>
      <c r="O111" s="83">
        <v>804</v>
      </c>
      <c r="P111" s="83">
        <v>792</v>
      </c>
      <c r="Q111" s="83">
        <v>851</v>
      </c>
      <c r="R111" s="83">
        <v>887</v>
      </c>
      <c r="S111" s="83">
        <v>926</v>
      </c>
      <c r="T111" s="83">
        <v>864</v>
      </c>
      <c r="U111" s="83">
        <v>913</v>
      </c>
      <c r="V111" s="83">
        <v>888</v>
      </c>
      <c r="W111" s="83">
        <v>882</v>
      </c>
      <c r="X111" s="83">
        <v>914</v>
      </c>
      <c r="Y111" s="83">
        <v>899</v>
      </c>
      <c r="Z111" s="83">
        <v>924</v>
      </c>
      <c r="AA111" s="83">
        <v>882</v>
      </c>
      <c r="AB111" s="83">
        <v>845</v>
      </c>
      <c r="AC111" s="83">
        <v>833</v>
      </c>
      <c r="AD111" s="83">
        <v>814</v>
      </c>
      <c r="AE111" s="83">
        <v>799</v>
      </c>
      <c r="AF111" s="83">
        <v>720</v>
      </c>
      <c r="AG111" s="83">
        <v>676</v>
      </c>
      <c r="AH111" s="83">
        <v>677</v>
      </c>
      <c r="AI111" s="83">
        <v>770</v>
      </c>
      <c r="AJ111" s="83">
        <v>757</v>
      </c>
      <c r="AK111" s="83">
        <v>755</v>
      </c>
      <c r="AL111" s="83">
        <v>817</v>
      </c>
      <c r="AM111" s="83">
        <v>840</v>
      </c>
      <c r="AN111" s="83">
        <v>817</v>
      </c>
      <c r="AO111" s="83">
        <v>785</v>
      </c>
      <c r="AP111" s="83">
        <v>916</v>
      </c>
      <c r="AQ111" s="83">
        <v>923</v>
      </c>
      <c r="AR111" s="83">
        <v>959</v>
      </c>
      <c r="AS111" s="83">
        <v>895</v>
      </c>
      <c r="AT111" s="83">
        <v>937</v>
      </c>
      <c r="AU111" s="83">
        <v>937</v>
      </c>
      <c r="AV111" s="83">
        <v>972</v>
      </c>
      <c r="AW111" s="83">
        <v>1026</v>
      </c>
      <c r="AX111" s="83">
        <v>957</v>
      </c>
      <c r="AY111" s="83">
        <v>885</v>
      </c>
      <c r="AZ111" s="83">
        <v>878</v>
      </c>
      <c r="BA111" s="83">
        <v>881</v>
      </c>
      <c r="BB111" s="83">
        <v>911</v>
      </c>
      <c r="BC111" s="83">
        <v>935</v>
      </c>
      <c r="BD111" s="83">
        <v>869</v>
      </c>
      <c r="BE111" s="83">
        <v>746</v>
      </c>
      <c r="BF111" s="83">
        <v>710</v>
      </c>
      <c r="BG111" s="83">
        <v>751</v>
      </c>
      <c r="BH111" s="83">
        <v>791</v>
      </c>
      <c r="BI111" s="83">
        <v>808</v>
      </c>
      <c r="BJ111" s="83">
        <v>899</v>
      </c>
      <c r="BK111" s="83">
        <v>901</v>
      </c>
      <c r="BL111" s="83">
        <v>1014</v>
      </c>
      <c r="BM111" s="83">
        <v>962</v>
      </c>
      <c r="BN111" s="83">
        <v>1007</v>
      </c>
      <c r="BO111" s="83">
        <v>1052</v>
      </c>
      <c r="BP111" s="83">
        <v>1066</v>
      </c>
      <c r="BQ111" s="83">
        <v>1077</v>
      </c>
      <c r="BR111" s="83">
        <v>1068</v>
      </c>
      <c r="BS111" s="83">
        <v>1122</v>
      </c>
      <c r="BT111" s="83">
        <v>1084</v>
      </c>
      <c r="BU111" s="83">
        <v>1071</v>
      </c>
      <c r="BV111" s="83">
        <v>1031</v>
      </c>
      <c r="BW111" s="83">
        <v>1037</v>
      </c>
      <c r="BX111" s="83">
        <v>1054</v>
      </c>
      <c r="BY111" s="83">
        <v>970</v>
      </c>
      <c r="BZ111" s="83">
        <v>941</v>
      </c>
      <c r="CA111" s="83">
        <v>948</v>
      </c>
      <c r="CB111" s="83">
        <v>891</v>
      </c>
      <c r="CC111" s="83">
        <v>842</v>
      </c>
      <c r="CD111" s="83">
        <v>813</v>
      </c>
      <c r="CE111" s="83">
        <v>746</v>
      </c>
      <c r="CF111" s="83">
        <v>776</v>
      </c>
      <c r="CG111" s="83">
        <v>770</v>
      </c>
      <c r="CH111" s="83">
        <v>758</v>
      </c>
      <c r="CI111" s="83">
        <v>781</v>
      </c>
      <c r="CJ111" s="83">
        <v>815</v>
      </c>
      <c r="CK111" s="83">
        <v>610</v>
      </c>
      <c r="CL111" s="83">
        <v>526</v>
      </c>
      <c r="CM111" s="83">
        <v>491</v>
      </c>
      <c r="CN111" s="83">
        <v>423</v>
      </c>
      <c r="CO111" s="83">
        <v>410</v>
      </c>
      <c r="CP111" s="83">
        <v>356</v>
      </c>
      <c r="CQ111" s="83">
        <v>364</v>
      </c>
      <c r="CR111" s="83">
        <v>323</v>
      </c>
      <c r="CS111" s="83">
        <v>324</v>
      </c>
      <c r="CT111" s="83">
        <v>297</v>
      </c>
      <c r="CU111" s="83">
        <v>249</v>
      </c>
      <c r="CV111" s="83">
        <v>198</v>
      </c>
      <c r="CW111" s="83">
        <v>154</v>
      </c>
      <c r="CX111" s="83">
        <v>140</v>
      </c>
      <c r="CY111" s="83">
        <v>443</v>
      </c>
      <c r="CZ111" s="84">
        <v>664</v>
      </c>
      <c r="DA111" s="84">
        <v>766</v>
      </c>
      <c r="DB111" s="84">
        <v>676</v>
      </c>
      <c r="DC111" s="84">
        <v>782</v>
      </c>
      <c r="DD111" s="84">
        <v>807</v>
      </c>
      <c r="DE111" s="84">
        <v>781</v>
      </c>
      <c r="DF111" s="84">
        <v>867</v>
      </c>
      <c r="DG111" s="84">
        <v>800</v>
      </c>
      <c r="DH111" s="84">
        <v>813</v>
      </c>
      <c r="DI111" s="84">
        <v>845</v>
      </c>
      <c r="DJ111" s="84">
        <v>875</v>
      </c>
      <c r="DK111" s="84">
        <v>889</v>
      </c>
      <c r="DL111" s="84">
        <v>870</v>
      </c>
      <c r="DM111" s="84">
        <v>823</v>
      </c>
      <c r="DN111" s="84">
        <v>879</v>
      </c>
      <c r="DO111" s="84">
        <v>807</v>
      </c>
      <c r="DP111" s="84">
        <v>769</v>
      </c>
      <c r="DQ111" s="84">
        <v>783</v>
      </c>
      <c r="DR111" s="84">
        <v>757</v>
      </c>
      <c r="DS111" s="84">
        <v>595</v>
      </c>
      <c r="DT111" s="84">
        <v>615</v>
      </c>
      <c r="DU111" s="84">
        <v>625</v>
      </c>
      <c r="DV111" s="84">
        <v>697</v>
      </c>
      <c r="DW111" s="84">
        <v>759</v>
      </c>
      <c r="DX111" s="84">
        <v>782</v>
      </c>
      <c r="DY111" s="84">
        <v>816</v>
      </c>
      <c r="DZ111" s="84">
        <v>829</v>
      </c>
      <c r="EA111" s="84">
        <v>883</v>
      </c>
      <c r="EB111" s="84">
        <v>922</v>
      </c>
      <c r="EC111" s="84">
        <v>926</v>
      </c>
      <c r="ED111" s="84">
        <v>915</v>
      </c>
      <c r="EE111" s="84">
        <v>1048</v>
      </c>
      <c r="EF111" s="84">
        <v>1034</v>
      </c>
      <c r="EG111" s="84">
        <v>1041</v>
      </c>
      <c r="EH111" s="84">
        <v>1078</v>
      </c>
      <c r="EI111" s="84">
        <v>1087</v>
      </c>
      <c r="EJ111" s="84">
        <v>1122</v>
      </c>
      <c r="EK111" s="84">
        <v>1040</v>
      </c>
      <c r="EL111" s="84">
        <v>943</v>
      </c>
      <c r="EM111" s="84">
        <v>936</v>
      </c>
      <c r="EN111" s="84">
        <v>977</v>
      </c>
      <c r="EO111" s="84">
        <v>950</v>
      </c>
      <c r="EP111" s="84">
        <v>957</v>
      </c>
      <c r="EQ111" s="84">
        <v>975</v>
      </c>
      <c r="ER111" s="84">
        <v>780</v>
      </c>
      <c r="ES111" s="84">
        <v>759</v>
      </c>
      <c r="ET111" s="84">
        <v>806</v>
      </c>
      <c r="EU111" s="84">
        <v>864</v>
      </c>
      <c r="EV111" s="84">
        <v>875</v>
      </c>
      <c r="EW111" s="84">
        <v>878</v>
      </c>
      <c r="EX111" s="84">
        <v>1001</v>
      </c>
      <c r="EY111" s="84">
        <v>1032</v>
      </c>
      <c r="EZ111" s="84">
        <v>1014</v>
      </c>
      <c r="FA111" s="84">
        <v>1094</v>
      </c>
      <c r="FB111" s="84">
        <v>1076</v>
      </c>
      <c r="FC111" s="84">
        <v>1053</v>
      </c>
      <c r="FD111" s="84">
        <v>1175</v>
      </c>
      <c r="FE111" s="84">
        <v>1200</v>
      </c>
      <c r="FF111" s="84">
        <v>1143</v>
      </c>
      <c r="FG111" s="84">
        <v>1156</v>
      </c>
      <c r="FH111" s="84">
        <v>1101</v>
      </c>
      <c r="FI111" s="84">
        <v>1174</v>
      </c>
      <c r="FJ111" s="84">
        <v>1077</v>
      </c>
      <c r="FK111" s="84">
        <v>1065</v>
      </c>
      <c r="FL111" s="84">
        <v>1057</v>
      </c>
      <c r="FM111" s="84">
        <v>991</v>
      </c>
      <c r="FN111" s="84">
        <v>952</v>
      </c>
      <c r="FO111" s="84">
        <v>853</v>
      </c>
      <c r="FP111" s="84">
        <v>961</v>
      </c>
      <c r="FQ111" s="84">
        <v>889</v>
      </c>
      <c r="FR111" s="84">
        <v>783</v>
      </c>
      <c r="FS111" s="84">
        <v>818</v>
      </c>
      <c r="FT111" s="84">
        <v>872</v>
      </c>
      <c r="FU111" s="84">
        <v>815</v>
      </c>
      <c r="FV111" s="84">
        <v>862</v>
      </c>
      <c r="FW111" s="84">
        <v>866</v>
      </c>
      <c r="FX111" s="84">
        <v>706</v>
      </c>
      <c r="FY111" s="84">
        <v>629</v>
      </c>
      <c r="FZ111" s="84">
        <v>604</v>
      </c>
      <c r="GA111" s="84">
        <v>613</v>
      </c>
      <c r="GB111" s="84">
        <v>489</v>
      </c>
      <c r="GC111" s="84">
        <v>462</v>
      </c>
      <c r="GD111" s="84">
        <v>465</v>
      </c>
      <c r="GE111" s="84">
        <v>458</v>
      </c>
      <c r="GF111" s="84">
        <v>455</v>
      </c>
      <c r="GG111" s="84">
        <v>410</v>
      </c>
      <c r="GH111" s="84">
        <v>345</v>
      </c>
      <c r="GI111" s="84">
        <v>321</v>
      </c>
      <c r="GJ111" s="84">
        <v>290</v>
      </c>
      <c r="GK111" s="84">
        <v>247</v>
      </c>
      <c r="GL111" s="85">
        <v>971</v>
      </c>
    </row>
    <row r="112" spans="1:194" s="1" customFormat="1">
      <c r="A112" s="86" t="s">
        <v>135</v>
      </c>
      <c r="B112" s="360" t="s">
        <v>237</v>
      </c>
      <c r="C112" s="29" t="str">
        <f t="shared" si="14"/>
        <v xml:space="preserve">England – CCGs - South West London </v>
      </c>
      <c r="D112" s="50">
        <f t="shared" si="13"/>
        <v>558793</v>
      </c>
      <c r="E112" s="50">
        <f t="shared" si="13"/>
        <v>624396</v>
      </c>
      <c r="F112" s="51">
        <f t="shared" si="15"/>
        <v>1509217</v>
      </c>
      <c r="G112" s="51">
        <f t="shared" si="16"/>
        <v>725443</v>
      </c>
      <c r="H112" s="52">
        <f t="shared" si="17"/>
        <v>783774</v>
      </c>
      <c r="I112" s="52">
        <f t="shared" si="18"/>
        <v>558793</v>
      </c>
      <c r="J112" s="52">
        <f t="shared" si="19"/>
        <v>624396</v>
      </c>
      <c r="K112" s="49">
        <f t="shared" si="20"/>
        <v>166650</v>
      </c>
      <c r="L112" s="50">
        <f t="shared" si="21"/>
        <v>159378</v>
      </c>
      <c r="M112" s="83">
        <v>9135</v>
      </c>
      <c r="N112" s="83">
        <v>8997</v>
      </c>
      <c r="O112" s="83">
        <v>9115</v>
      </c>
      <c r="P112" s="83">
        <v>9110</v>
      </c>
      <c r="Q112" s="83">
        <v>9122</v>
      </c>
      <c r="R112" s="83">
        <v>9227</v>
      </c>
      <c r="S112" s="83">
        <v>9370</v>
      </c>
      <c r="T112" s="83">
        <v>9376</v>
      </c>
      <c r="U112" s="83">
        <v>9257</v>
      </c>
      <c r="V112" s="83">
        <v>9334</v>
      </c>
      <c r="W112" s="83">
        <v>9680</v>
      </c>
      <c r="X112" s="83">
        <v>9701</v>
      </c>
      <c r="Y112" s="83">
        <v>9748</v>
      </c>
      <c r="Z112" s="83">
        <v>9486</v>
      </c>
      <c r="AA112" s="83">
        <v>9422</v>
      </c>
      <c r="AB112" s="83">
        <v>9196</v>
      </c>
      <c r="AC112" s="83">
        <v>8642</v>
      </c>
      <c r="AD112" s="83">
        <v>8732</v>
      </c>
      <c r="AE112" s="83">
        <v>8261</v>
      </c>
      <c r="AF112" s="83">
        <v>6193</v>
      </c>
      <c r="AG112" s="83">
        <v>6129</v>
      </c>
      <c r="AH112" s="83">
        <v>6780</v>
      </c>
      <c r="AI112" s="83">
        <v>7611</v>
      </c>
      <c r="AJ112" s="83">
        <v>9354</v>
      </c>
      <c r="AK112" s="83">
        <v>10348</v>
      </c>
      <c r="AL112" s="83">
        <v>11070</v>
      </c>
      <c r="AM112" s="83">
        <v>11504</v>
      </c>
      <c r="AN112" s="83">
        <v>12071</v>
      </c>
      <c r="AO112" s="83">
        <v>12242</v>
      </c>
      <c r="AP112" s="83">
        <v>11868</v>
      </c>
      <c r="AQ112" s="83">
        <v>12374</v>
      </c>
      <c r="AR112" s="83">
        <v>12273</v>
      </c>
      <c r="AS112" s="83">
        <v>11840</v>
      </c>
      <c r="AT112" s="83">
        <v>11949</v>
      </c>
      <c r="AU112" s="83">
        <v>11495</v>
      </c>
      <c r="AV112" s="83">
        <v>11322</v>
      </c>
      <c r="AW112" s="83">
        <v>11261</v>
      </c>
      <c r="AX112" s="83">
        <v>11342</v>
      </c>
      <c r="AY112" s="83">
        <v>11028</v>
      </c>
      <c r="AZ112" s="83">
        <v>11387</v>
      </c>
      <c r="BA112" s="83">
        <v>11258</v>
      </c>
      <c r="BB112" s="83">
        <v>11490</v>
      </c>
      <c r="BC112" s="83">
        <v>11396</v>
      </c>
      <c r="BD112" s="83">
        <v>11102</v>
      </c>
      <c r="BE112" s="83">
        <v>10797</v>
      </c>
      <c r="BF112" s="83">
        <v>10643</v>
      </c>
      <c r="BG112" s="83">
        <v>10434</v>
      </c>
      <c r="BH112" s="83">
        <v>10534</v>
      </c>
      <c r="BI112" s="83">
        <v>9987</v>
      </c>
      <c r="BJ112" s="83">
        <v>9881</v>
      </c>
      <c r="BK112" s="83">
        <v>10195</v>
      </c>
      <c r="BL112" s="83">
        <v>9752</v>
      </c>
      <c r="BM112" s="83">
        <v>9672</v>
      </c>
      <c r="BN112" s="83">
        <v>9761</v>
      </c>
      <c r="BO112" s="83">
        <v>9693</v>
      </c>
      <c r="BP112" s="83">
        <v>9589</v>
      </c>
      <c r="BQ112" s="83">
        <v>9388</v>
      </c>
      <c r="BR112" s="83">
        <v>9004</v>
      </c>
      <c r="BS112" s="83">
        <v>8920</v>
      </c>
      <c r="BT112" s="83">
        <v>8421</v>
      </c>
      <c r="BU112" s="83">
        <v>7952</v>
      </c>
      <c r="BV112" s="83">
        <v>7858</v>
      </c>
      <c r="BW112" s="83">
        <v>7260</v>
      </c>
      <c r="BX112" s="83">
        <v>6878</v>
      </c>
      <c r="BY112" s="83">
        <v>6368</v>
      </c>
      <c r="BZ112" s="83">
        <v>6128</v>
      </c>
      <c r="CA112" s="83">
        <v>5581</v>
      </c>
      <c r="CB112" s="83">
        <v>5299</v>
      </c>
      <c r="CC112" s="83">
        <v>5165</v>
      </c>
      <c r="CD112" s="83">
        <v>5008</v>
      </c>
      <c r="CE112" s="83">
        <v>4739</v>
      </c>
      <c r="CF112" s="83">
        <v>4692</v>
      </c>
      <c r="CG112" s="83">
        <v>4607</v>
      </c>
      <c r="CH112" s="83">
        <v>4661</v>
      </c>
      <c r="CI112" s="83">
        <v>4727</v>
      </c>
      <c r="CJ112" s="83">
        <v>5135</v>
      </c>
      <c r="CK112" s="83">
        <v>3832</v>
      </c>
      <c r="CL112" s="83">
        <v>3477</v>
      </c>
      <c r="CM112" s="83">
        <v>3333</v>
      </c>
      <c r="CN112" s="83">
        <v>3029</v>
      </c>
      <c r="CO112" s="83">
        <v>2535</v>
      </c>
      <c r="CP112" s="83">
        <v>2311</v>
      </c>
      <c r="CQ112" s="83">
        <v>2320</v>
      </c>
      <c r="CR112" s="83">
        <v>2169</v>
      </c>
      <c r="CS112" s="83">
        <v>2061</v>
      </c>
      <c r="CT112" s="83">
        <v>1751</v>
      </c>
      <c r="CU112" s="83">
        <v>1521</v>
      </c>
      <c r="CV112" s="83">
        <v>1313</v>
      </c>
      <c r="CW112" s="83">
        <v>1158</v>
      </c>
      <c r="CX112" s="83">
        <v>974</v>
      </c>
      <c r="CY112" s="83">
        <v>3332</v>
      </c>
      <c r="CZ112" s="84">
        <v>8611</v>
      </c>
      <c r="DA112" s="84">
        <v>8818</v>
      </c>
      <c r="DB112" s="84">
        <v>8741</v>
      </c>
      <c r="DC112" s="84">
        <v>8702</v>
      </c>
      <c r="DD112" s="84">
        <v>8657</v>
      </c>
      <c r="DE112" s="84">
        <v>8848</v>
      </c>
      <c r="DF112" s="84">
        <v>9005</v>
      </c>
      <c r="DG112" s="84">
        <v>8928</v>
      </c>
      <c r="DH112" s="84">
        <v>8838</v>
      </c>
      <c r="DI112" s="84">
        <v>9017</v>
      </c>
      <c r="DJ112" s="84">
        <v>9361</v>
      </c>
      <c r="DK112" s="84">
        <v>9209</v>
      </c>
      <c r="DL112" s="84">
        <v>9155</v>
      </c>
      <c r="DM112" s="84">
        <v>9056</v>
      </c>
      <c r="DN112" s="84">
        <v>9173</v>
      </c>
      <c r="DO112" s="84">
        <v>8653</v>
      </c>
      <c r="DP112" s="84">
        <v>8299</v>
      </c>
      <c r="DQ112" s="84">
        <v>8307</v>
      </c>
      <c r="DR112" s="84">
        <v>8060</v>
      </c>
      <c r="DS112" s="84">
        <v>6020</v>
      </c>
      <c r="DT112" s="84">
        <v>6222</v>
      </c>
      <c r="DU112" s="84">
        <v>6899</v>
      </c>
      <c r="DV112" s="84">
        <v>8489</v>
      </c>
      <c r="DW112" s="84">
        <v>10446</v>
      </c>
      <c r="DX112" s="84">
        <v>11848</v>
      </c>
      <c r="DY112" s="84">
        <v>12485</v>
      </c>
      <c r="DZ112" s="84">
        <v>12909</v>
      </c>
      <c r="EA112" s="84">
        <v>13653</v>
      </c>
      <c r="EB112" s="84">
        <v>13593</v>
      </c>
      <c r="EC112" s="84">
        <v>13627</v>
      </c>
      <c r="ED112" s="84">
        <v>13771</v>
      </c>
      <c r="EE112" s="84">
        <v>13518</v>
      </c>
      <c r="EF112" s="84">
        <v>13403</v>
      </c>
      <c r="EG112" s="84">
        <v>13234</v>
      </c>
      <c r="EH112" s="84">
        <v>13266</v>
      </c>
      <c r="EI112" s="84">
        <v>12947</v>
      </c>
      <c r="EJ112" s="84">
        <v>12953</v>
      </c>
      <c r="EK112" s="84">
        <v>12659</v>
      </c>
      <c r="EL112" s="84">
        <v>12481</v>
      </c>
      <c r="EM112" s="84">
        <v>12898</v>
      </c>
      <c r="EN112" s="84">
        <v>12669</v>
      </c>
      <c r="EO112" s="84">
        <v>12893</v>
      </c>
      <c r="EP112" s="84">
        <v>12570</v>
      </c>
      <c r="EQ112" s="84">
        <v>12539</v>
      </c>
      <c r="ER112" s="84">
        <v>11523</v>
      </c>
      <c r="ES112" s="84">
        <v>11159</v>
      </c>
      <c r="ET112" s="84">
        <v>10957</v>
      </c>
      <c r="EU112" s="84">
        <v>10846</v>
      </c>
      <c r="EV112" s="84">
        <v>10621</v>
      </c>
      <c r="EW112" s="84">
        <v>10712</v>
      </c>
      <c r="EX112" s="84">
        <v>10634</v>
      </c>
      <c r="EY112" s="84">
        <v>10736</v>
      </c>
      <c r="EZ112" s="84">
        <v>10463</v>
      </c>
      <c r="FA112" s="84">
        <v>10253</v>
      </c>
      <c r="FB112" s="84">
        <v>10362</v>
      </c>
      <c r="FC112" s="84">
        <v>10086</v>
      </c>
      <c r="FD112" s="84">
        <v>10195</v>
      </c>
      <c r="FE112" s="84">
        <v>9795</v>
      </c>
      <c r="FF112" s="84">
        <v>9371</v>
      </c>
      <c r="FG112" s="84">
        <v>9123</v>
      </c>
      <c r="FH112" s="84">
        <v>8588</v>
      </c>
      <c r="FI112" s="84">
        <v>7992</v>
      </c>
      <c r="FJ112" s="84">
        <v>7775</v>
      </c>
      <c r="FK112" s="84">
        <v>7216</v>
      </c>
      <c r="FL112" s="84">
        <v>6777</v>
      </c>
      <c r="FM112" s="84">
        <v>6641</v>
      </c>
      <c r="FN112" s="84">
        <v>6280</v>
      </c>
      <c r="FO112" s="84">
        <v>5998</v>
      </c>
      <c r="FP112" s="84">
        <v>5911</v>
      </c>
      <c r="FQ112" s="84">
        <v>5689</v>
      </c>
      <c r="FR112" s="84">
        <v>5359</v>
      </c>
      <c r="FS112" s="84">
        <v>5521</v>
      </c>
      <c r="FT112" s="84">
        <v>5346</v>
      </c>
      <c r="FU112" s="84">
        <v>5280</v>
      </c>
      <c r="FV112" s="84">
        <v>5570</v>
      </c>
      <c r="FW112" s="84">
        <v>5825</v>
      </c>
      <c r="FX112" s="84">
        <v>4633</v>
      </c>
      <c r="FY112" s="84">
        <v>4208</v>
      </c>
      <c r="FZ112" s="84">
        <v>4154</v>
      </c>
      <c r="GA112" s="84">
        <v>3895</v>
      </c>
      <c r="GB112" s="84">
        <v>3376</v>
      </c>
      <c r="GC112" s="84">
        <v>2989</v>
      </c>
      <c r="GD112" s="84">
        <v>3087</v>
      </c>
      <c r="GE112" s="84">
        <v>3053</v>
      </c>
      <c r="GF112" s="84">
        <v>2769</v>
      </c>
      <c r="GG112" s="84">
        <v>2540</v>
      </c>
      <c r="GH112" s="84">
        <v>2302</v>
      </c>
      <c r="GI112" s="84">
        <v>2068</v>
      </c>
      <c r="GJ112" s="84">
        <v>1744</v>
      </c>
      <c r="GK112" s="84">
        <v>1562</v>
      </c>
      <c r="GL112" s="85">
        <v>7360</v>
      </c>
    </row>
    <row r="113" spans="1:194" s="1" customFormat="1">
      <c r="A113" s="86" t="s">
        <v>135</v>
      </c>
      <c r="B113" s="360" t="s">
        <v>238</v>
      </c>
      <c r="C113" s="29" t="str">
        <f t="shared" si="14"/>
        <v xml:space="preserve">England – CCGs - Southend </v>
      </c>
      <c r="D113" s="50">
        <f t="shared" si="13"/>
        <v>68646</v>
      </c>
      <c r="E113" s="50">
        <f t="shared" si="13"/>
        <v>73948</v>
      </c>
      <c r="F113" s="51">
        <f t="shared" si="15"/>
        <v>180915</v>
      </c>
      <c r="G113" s="51">
        <f t="shared" si="16"/>
        <v>88198</v>
      </c>
      <c r="H113" s="52">
        <f t="shared" si="17"/>
        <v>92717</v>
      </c>
      <c r="I113" s="52">
        <f t="shared" si="18"/>
        <v>68646</v>
      </c>
      <c r="J113" s="52">
        <f t="shared" si="19"/>
        <v>73948</v>
      </c>
      <c r="K113" s="49">
        <f t="shared" si="20"/>
        <v>19552</v>
      </c>
      <c r="L113" s="50">
        <f t="shared" si="21"/>
        <v>18769</v>
      </c>
      <c r="M113" s="83">
        <v>986</v>
      </c>
      <c r="N113" s="83">
        <v>948</v>
      </c>
      <c r="O113" s="83">
        <v>1022</v>
      </c>
      <c r="P113" s="83">
        <v>1038</v>
      </c>
      <c r="Q113" s="83">
        <v>1088</v>
      </c>
      <c r="R113" s="83">
        <v>1083</v>
      </c>
      <c r="S113" s="83">
        <v>1147</v>
      </c>
      <c r="T113" s="83">
        <v>1095</v>
      </c>
      <c r="U113" s="83">
        <v>1153</v>
      </c>
      <c r="V113" s="83">
        <v>1064</v>
      </c>
      <c r="W113" s="83">
        <v>1162</v>
      </c>
      <c r="X113" s="83">
        <v>1146</v>
      </c>
      <c r="Y113" s="83">
        <v>1191</v>
      </c>
      <c r="Z113" s="83">
        <v>1142</v>
      </c>
      <c r="AA113" s="83">
        <v>1143</v>
      </c>
      <c r="AB113" s="83">
        <v>1121</v>
      </c>
      <c r="AC113" s="83">
        <v>1029</v>
      </c>
      <c r="AD113" s="83">
        <v>994</v>
      </c>
      <c r="AE113" s="83">
        <v>1051</v>
      </c>
      <c r="AF113" s="83">
        <v>765</v>
      </c>
      <c r="AG113" s="83">
        <v>771</v>
      </c>
      <c r="AH113" s="83">
        <v>773</v>
      </c>
      <c r="AI113" s="83">
        <v>934</v>
      </c>
      <c r="AJ113" s="83">
        <v>963</v>
      </c>
      <c r="AK113" s="83">
        <v>1051</v>
      </c>
      <c r="AL113" s="83">
        <v>1047</v>
      </c>
      <c r="AM113" s="83">
        <v>1029</v>
      </c>
      <c r="AN113" s="83">
        <v>1064</v>
      </c>
      <c r="AO113" s="83">
        <v>1122</v>
      </c>
      <c r="AP113" s="83">
        <v>1142</v>
      </c>
      <c r="AQ113" s="83">
        <v>1086</v>
      </c>
      <c r="AR113" s="83">
        <v>1172</v>
      </c>
      <c r="AS113" s="83">
        <v>1147</v>
      </c>
      <c r="AT113" s="83">
        <v>1170</v>
      </c>
      <c r="AU113" s="83">
        <v>1156</v>
      </c>
      <c r="AV113" s="83">
        <v>1103</v>
      </c>
      <c r="AW113" s="83">
        <v>1163</v>
      </c>
      <c r="AX113" s="83">
        <v>1147</v>
      </c>
      <c r="AY113" s="83">
        <v>1129</v>
      </c>
      <c r="AZ113" s="83">
        <v>1226</v>
      </c>
      <c r="BA113" s="83">
        <v>1212</v>
      </c>
      <c r="BB113" s="83">
        <v>1211</v>
      </c>
      <c r="BC113" s="83">
        <v>1334</v>
      </c>
      <c r="BD113" s="83">
        <v>1257</v>
      </c>
      <c r="BE113" s="83">
        <v>1165</v>
      </c>
      <c r="BF113" s="83">
        <v>1115</v>
      </c>
      <c r="BG113" s="83">
        <v>1145</v>
      </c>
      <c r="BH113" s="83">
        <v>1084</v>
      </c>
      <c r="BI113" s="83">
        <v>1214</v>
      </c>
      <c r="BJ113" s="83">
        <v>1233</v>
      </c>
      <c r="BK113" s="83">
        <v>1340</v>
      </c>
      <c r="BL113" s="83">
        <v>1246</v>
      </c>
      <c r="BM113" s="83">
        <v>1211</v>
      </c>
      <c r="BN113" s="83">
        <v>1264</v>
      </c>
      <c r="BO113" s="83">
        <v>1220</v>
      </c>
      <c r="BP113" s="83">
        <v>1211</v>
      </c>
      <c r="BQ113" s="83">
        <v>1223</v>
      </c>
      <c r="BR113" s="83">
        <v>1241</v>
      </c>
      <c r="BS113" s="83">
        <v>1278</v>
      </c>
      <c r="BT113" s="83">
        <v>1200</v>
      </c>
      <c r="BU113" s="83">
        <v>1168</v>
      </c>
      <c r="BV113" s="83">
        <v>1134</v>
      </c>
      <c r="BW113" s="83">
        <v>1080</v>
      </c>
      <c r="BX113" s="83">
        <v>998</v>
      </c>
      <c r="BY113" s="83">
        <v>1041</v>
      </c>
      <c r="BZ113" s="83">
        <v>876</v>
      </c>
      <c r="CA113" s="83">
        <v>851</v>
      </c>
      <c r="CB113" s="83">
        <v>835</v>
      </c>
      <c r="CC113" s="83">
        <v>800</v>
      </c>
      <c r="CD113" s="83">
        <v>816</v>
      </c>
      <c r="CE113" s="83">
        <v>829</v>
      </c>
      <c r="CF113" s="83">
        <v>742</v>
      </c>
      <c r="CG113" s="83">
        <v>771</v>
      </c>
      <c r="CH113" s="83">
        <v>816</v>
      </c>
      <c r="CI113" s="83">
        <v>895</v>
      </c>
      <c r="CJ113" s="83">
        <v>920</v>
      </c>
      <c r="CK113" s="83">
        <v>714</v>
      </c>
      <c r="CL113" s="83">
        <v>660</v>
      </c>
      <c r="CM113" s="83">
        <v>625</v>
      </c>
      <c r="CN113" s="83">
        <v>539</v>
      </c>
      <c r="CO113" s="83">
        <v>502</v>
      </c>
      <c r="CP113" s="83">
        <v>410</v>
      </c>
      <c r="CQ113" s="83">
        <v>425</v>
      </c>
      <c r="CR113" s="83">
        <v>394</v>
      </c>
      <c r="CS113" s="83">
        <v>368</v>
      </c>
      <c r="CT113" s="83">
        <v>295</v>
      </c>
      <c r="CU113" s="83">
        <v>298</v>
      </c>
      <c r="CV113" s="83">
        <v>236</v>
      </c>
      <c r="CW113" s="83">
        <v>241</v>
      </c>
      <c r="CX113" s="83">
        <v>183</v>
      </c>
      <c r="CY113" s="83">
        <v>569</v>
      </c>
      <c r="CZ113" s="84">
        <v>944</v>
      </c>
      <c r="DA113" s="84">
        <v>938</v>
      </c>
      <c r="DB113" s="84">
        <v>1008</v>
      </c>
      <c r="DC113" s="84">
        <v>985</v>
      </c>
      <c r="DD113" s="84">
        <v>1055</v>
      </c>
      <c r="DE113" s="84">
        <v>1073</v>
      </c>
      <c r="DF113" s="84">
        <v>1067</v>
      </c>
      <c r="DG113" s="84">
        <v>1070</v>
      </c>
      <c r="DH113" s="84">
        <v>1091</v>
      </c>
      <c r="DI113" s="84">
        <v>1039</v>
      </c>
      <c r="DJ113" s="84">
        <v>1099</v>
      </c>
      <c r="DK113" s="84">
        <v>1119</v>
      </c>
      <c r="DL113" s="84">
        <v>1162</v>
      </c>
      <c r="DM113" s="84">
        <v>1122</v>
      </c>
      <c r="DN113" s="84">
        <v>1031</v>
      </c>
      <c r="DO113" s="84">
        <v>1052</v>
      </c>
      <c r="DP113" s="84">
        <v>972</v>
      </c>
      <c r="DQ113" s="84">
        <v>942</v>
      </c>
      <c r="DR113" s="84">
        <v>896</v>
      </c>
      <c r="DS113" s="84">
        <v>634</v>
      </c>
      <c r="DT113" s="84">
        <v>706</v>
      </c>
      <c r="DU113" s="84">
        <v>783</v>
      </c>
      <c r="DV113" s="84">
        <v>929</v>
      </c>
      <c r="DW113" s="84">
        <v>1010</v>
      </c>
      <c r="DX113" s="84">
        <v>969</v>
      </c>
      <c r="DY113" s="84">
        <v>1114</v>
      </c>
      <c r="DZ113" s="84">
        <v>1056</v>
      </c>
      <c r="EA113" s="84">
        <v>1057</v>
      </c>
      <c r="EB113" s="84">
        <v>1185</v>
      </c>
      <c r="EC113" s="84">
        <v>1201</v>
      </c>
      <c r="ED113" s="84">
        <v>1178</v>
      </c>
      <c r="EE113" s="84">
        <v>1268</v>
      </c>
      <c r="EF113" s="84">
        <v>1293</v>
      </c>
      <c r="EG113" s="84">
        <v>1228</v>
      </c>
      <c r="EH113" s="84">
        <v>1279</v>
      </c>
      <c r="EI113" s="84">
        <v>1231</v>
      </c>
      <c r="EJ113" s="84">
        <v>1324</v>
      </c>
      <c r="EK113" s="84">
        <v>1319</v>
      </c>
      <c r="EL113" s="84">
        <v>1248</v>
      </c>
      <c r="EM113" s="84">
        <v>1256</v>
      </c>
      <c r="EN113" s="84">
        <v>1272</v>
      </c>
      <c r="EO113" s="84">
        <v>1261</v>
      </c>
      <c r="EP113" s="84">
        <v>1340</v>
      </c>
      <c r="EQ113" s="84">
        <v>1319</v>
      </c>
      <c r="ER113" s="84">
        <v>1154</v>
      </c>
      <c r="ES113" s="84">
        <v>1161</v>
      </c>
      <c r="ET113" s="84">
        <v>1185</v>
      </c>
      <c r="EU113" s="84">
        <v>1166</v>
      </c>
      <c r="EV113" s="84">
        <v>1238</v>
      </c>
      <c r="EW113" s="84">
        <v>1293</v>
      </c>
      <c r="EX113" s="84">
        <v>1281</v>
      </c>
      <c r="EY113" s="84">
        <v>1224</v>
      </c>
      <c r="EZ113" s="84">
        <v>1231</v>
      </c>
      <c r="FA113" s="84">
        <v>1248</v>
      </c>
      <c r="FB113" s="84">
        <v>1273</v>
      </c>
      <c r="FC113" s="84">
        <v>1254</v>
      </c>
      <c r="FD113" s="84">
        <v>1342</v>
      </c>
      <c r="FE113" s="84">
        <v>1239</v>
      </c>
      <c r="FF113" s="84">
        <v>1251</v>
      </c>
      <c r="FG113" s="84">
        <v>1240</v>
      </c>
      <c r="FH113" s="84">
        <v>1147</v>
      </c>
      <c r="FI113" s="84">
        <v>1111</v>
      </c>
      <c r="FJ113" s="84">
        <v>1116</v>
      </c>
      <c r="FK113" s="84">
        <v>1067</v>
      </c>
      <c r="FL113" s="84">
        <v>998</v>
      </c>
      <c r="FM113" s="84">
        <v>972</v>
      </c>
      <c r="FN113" s="84">
        <v>898</v>
      </c>
      <c r="FO113" s="84">
        <v>909</v>
      </c>
      <c r="FP113" s="84">
        <v>911</v>
      </c>
      <c r="FQ113" s="84">
        <v>928</v>
      </c>
      <c r="FR113" s="84">
        <v>835</v>
      </c>
      <c r="FS113" s="84">
        <v>903</v>
      </c>
      <c r="FT113" s="84">
        <v>913</v>
      </c>
      <c r="FU113" s="84">
        <v>941</v>
      </c>
      <c r="FV113" s="84">
        <v>1031</v>
      </c>
      <c r="FW113" s="84">
        <v>1065</v>
      </c>
      <c r="FX113" s="84">
        <v>792</v>
      </c>
      <c r="FY113" s="84">
        <v>802</v>
      </c>
      <c r="FZ113" s="84">
        <v>806</v>
      </c>
      <c r="GA113" s="84">
        <v>709</v>
      </c>
      <c r="GB113" s="84">
        <v>610</v>
      </c>
      <c r="GC113" s="84">
        <v>465</v>
      </c>
      <c r="GD113" s="84">
        <v>563</v>
      </c>
      <c r="GE113" s="84">
        <v>539</v>
      </c>
      <c r="GF113" s="84">
        <v>524</v>
      </c>
      <c r="GG113" s="84">
        <v>423</v>
      </c>
      <c r="GH113" s="84">
        <v>403</v>
      </c>
      <c r="GI113" s="84">
        <v>386</v>
      </c>
      <c r="GJ113" s="84">
        <v>325</v>
      </c>
      <c r="GK113" s="84">
        <v>320</v>
      </c>
      <c r="GL113" s="85">
        <v>1400</v>
      </c>
    </row>
    <row r="114" spans="1:194" s="1" customFormat="1">
      <c r="A114" s="86" t="s">
        <v>135</v>
      </c>
      <c r="B114" s="360" t="s">
        <v>239</v>
      </c>
      <c r="C114" s="29" t="str">
        <f t="shared" si="14"/>
        <v xml:space="preserve">England – CCGs - Southport and Formby </v>
      </c>
      <c r="D114" s="50">
        <f t="shared" si="13"/>
        <v>46142</v>
      </c>
      <c r="E114" s="50">
        <f t="shared" si="13"/>
        <v>50191</v>
      </c>
      <c r="F114" s="51">
        <f t="shared" si="15"/>
        <v>117259</v>
      </c>
      <c r="G114" s="51">
        <f t="shared" si="16"/>
        <v>56893</v>
      </c>
      <c r="H114" s="52">
        <f t="shared" si="17"/>
        <v>60366</v>
      </c>
      <c r="I114" s="52">
        <f t="shared" si="18"/>
        <v>46142</v>
      </c>
      <c r="J114" s="52">
        <f t="shared" si="19"/>
        <v>50191</v>
      </c>
      <c r="K114" s="49">
        <f t="shared" si="20"/>
        <v>10751</v>
      </c>
      <c r="L114" s="50">
        <f t="shared" si="21"/>
        <v>10175</v>
      </c>
      <c r="M114" s="83">
        <v>473</v>
      </c>
      <c r="N114" s="83">
        <v>456</v>
      </c>
      <c r="O114" s="83">
        <v>513</v>
      </c>
      <c r="P114" s="83">
        <v>466</v>
      </c>
      <c r="Q114" s="83">
        <v>560</v>
      </c>
      <c r="R114" s="83">
        <v>566</v>
      </c>
      <c r="S114" s="83">
        <v>557</v>
      </c>
      <c r="T114" s="83">
        <v>615</v>
      </c>
      <c r="U114" s="83">
        <v>636</v>
      </c>
      <c r="V114" s="83">
        <v>642</v>
      </c>
      <c r="W114" s="83">
        <v>599</v>
      </c>
      <c r="X114" s="83">
        <v>654</v>
      </c>
      <c r="Y114" s="83">
        <v>712</v>
      </c>
      <c r="Z114" s="83">
        <v>619</v>
      </c>
      <c r="AA114" s="83">
        <v>686</v>
      </c>
      <c r="AB114" s="83">
        <v>658</v>
      </c>
      <c r="AC114" s="83">
        <v>654</v>
      </c>
      <c r="AD114" s="83">
        <v>685</v>
      </c>
      <c r="AE114" s="83">
        <v>643</v>
      </c>
      <c r="AF114" s="83">
        <v>467</v>
      </c>
      <c r="AG114" s="83">
        <v>443</v>
      </c>
      <c r="AH114" s="83">
        <v>484</v>
      </c>
      <c r="AI114" s="83">
        <v>518</v>
      </c>
      <c r="AJ114" s="83">
        <v>566</v>
      </c>
      <c r="AK114" s="83">
        <v>551</v>
      </c>
      <c r="AL114" s="83">
        <v>537</v>
      </c>
      <c r="AM114" s="83">
        <v>521</v>
      </c>
      <c r="AN114" s="83">
        <v>547</v>
      </c>
      <c r="AO114" s="83">
        <v>538</v>
      </c>
      <c r="AP114" s="83">
        <v>530</v>
      </c>
      <c r="AQ114" s="83">
        <v>618</v>
      </c>
      <c r="AR114" s="83">
        <v>609</v>
      </c>
      <c r="AS114" s="83">
        <v>632</v>
      </c>
      <c r="AT114" s="83">
        <v>666</v>
      </c>
      <c r="AU114" s="83">
        <v>636</v>
      </c>
      <c r="AV114" s="83">
        <v>659</v>
      </c>
      <c r="AW114" s="83">
        <v>671</v>
      </c>
      <c r="AX114" s="83">
        <v>689</v>
      </c>
      <c r="AY114" s="83">
        <v>594</v>
      </c>
      <c r="AZ114" s="83">
        <v>647</v>
      </c>
      <c r="BA114" s="83">
        <v>676</v>
      </c>
      <c r="BB114" s="83">
        <v>646</v>
      </c>
      <c r="BC114" s="83">
        <v>641</v>
      </c>
      <c r="BD114" s="83">
        <v>639</v>
      </c>
      <c r="BE114" s="83">
        <v>575</v>
      </c>
      <c r="BF114" s="83">
        <v>592</v>
      </c>
      <c r="BG114" s="83">
        <v>587</v>
      </c>
      <c r="BH114" s="83">
        <v>628</v>
      </c>
      <c r="BI114" s="83">
        <v>693</v>
      </c>
      <c r="BJ114" s="83">
        <v>748</v>
      </c>
      <c r="BK114" s="83">
        <v>785</v>
      </c>
      <c r="BL114" s="83">
        <v>787</v>
      </c>
      <c r="BM114" s="83">
        <v>795</v>
      </c>
      <c r="BN114" s="83">
        <v>822</v>
      </c>
      <c r="BO114" s="83">
        <v>864</v>
      </c>
      <c r="BP114" s="83">
        <v>894</v>
      </c>
      <c r="BQ114" s="83">
        <v>842</v>
      </c>
      <c r="BR114" s="83">
        <v>885</v>
      </c>
      <c r="BS114" s="83">
        <v>880</v>
      </c>
      <c r="BT114" s="83">
        <v>887</v>
      </c>
      <c r="BU114" s="83">
        <v>848</v>
      </c>
      <c r="BV114" s="83">
        <v>871</v>
      </c>
      <c r="BW114" s="83">
        <v>865</v>
      </c>
      <c r="BX114" s="83">
        <v>759</v>
      </c>
      <c r="BY114" s="83">
        <v>799</v>
      </c>
      <c r="BZ114" s="83">
        <v>742</v>
      </c>
      <c r="CA114" s="83">
        <v>749</v>
      </c>
      <c r="CB114" s="83">
        <v>701</v>
      </c>
      <c r="CC114" s="83">
        <v>741</v>
      </c>
      <c r="CD114" s="83">
        <v>658</v>
      </c>
      <c r="CE114" s="83">
        <v>700</v>
      </c>
      <c r="CF114" s="83">
        <v>691</v>
      </c>
      <c r="CG114" s="83">
        <v>713</v>
      </c>
      <c r="CH114" s="83">
        <v>698</v>
      </c>
      <c r="CI114" s="83">
        <v>756</v>
      </c>
      <c r="CJ114" s="83">
        <v>872</v>
      </c>
      <c r="CK114" s="83">
        <v>626</v>
      </c>
      <c r="CL114" s="83">
        <v>603</v>
      </c>
      <c r="CM114" s="83">
        <v>646</v>
      </c>
      <c r="CN114" s="83">
        <v>508</v>
      </c>
      <c r="CO114" s="83">
        <v>438</v>
      </c>
      <c r="CP114" s="83">
        <v>434</v>
      </c>
      <c r="CQ114" s="83">
        <v>377</v>
      </c>
      <c r="CR114" s="83">
        <v>353</v>
      </c>
      <c r="CS114" s="83">
        <v>362</v>
      </c>
      <c r="CT114" s="83">
        <v>352</v>
      </c>
      <c r="CU114" s="83">
        <v>345</v>
      </c>
      <c r="CV114" s="83">
        <v>305</v>
      </c>
      <c r="CW114" s="83">
        <v>227</v>
      </c>
      <c r="CX114" s="83">
        <v>183</v>
      </c>
      <c r="CY114" s="83">
        <v>588</v>
      </c>
      <c r="CZ114" s="84">
        <v>434</v>
      </c>
      <c r="DA114" s="84">
        <v>472</v>
      </c>
      <c r="DB114" s="84">
        <v>478</v>
      </c>
      <c r="DC114" s="84">
        <v>532</v>
      </c>
      <c r="DD114" s="84">
        <v>511</v>
      </c>
      <c r="DE114" s="84">
        <v>532</v>
      </c>
      <c r="DF114" s="84">
        <v>568</v>
      </c>
      <c r="DG114" s="84">
        <v>593</v>
      </c>
      <c r="DH114" s="84">
        <v>591</v>
      </c>
      <c r="DI114" s="84">
        <v>576</v>
      </c>
      <c r="DJ114" s="84">
        <v>611</v>
      </c>
      <c r="DK114" s="84">
        <v>612</v>
      </c>
      <c r="DL114" s="84">
        <v>615</v>
      </c>
      <c r="DM114" s="84">
        <v>644</v>
      </c>
      <c r="DN114" s="84">
        <v>619</v>
      </c>
      <c r="DO114" s="84">
        <v>621</v>
      </c>
      <c r="DP114" s="84">
        <v>587</v>
      </c>
      <c r="DQ114" s="84">
        <v>579</v>
      </c>
      <c r="DR114" s="84">
        <v>614</v>
      </c>
      <c r="DS114" s="84">
        <v>437</v>
      </c>
      <c r="DT114" s="84">
        <v>396</v>
      </c>
      <c r="DU114" s="84">
        <v>435</v>
      </c>
      <c r="DV114" s="84">
        <v>479</v>
      </c>
      <c r="DW114" s="84">
        <v>538</v>
      </c>
      <c r="DX114" s="84">
        <v>523</v>
      </c>
      <c r="DY114" s="84">
        <v>518</v>
      </c>
      <c r="DZ114" s="84">
        <v>505</v>
      </c>
      <c r="EA114" s="84">
        <v>552</v>
      </c>
      <c r="EB114" s="84">
        <v>577</v>
      </c>
      <c r="EC114" s="84">
        <v>568</v>
      </c>
      <c r="ED114" s="84">
        <v>639</v>
      </c>
      <c r="EE114" s="84">
        <v>672</v>
      </c>
      <c r="EF114" s="84">
        <v>677</v>
      </c>
      <c r="EG114" s="84">
        <v>691</v>
      </c>
      <c r="EH114" s="84">
        <v>646</v>
      </c>
      <c r="EI114" s="84">
        <v>633</v>
      </c>
      <c r="EJ114" s="84">
        <v>662</v>
      </c>
      <c r="EK114" s="84">
        <v>670</v>
      </c>
      <c r="EL114" s="84">
        <v>659</v>
      </c>
      <c r="EM114" s="84">
        <v>663</v>
      </c>
      <c r="EN114" s="84">
        <v>654</v>
      </c>
      <c r="EO114" s="84">
        <v>685</v>
      </c>
      <c r="EP114" s="84">
        <v>699</v>
      </c>
      <c r="EQ114" s="84">
        <v>628</v>
      </c>
      <c r="ER114" s="84">
        <v>627</v>
      </c>
      <c r="ES114" s="84">
        <v>580</v>
      </c>
      <c r="ET114" s="84">
        <v>680</v>
      </c>
      <c r="EU114" s="84">
        <v>658</v>
      </c>
      <c r="EV114" s="84">
        <v>746</v>
      </c>
      <c r="EW114" s="84">
        <v>706</v>
      </c>
      <c r="EX114" s="84">
        <v>810</v>
      </c>
      <c r="EY114" s="84">
        <v>797</v>
      </c>
      <c r="EZ114" s="84">
        <v>841</v>
      </c>
      <c r="FA114" s="84">
        <v>878</v>
      </c>
      <c r="FB114" s="84">
        <v>919</v>
      </c>
      <c r="FC114" s="84">
        <v>855</v>
      </c>
      <c r="FD114" s="84">
        <v>923</v>
      </c>
      <c r="FE114" s="84">
        <v>929</v>
      </c>
      <c r="FF114" s="84">
        <v>960</v>
      </c>
      <c r="FG114" s="84">
        <v>922</v>
      </c>
      <c r="FH114" s="84">
        <v>922</v>
      </c>
      <c r="FI114" s="84">
        <v>941</v>
      </c>
      <c r="FJ114" s="84">
        <v>889</v>
      </c>
      <c r="FK114" s="84">
        <v>838</v>
      </c>
      <c r="FL114" s="84">
        <v>921</v>
      </c>
      <c r="FM114" s="84">
        <v>796</v>
      </c>
      <c r="FN114" s="84">
        <v>764</v>
      </c>
      <c r="FO114" s="84">
        <v>715</v>
      </c>
      <c r="FP114" s="84">
        <v>812</v>
      </c>
      <c r="FQ114" s="84">
        <v>762</v>
      </c>
      <c r="FR114" s="84">
        <v>720</v>
      </c>
      <c r="FS114" s="84">
        <v>800</v>
      </c>
      <c r="FT114" s="84">
        <v>754</v>
      </c>
      <c r="FU114" s="84">
        <v>739</v>
      </c>
      <c r="FV114" s="84">
        <v>858</v>
      </c>
      <c r="FW114" s="84">
        <v>972</v>
      </c>
      <c r="FX114" s="84">
        <v>788</v>
      </c>
      <c r="FY114" s="84">
        <v>682</v>
      </c>
      <c r="FZ114" s="84">
        <v>659</v>
      </c>
      <c r="GA114" s="84">
        <v>729</v>
      </c>
      <c r="GB114" s="84">
        <v>584</v>
      </c>
      <c r="GC114" s="84">
        <v>492</v>
      </c>
      <c r="GD114" s="84">
        <v>537</v>
      </c>
      <c r="GE114" s="84">
        <v>550</v>
      </c>
      <c r="GF114" s="84">
        <v>511</v>
      </c>
      <c r="GG114" s="84">
        <v>516</v>
      </c>
      <c r="GH114" s="84">
        <v>424</v>
      </c>
      <c r="GI114" s="84">
        <v>407</v>
      </c>
      <c r="GJ114" s="84">
        <v>349</v>
      </c>
      <c r="GK114" s="84">
        <v>286</v>
      </c>
      <c r="GL114" s="85">
        <v>1223</v>
      </c>
    </row>
    <row r="115" spans="1:194" s="1" customFormat="1">
      <c r="A115" s="86" t="s">
        <v>135</v>
      </c>
      <c r="B115" s="360" t="s">
        <v>240</v>
      </c>
      <c r="C115" s="29" t="str">
        <f t="shared" si="14"/>
        <v xml:space="preserve">England – CCGs - St Helens </v>
      </c>
      <c r="D115" s="50">
        <f t="shared" si="13"/>
        <v>71708</v>
      </c>
      <c r="E115" s="50">
        <f t="shared" si="13"/>
        <v>76120</v>
      </c>
      <c r="F115" s="51">
        <f t="shared" si="15"/>
        <v>184728</v>
      </c>
      <c r="G115" s="51">
        <f t="shared" si="16"/>
        <v>90663</v>
      </c>
      <c r="H115" s="52">
        <f t="shared" si="17"/>
        <v>94065</v>
      </c>
      <c r="I115" s="52">
        <f t="shared" si="18"/>
        <v>71708</v>
      </c>
      <c r="J115" s="52">
        <f t="shared" si="19"/>
        <v>76120</v>
      </c>
      <c r="K115" s="49">
        <f t="shared" si="20"/>
        <v>18955</v>
      </c>
      <c r="L115" s="50">
        <f t="shared" si="21"/>
        <v>17945</v>
      </c>
      <c r="M115" s="83">
        <v>951</v>
      </c>
      <c r="N115" s="83">
        <v>921</v>
      </c>
      <c r="O115" s="83">
        <v>975</v>
      </c>
      <c r="P115" s="83">
        <v>1057</v>
      </c>
      <c r="Q115" s="83">
        <v>997</v>
      </c>
      <c r="R115" s="83">
        <v>1104</v>
      </c>
      <c r="S115" s="83">
        <v>1063</v>
      </c>
      <c r="T115" s="83">
        <v>1032</v>
      </c>
      <c r="U115" s="83">
        <v>1060</v>
      </c>
      <c r="V115" s="83">
        <v>1095</v>
      </c>
      <c r="W115" s="83">
        <v>1127</v>
      </c>
      <c r="X115" s="83">
        <v>1104</v>
      </c>
      <c r="Y115" s="83">
        <v>1118</v>
      </c>
      <c r="Z115" s="83">
        <v>1068</v>
      </c>
      <c r="AA115" s="83">
        <v>1142</v>
      </c>
      <c r="AB115" s="83">
        <v>1032</v>
      </c>
      <c r="AC115" s="83">
        <v>1061</v>
      </c>
      <c r="AD115" s="83">
        <v>1048</v>
      </c>
      <c r="AE115" s="83">
        <v>1030</v>
      </c>
      <c r="AF115" s="83">
        <v>810</v>
      </c>
      <c r="AG115" s="83">
        <v>822</v>
      </c>
      <c r="AH115" s="83">
        <v>849</v>
      </c>
      <c r="AI115" s="83">
        <v>988</v>
      </c>
      <c r="AJ115" s="83">
        <v>1034</v>
      </c>
      <c r="AK115" s="83">
        <v>1065</v>
      </c>
      <c r="AL115" s="83">
        <v>1056</v>
      </c>
      <c r="AM115" s="83">
        <v>1019</v>
      </c>
      <c r="AN115" s="83">
        <v>1062</v>
      </c>
      <c r="AO115" s="83">
        <v>1118</v>
      </c>
      <c r="AP115" s="83">
        <v>1183</v>
      </c>
      <c r="AQ115" s="83">
        <v>1213</v>
      </c>
      <c r="AR115" s="83">
        <v>1322</v>
      </c>
      <c r="AS115" s="83">
        <v>1199</v>
      </c>
      <c r="AT115" s="83">
        <v>1173</v>
      </c>
      <c r="AU115" s="83">
        <v>1203</v>
      </c>
      <c r="AV115" s="83">
        <v>1134</v>
      </c>
      <c r="AW115" s="83">
        <v>1274</v>
      </c>
      <c r="AX115" s="83">
        <v>1087</v>
      </c>
      <c r="AY115" s="83">
        <v>1174</v>
      </c>
      <c r="AZ115" s="83">
        <v>1140</v>
      </c>
      <c r="BA115" s="83">
        <v>1163</v>
      </c>
      <c r="BB115" s="83">
        <v>1106</v>
      </c>
      <c r="BC115" s="83">
        <v>1120</v>
      </c>
      <c r="BD115" s="83">
        <v>1173</v>
      </c>
      <c r="BE115" s="83">
        <v>959</v>
      </c>
      <c r="BF115" s="83">
        <v>1008</v>
      </c>
      <c r="BG115" s="83">
        <v>1060</v>
      </c>
      <c r="BH115" s="83">
        <v>1097</v>
      </c>
      <c r="BI115" s="83">
        <v>1175</v>
      </c>
      <c r="BJ115" s="83">
        <v>1228</v>
      </c>
      <c r="BK115" s="83">
        <v>1229</v>
      </c>
      <c r="BL115" s="83">
        <v>1357</v>
      </c>
      <c r="BM115" s="83">
        <v>1305</v>
      </c>
      <c r="BN115" s="83">
        <v>1339</v>
      </c>
      <c r="BO115" s="83">
        <v>1320</v>
      </c>
      <c r="BP115" s="83">
        <v>1307</v>
      </c>
      <c r="BQ115" s="83">
        <v>1324</v>
      </c>
      <c r="BR115" s="83">
        <v>1350</v>
      </c>
      <c r="BS115" s="83">
        <v>1339</v>
      </c>
      <c r="BT115" s="83">
        <v>1286</v>
      </c>
      <c r="BU115" s="83">
        <v>1262</v>
      </c>
      <c r="BV115" s="83">
        <v>1230</v>
      </c>
      <c r="BW115" s="83">
        <v>1159</v>
      </c>
      <c r="BX115" s="83">
        <v>1143</v>
      </c>
      <c r="BY115" s="83">
        <v>1118</v>
      </c>
      <c r="BZ115" s="83">
        <v>1057</v>
      </c>
      <c r="CA115" s="83">
        <v>966</v>
      </c>
      <c r="CB115" s="83">
        <v>945</v>
      </c>
      <c r="CC115" s="83">
        <v>919</v>
      </c>
      <c r="CD115" s="83">
        <v>940</v>
      </c>
      <c r="CE115" s="83">
        <v>900</v>
      </c>
      <c r="CF115" s="83">
        <v>966</v>
      </c>
      <c r="CG115" s="83">
        <v>919</v>
      </c>
      <c r="CH115" s="83">
        <v>933</v>
      </c>
      <c r="CI115" s="83">
        <v>994</v>
      </c>
      <c r="CJ115" s="83">
        <v>1082</v>
      </c>
      <c r="CK115" s="83">
        <v>810</v>
      </c>
      <c r="CL115" s="83">
        <v>734</v>
      </c>
      <c r="CM115" s="83">
        <v>708</v>
      </c>
      <c r="CN115" s="83">
        <v>656</v>
      </c>
      <c r="CO115" s="83">
        <v>552</v>
      </c>
      <c r="CP115" s="83">
        <v>444</v>
      </c>
      <c r="CQ115" s="83">
        <v>448</v>
      </c>
      <c r="CR115" s="83">
        <v>439</v>
      </c>
      <c r="CS115" s="83">
        <v>400</v>
      </c>
      <c r="CT115" s="83">
        <v>356</v>
      </c>
      <c r="CU115" s="83">
        <v>306</v>
      </c>
      <c r="CV115" s="83">
        <v>282</v>
      </c>
      <c r="CW115" s="83">
        <v>188</v>
      </c>
      <c r="CX115" s="83">
        <v>164</v>
      </c>
      <c r="CY115" s="83">
        <v>488</v>
      </c>
      <c r="CZ115" s="84">
        <v>910</v>
      </c>
      <c r="DA115" s="84">
        <v>924</v>
      </c>
      <c r="DB115" s="84">
        <v>894</v>
      </c>
      <c r="DC115" s="84">
        <v>918</v>
      </c>
      <c r="DD115" s="84">
        <v>972</v>
      </c>
      <c r="DE115" s="84">
        <v>1032</v>
      </c>
      <c r="DF115" s="84">
        <v>970</v>
      </c>
      <c r="DG115" s="84">
        <v>962</v>
      </c>
      <c r="DH115" s="84">
        <v>1009</v>
      </c>
      <c r="DI115" s="84">
        <v>996</v>
      </c>
      <c r="DJ115" s="84">
        <v>1087</v>
      </c>
      <c r="DK115" s="84">
        <v>1040</v>
      </c>
      <c r="DL115" s="84">
        <v>1054</v>
      </c>
      <c r="DM115" s="84">
        <v>1057</v>
      </c>
      <c r="DN115" s="84">
        <v>1060</v>
      </c>
      <c r="DO115" s="84">
        <v>1067</v>
      </c>
      <c r="DP115" s="84">
        <v>995</v>
      </c>
      <c r="DQ115" s="84">
        <v>998</v>
      </c>
      <c r="DR115" s="84">
        <v>979</v>
      </c>
      <c r="DS115" s="84">
        <v>754</v>
      </c>
      <c r="DT115" s="84">
        <v>707</v>
      </c>
      <c r="DU115" s="84">
        <v>850</v>
      </c>
      <c r="DV115" s="84">
        <v>946</v>
      </c>
      <c r="DW115" s="84">
        <v>1045</v>
      </c>
      <c r="DX115" s="84">
        <v>1026</v>
      </c>
      <c r="DY115" s="84">
        <v>1107</v>
      </c>
      <c r="DZ115" s="84">
        <v>1162</v>
      </c>
      <c r="EA115" s="84">
        <v>1131</v>
      </c>
      <c r="EB115" s="84">
        <v>1223</v>
      </c>
      <c r="EC115" s="84">
        <v>1302</v>
      </c>
      <c r="ED115" s="84">
        <v>1365</v>
      </c>
      <c r="EE115" s="84">
        <v>1263</v>
      </c>
      <c r="EF115" s="84">
        <v>1263</v>
      </c>
      <c r="EG115" s="84">
        <v>1330</v>
      </c>
      <c r="EH115" s="84">
        <v>1314</v>
      </c>
      <c r="EI115" s="84">
        <v>1241</v>
      </c>
      <c r="EJ115" s="84">
        <v>1239</v>
      </c>
      <c r="EK115" s="84">
        <v>1261</v>
      </c>
      <c r="EL115" s="84">
        <v>1134</v>
      </c>
      <c r="EM115" s="84">
        <v>1252</v>
      </c>
      <c r="EN115" s="84">
        <v>1231</v>
      </c>
      <c r="EO115" s="84">
        <v>1113</v>
      </c>
      <c r="EP115" s="84">
        <v>1144</v>
      </c>
      <c r="EQ115" s="84">
        <v>1153</v>
      </c>
      <c r="ER115" s="84">
        <v>1013</v>
      </c>
      <c r="ES115" s="84">
        <v>1003</v>
      </c>
      <c r="ET115" s="84">
        <v>1024</v>
      </c>
      <c r="EU115" s="84">
        <v>1115</v>
      </c>
      <c r="EV115" s="84">
        <v>1105</v>
      </c>
      <c r="EW115" s="84">
        <v>1180</v>
      </c>
      <c r="EX115" s="84">
        <v>1356</v>
      </c>
      <c r="EY115" s="84">
        <v>1446</v>
      </c>
      <c r="EZ115" s="84">
        <v>1382</v>
      </c>
      <c r="FA115" s="84">
        <v>1360</v>
      </c>
      <c r="FB115" s="84">
        <v>1362</v>
      </c>
      <c r="FC115" s="84">
        <v>1324</v>
      </c>
      <c r="FD115" s="84">
        <v>1366</v>
      </c>
      <c r="FE115" s="84">
        <v>1372</v>
      </c>
      <c r="FF115" s="84">
        <v>1411</v>
      </c>
      <c r="FG115" s="84">
        <v>1323</v>
      </c>
      <c r="FH115" s="84">
        <v>1276</v>
      </c>
      <c r="FI115" s="84">
        <v>1251</v>
      </c>
      <c r="FJ115" s="84">
        <v>1192</v>
      </c>
      <c r="FK115" s="84">
        <v>1163</v>
      </c>
      <c r="FL115" s="84">
        <v>1074</v>
      </c>
      <c r="FM115" s="84">
        <v>1060</v>
      </c>
      <c r="FN115" s="84">
        <v>1091</v>
      </c>
      <c r="FO115" s="84">
        <v>969</v>
      </c>
      <c r="FP115" s="84">
        <v>1071</v>
      </c>
      <c r="FQ115" s="84">
        <v>961</v>
      </c>
      <c r="FR115" s="84">
        <v>975</v>
      </c>
      <c r="FS115" s="84">
        <v>1045</v>
      </c>
      <c r="FT115" s="84">
        <v>994</v>
      </c>
      <c r="FU115" s="84">
        <v>1024</v>
      </c>
      <c r="FV115" s="84">
        <v>1105</v>
      </c>
      <c r="FW115" s="84">
        <v>1175</v>
      </c>
      <c r="FX115" s="84">
        <v>910</v>
      </c>
      <c r="FY115" s="84">
        <v>811</v>
      </c>
      <c r="FZ115" s="84">
        <v>816</v>
      </c>
      <c r="GA115" s="84">
        <v>770</v>
      </c>
      <c r="GB115" s="84">
        <v>672</v>
      </c>
      <c r="GC115" s="84">
        <v>596</v>
      </c>
      <c r="GD115" s="84">
        <v>568</v>
      </c>
      <c r="GE115" s="84">
        <v>553</v>
      </c>
      <c r="GF115" s="84">
        <v>548</v>
      </c>
      <c r="GG115" s="84">
        <v>435</v>
      </c>
      <c r="GH115" s="84">
        <v>416</v>
      </c>
      <c r="GI115" s="84">
        <v>355</v>
      </c>
      <c r="GJ115" s="84">
        <v>319</v>
      </c>
      <c r="GK115" s="84">
        <v>265</v>
      </c>
      <c r="GL115" s="85">
        <v>983</v>
      </c>
    </row>
    <row r="116" spans="1:194" s="1" customFormat="1">
      <c r="A116" s="86" t="s">
        <v>135</v>
      </c>
      <c r="B116" s="360" t="s">
        <v>241</v>
      </c>
      <c r="C116" s="29" t="str">
        <f t="shared" si="14"/>
        <v xml:space="preserve">England – CCGs - Stafford and Surrounds </v>
      </c>
      <c r="D116" s="50">
        <f t="shared" si="13"/>
        <v>63125</v>
      </c>
      <c r="E116" s="50">
        <f t="shared" si="13"/>
        <v>66058</v>
      </c>
      <c r="F116" s="51">
        <f t="shared" si="15"/>
        <v>159235</v>
      </c>
      <c r="G116" s="51">
        <f t="shared" si="16"/>
        <v>78425</v>
      </c>
      <c r="H116" s="52">
        <f t="shared" si="17"/>
        <v>80810</v>
      </c>
      <c r="I116" s="52">
        <f t="shared" si="18"/>
        <v>63125</v>
      </c>
      <c r="J116" s="52">
        <f t="shared" si="19"/>
        <v>66058</v>
      </c>
      <c r="K116" s="49">
        <f t="shared" si="20"/>
        <v>15300</v>
      </c>
      <c r="L116" s="50">
        <f t="shared" si="21"/>
        <v>14752</v>
      </c>
      <c r="M116" s="83">
        <v>725</v>
      </c>
      <c r="N116" s="83">
        <v>708</v>
      </c>
      <c r="O116" s="83">
        <v>791</v>
      </c>
      <c r="P116" s="83">
        <v>843</v>
      </c>
      <c r="Q116" s="83">
        <v>748</v>
      </c>
      <c r="R116" s="83">
        <v>832</v>
      </c>
      <c r="S116" s="83">
        <v>872</v>
      </c>
      <c r="T116" s="83">
        <v>855</v>
      </c>
      <c r="U116" s="83">
        <v>862</v>
      </c>
      <c r="V116" s="83">
        <v>940</v>
      </c>
      <c r="W116" s="83">
        <v>917</v>
      </c>
      <c r="X116" s="83">
        <v>929</v>
      </c>
      <c r="Y116" s="83">
        <v>901</v>
      </c>
      <c r="Z116" s="83">
        <v>887</v>
      </c>
      <c r="AA116" s="83">
        <v>919</v>
      </c>
      <c r="AB116" s="83">
        <v>910</v>
      </c>
      <c r="AC116" s="83">
        <v>850</v>
      </c>
      <c r="AD116" s="83">
        <v>811</v>
      </c>
      <c r="AE116" s="83">
        <v>793</v>
      </c>
      <c r="AF116" s="83">
        <v>572</v>
      </c>
      <c r="AG116" s="83">
        <v>566</v>
      </c>
      <c r="AH116" s="83">
        <v>643</v>
      </c>
      <c r="AI116" s="83">
        <v>693</v>
      </c>
      <c r="AJ116" s="83">
        <v>771</v>
      </c>
      <c r="AK116" s="83">
        <v>814</v>
      </c>
      <c r="AL116" s="83">
        <v>888</v>
      </c>
      <c r="AM116" s="83">
        <v>897</v>
      </c>
      <c r="AN116" s="83">
        <v>785</v>
      </c>
      <c r="AO116" s="83">
        <v>868</v>
      </c>
      <c r="AP116" s="83">
        <v>895</v>
      </c>
      <c r="AQ116" s="83">
        <v>978</v>
      </c>
      <c r="AR116" s="83">
        <v>949</v>
      </c>
      <c r="AS116" s="83">
        <v>957</v>
      </c>
      <c r="AT116" s="83">
        <v>958</v>
      </c>
      <c r="AU116" s="83">
        <v>1000</v>
      </c>
      <c r="AV116" s="83">
        <v>938</v>
      </c>
      <c r="AW116" s="83">
        <v>935</v>
      </c>
      <c r="AX116" s="83">
        <v>1001</v>
      </c>
      <c r="AY116" s="83">
        <v>893</v>
      </c>
      <c r="AZ116" s="83">
        <v>983</v>
      </c>
      <c r="BA116" s="83">
        <v>881</v>
      </c>
      <c r="BB116" s="83">
        <v>973</v>
      </c>
      <c r="BC116" s="83">
        <v>1051</v>
      </c>
      <c r="BD116" s="83">
        <v>918</v>
      </c>
      <c r="BE116" s="83">
        <v>892</v>
      </c>
      <c r="BF116" s="83">
        <v>822</v>
      </c>
      <c r="BG116" s="83">
        <v>801</v>
      </c>
      <c r="BH116" s="83">
        <v>1002</v>
      </c>
      <c r="BI116" s="83">
        <v>973</v>
      </c>
      <c r="BJ116" s="83">
        <v>1097</v>
      </c>
      <c r="BK116" s="83">
        <v>1104</v>
      </c>
      <c r="BL116" s="83">
        <v>1188</v>
      </c>
      <c r="BM116" s="83">
        <v>1188</v>
      </c>
      <c r="BN116" s="83">
        <v>1187</v>
      </c>
      <c r="BO116" s="83">
        <v>1186</v>
      </c>
      <c r="BP116" s="83">
        <v>1165</v>
      </c>
      <c r="BQ116" s="83">
        <v>1186</v>
      </c>
      <c r="BR116" s="83">
        <v>1248</v>
      </c>
      <c r="BS116" s="83">
        <v>1178</v>
      </c>
      <c r="BT116" s="83">
        <v>1152</v>
      </c>
      <c r="BU116" s="83">
        <v>1188</v>
      </c>
      <c r="BV116" s="83">
        <v>1094</v>
      </c>
      <c r="BW116" s="83">
        <v>1104</v>
      </c>
      <c r="BX116" s="83">
        <v>1034</v>
      </c>
      <c r="BY116" s="83">
        <v>1075</v>
      </c>
      <c r="BZ116" s="83">
        <v>923</v>
      </c>
      <c r="CA116" s="83">
        <v>903</v>
      </c>
      <c r="CB116" s="83">
        <v>927</v>
      </c>
      <c r="CC116" s="83">
        <v>881</v>
      </c>
      <c r="CD116" s="83">
        <v>893</v>
      </c>
      <c r="CE116" s="83">
        <v>888</v>
      </c>
      <c r="CF116" s="83">
        <v>898</v>
      </c>
      <c r="CG116" s="83">
        <v>917</v>
      </c>
      <c r="CH116" s="83">
        <v>980</v>
      </c>
      <c r="CI116" s="83">
        <v>936</v>
      </c>
      <c r="CJ116" s="83">
        <v>1019</v>
      </c>
      <c r="CK116" s="83">
        <v>805</v>
      </c>
      <c r="CL116" s="83">
        <v>737</v>
      </c>
      <c r="CM116" s="83">
        <v>783</v>
      </c>
      <c r="CN116" s="83">
        <v>691</v>
      </c>
      <c r="CO116" s="83">
        <v>633</v>
      </c>
      <c r="CP116" s="83">
        <v>481</v>
      </c>
      <c r="CQ116" s="83">
        <v>490</v>
      </c>
      <c r="CR116" s="83">
        <v>476</v>
      </c>
      <c r="CS116" s="83">
        <v>429</v>
      </c>
      <c r="CT116" s="83">
        <v>390</v>
      </c>
      <c r="CU116" s="83">
        <v>311</v>
      </c>
      <c r="CV116" s="83">
        <v>292</v>
      </c>
      <c r="CW116" s="83">
        <v>231</v>
      </c>
      <c r="CX116" s="83">
        <v>192</v>
      </c>
      <c r="CY116" s="83">
        <v>555</v>
      </c>
      <c r="CZ116" s="84">
        <v>666</v>
      </c>
      <c r="DA116" s="84">
        <v>733</v>
      </c>
      <c r="DB116" s="84">
        <v>755</v>
      </c>
      <c r="DC116" s="84">
        <v>756</v>
      </c>
      <c r="DD116" s="84">
        <v>813</v>
      </c>
      <c r="DE116" s="84">
        <v>776</v>
      </c>
      <c r="DF116" s="84">
        <v>779</v>
      </c>
      <c r="DG116" s="84">
        <v>842</v>
      </c>
      <c r="DH116" s="84">
        <v>836</v>
      </c>
      <c r="DI116" s="84">
        <v>872</v>
      </c>
      <c r="DJ116" s="84">
        <v>843</v>
      </c>
      <c r="DK116" s="84">
        <v>863</v>
      </c>
      <c r="DL116" s="84">
        <v>847</v>
      </c>
      <c r="DM116" s="84">
        <v>920</v>
      </c>
      <c r="DN116" s="84">
        <v>956</v>
      </c>
      <c r="DO116" s="84">
        <v>846</v>
      </c>
      <c r="DP116" s="84">
        <v>809</v>
      </c>
      <c r="DQ116" s="84">
        <v>840</v>
      </c>
      <c r="DR116" s="84">
        <v>733</v>
      </c>
      <c r="DS116" s="84">
        <v>477</v>
      </c>
      <c r="DT116" s="84">
        <v>475</v>
      </c>
      <c r="DU116" s="84">
        <v>660</v>
      </c>
      <c r="DV116" s="84">
        <v>741</v>
      </c>
      <c r="DW116" s="84">
        <v>801</v>
      </c>
      <c r="DX116" s="84">
        <v>811</v>
      </c>
      <c r="DY116" s="84">
        <v>797</v>
      </c>
      <c r="DZ116" s="84">
        <v>800</v>
      </c>
      <c r="EA116" s="84">
        <v>898</v>
      </c>
      <c r="EB116" s="84">
        <v>932</v>
      </c>
      <c r="EC116" s="84">
        <v>943</v>
      </c>
      <c r="ED116" s="84">
        <v>977</v>
      </c>
      <c r="EE116" s="84">
        <v>974</v>
      </c>
      <c r="EF116" s="84">
        <v>1019</v>
      </c>
      <c r="EG116" s="84">
        <v>954</v>
      </c>
      <c r="EH116" s="84">
        <v>1050</v>
      </c>
      <c r="EI116" s="84">
        <v>1006</v>
      </c>
      <c r="EJ116" s="84">
        <v>997</v>
      </c>
      <c r="EK116" s="84">
        <v>991</v>
      </c>
      <c r="EL116" s="84">
        <v>925</v>
      </c>
      <c r="EM116" s="84">
        <v>948</v>
      </c>
      <c r="EN116" s="84">
        <v>942</v>
      </c>
      <c r="EO116" s="84">
        <v>994</v>
      </c>
      <c r="EP116" s="84">
        <v>977</v>
      </c>
      <c r="EQ116" s="84">
        <v>970</v>
      </c>
      <c r="ER116" s="84">
        <v>889</v>
      </c>
      <c r="ES116" s="84">
        <v>867</v>
      </c>
      <c r="ET116" s="84">
        <v>868</v>
      </c>
      <c r="EU116" s="84">
        <v>917</v>
      </c>
      <c r="EV116" s="84">
        <v>986</v>
      </c>
      <c r="EW116" s="84">
        <v>1047</v>
      </c>
      <c r="EX116" s="84">
        <v>1092</v>
      </c>
      <c r="EY116" s="84">
        <v>1224</v>
      </c>
      <c r="EZ116" s="84">
        <v>1153</v>
      </c>
      <c r="FA116" s="84">
        <v>1183</v>
      </c>
      <c r="FB116" s="84">
        <v>1244</v>
      </c>
      <c r="FC116" s="84">
        <v>1292</v>
      </c>
      <c r="FD116" s="84">
        <v>1186</v>
      </c>
      <c r="FE116" s="84">
        <v>1270</v>
      </c>
      <c r="FF116" s="84">
        <v>1298</v>
      </c>
      <c r="FG116" s="84">
        <v>1194</v>
      </c>
      <c r="FH116" s="84">
        <v>1154</v>
      </c>
      <c r="FI116" s="84">
        <v>1103</v>
      </c>
      <c r="FJ116" s="84">
        <v>1075</v>
      </c>
      <c r="FK116" s="84">
        <v>1065</v>
      </c>
      <c r="FL116" s="84">
        <v>1003</v>
      </c>
      <c r="FM116" s="84">
        <v>979</v>
      </c>
      <c r="FN116" s="84">
        <v>927</v>
      </c>
      <c r="FO116" s="84">
        <v>959</v>
      </c>
      <c r="FP116" s="84">
        <v>911</v>
      </c>
      <c r="FQ116" s="84">
        <v>956</v>
      </c>
      <c r="FR116" s="84">
        <v>918</v>
      </c>
      <c r="FS116" s="84">
        <v>951</v>
      </c>
      <c r="FT116" s="84">
        <v>949</v>
      </c>
      <c r="FU116" s="84">
        <v>1051</v>
      </c>
      <c r="FV116" s="84">
        <v>1032</v>
      </c>
      <c r="FW116" s="84">
        <v>1136</v>
      </c>
      <c r="FX116" s="84">
        <v>837</v>
      </c>
      <c r="FY116" s="84">
        <v>919</v>
      </c>
      <c r="FZ116" s="84">
        <v>923</v>
      </c>
      <c r="GA116" s="84">
        <v>856</v>
      </c>
      <c r="GB116" s="84">
        <v>659</v>
      </c>
      <c r="GC116" s="84">
        <v>593</v>
      </c>
      <c r="GD116" s="84">
        <v>576</v>
      </c>
      <c r="GE116" s="84">
        <v>586</v>
      </c>
      <c r="GF116" s="84">
        <v>512</v>
      </c>
      <c r="GG116" s="84">
        <v>455</v>
      </c>
      <c r="GH116" s="84">
        <v>445</v>
      </c>
      <c r="GI116" s="84">
        <v>335</v>
      </c>
      <c r="GJ116" s="84">
        <v>296</v>
      </c>
      <c r="GK116" s="84">
        <v>268</v>
      </c>
      <c r="GL116" s="85">
        <v>1127</v>
      </c>
    </row>
    <row r="117" spans="1:194" s="1" customFormat="1">
      <c r="A117" s="86" t="s">
        <v>135</v>
      </c>
      <c r="B117" s="360" t="s">
        <v>242</v>
      </c>
      <c r="C117" s="29" t="str">
        <f t="shared" si="14"/>
        <v xml:space="preserve">England – CCGs - Stockport </v>
      </c>
      <c r="D117" s="50">
        <f t="shared" si="13"/>
        <v>112123</v>
      </c>
      <c r="E117" s="50">
        <f t="shared" si="13"/>
        <v>121529</v>
      </c>
      <c r="F117" s="51">
        <f t="shared" si="15"/>
        <v>297107</v>
      </c>
      <c r="G117" s="51">
        <f t="shared" si="16"/>
        <v>144724</v>
      </c>
      <c r="H117" s="52">
        <f t="shared" si="17"/>
        <v>152383</v>
      </c>
      <c r="I117" s="52">
        <f t="shared" si="18"/>
        <v>112123</v>
      </c>
      <c r="J117" s="52">
        <f t="shared" si="19"/>
        <v>121529</v>
      </c>
      <c r="K117" s="49">
        <f t="shared" si="20"/>
        <v>32601</v>
      </c>
      <c r="L117" s="50">
        <f t="shared" si="21"/>
        <v>30854</v>
      </c>
      <c r="M117" s="83">
        <v>1576</v>
      </c>
      <c r="N117" s="83">
        <v>1619</v>
      </c>
      <c r="O117" s="83">
        <v>1700</v>
      </c>
      <c r="P117" s="83">
        <v>1713</v>
      </c>
      <c r="Q117" s="83">
        <v>1833</v>
      </c>
      <c r="R117" s="83">
        <v>1816</v>
      </c>
      <c r="S117" s="83">
        <v>1877</v>
      </c>
      <c r="T117" s="83">
        <v>1841</v>
      </c>
      <c r="U117" s="83">
        <v>1896</v>
      </c>
      <c r="V117" s="83">
        <v>1885</v>
      </c>
      <c r="W117" s="83">
        <v>1786</v>
      </c>
      <c r="X117" s="83">
        <v>1925</v>
      </c>
      <c r="Y117" s="83">
        <v>1863</v>
      </c>
      <c r="Z117" s="83">
        <v>1868</v>
      </c>
      <c r="AA117" s="83">
        <v>1881</v>
      </c>
      <c r="AB117" s="83">
        <v>1856</v>
      </c>
      <c r="AC117" s="83">
        <v>1816</v>
      </c>
      <c r="AD117" s="83">
        <v>1850</v>
      </c>
      <c r="AE117" s="83">
        <v>1628</v>
      </c>
      <c r="AF117" s="83">
        <v>1151</v>
      </c>
      <c r="AG117" s="83">
        <v>1081</v>
      </c>
      <c r="AH117" s="83">
        <v>1162</v>
      </c>
      <c r="AI117" s="83">
        <v>1313</v>
      </c>
      <c r="AJ117" s="83">
        <v>1426</v>
      </c>
      <c r="AK117" s="83">
        <v>1540</v>
      </c>
      <c r="AL117" s="83">
        <v>1659</v>
      </c>
      <c r="AM117" s="83">
        <v>1463</v>
      </c>
      <c r="AN117" s="83">
        <v>1624</v>
      </c>
      <c r="AO117" s="83">
        <v>1714</v>
      </c>
      <c r="AP117" s="83">
        <v>1597</v>
      </c>
      <c r="AQ117" s="83">
        <v>1796</v>
      </c>
      <c r="AR117" s="83">
        <v>1942</v>
      </c>
      <c r="AS117" s="83">
        <v>1919</v>
      </c>
      <c r="AT117" s="83">
        <v>1882</v>
      </c>
      <c r="AU117" s="83">
        <v>2143</v>
      </c>
      <c r="AV117" s="83">
        <v>1964</v>
      </c>
      <c r="AW117" s="83">
        <v>2058</v>
      </c>
      <c r="AX117" s="83">
        <v>2082</v>
      </c>
      <c r="AY117" s="83">
        <v>1905</v>
      </c>
      <c r="AZ117" s="83">
        <v>2012</v>
      </c>
      <c r="BA117" s="83">
        <v>1974</v>
      </c>
      <c r="BB117" s="83">
        <v>2009</v>
      </c>
      <c r="BC117" s="83">
        <v>2089</v>
      </c>
      <c r="BD117" s="83">
        <v>1997</v>
      </c>
      <c r="BE117" s="83">
        <v>1820</v>
      </c>
      <c r="BF117" s="83">
        <v>1763</v>
      </c>
      <c r="BG117" s="83">
        <v>1766</v>
      </c>
      <c r="BH117" s="83">
        <v>1890</v>
      </c>
      <c r="BI117" s="83">
        <v>1794</v>
      </c>
      <c r="BJ117" s="83">
        <v>1904</v>
      </c>
      <c r="BK117" s="83">
        <v>1999</v>
      </c>
      <c r="BL117" s="83">
        <v>2133</v>
      </c>
      <c r="BM117" s="83">
        <v>1941</v>
      </c>
      <c r="BN117" s="83">
        <v>2038</v>
      </c>
      <c r="BO117" s="83">
        <v>1930</v>
      </c>
      <c r="BP117" s="83">
        <v>2028</v>
      </c>
      <c r="BQ117" s="83">
        <v>1963</v>
      </c>
      <c r="BR117" s="83">
        <v>2102</v>
      </c>
      <c r="BS117" s="83">
        <v>1961</v>
      </c>
      <c r="BT117" s="83">
        <v>2040</v>
      </c>
      <c r="BU117" s="83">
        <v>1833</v>
      </c>
      <c r="BV117" s="83">
        <v>1796</v>
      </c>
      <c r="BW117" s="83">
        <v>1726</v>
      </c>
      <c r="BX117" s="83">
        <v>1688</v>
      </c>
      <c r="BY117" s="83">
        <v>1649</v>
      </c>
      <c r="BZ117" s="83">
        <v>1610</v>
      </c>
      <c r="CA117" s="83">
        <v>1620</v>
      </c>
      <c r="CB117" s="83">
        <v>1501</v>
      </c>
      <c r="CC117" s="83">
        <v>1445</v>
      </c>
      <c r="CD117" s="83">
        <v>1421</v>
      </c>
      <c r="CE117" s="83">
        <v>1353</v>
      </c>
      <c r="CF117" s="83">
        <v>1367</v>
      </c>
      <c r="CG117" s="83">
        <v>1326</v>
      </c>
      <c r="CH117" s="83">
        <v>1411</v>
      </c>
      <c r="CI117" s="83">
        <v>1525</v>
      </c>
      <c r="CJ117" s="83">
        <v>1590</v>
      </c>
      <c r="CK117" s="83">
        <v>1124</v>
      </c>
      <c r="CL117" s="83">
        <v>1099</v>
      </c>
      <c r="CM117" s="83">
        <v>1047</v>
      </c>
      <c r="CN117" s="83">
        <v>991</v>
      </c>
      <c r="CO117" s="83">
        <v>842</v>
      </c>
      <c r="CP117" s="83">
        <v>743</v>
      </c>
      <c r="CQ117" s="83">
        <v>739</v>
      </c>
      <c r="CR117" s="83">
        <v>648</v>
      </c>
      <c r="CS117" s="83">
        <v>641</v>
      </c>
      <c r="CT117" s="83">
        <v>580</v>
      </c>
      <c r="CU117" s="83">
        <v>515</v>
      </c>
      <c r="CV117" s="83">
        <v>449</v>
      </c>
      <c r="CW117" s="83">
        <v>367</v>
      </c>
      <c r="CX117" s="83">
        <v>307</v>
      </c>
      <c r="CY117" s="83">
        <v>968</v>
      </c>
      <c r="CZ117" s="84">
        <v>1524</v>
      </c>
      <c r="DA117" s="84">
        <v>1578</v>
      </c>
      <c r="DB117" s="84">
        <v>1643</v>
      </c>
      <c r="DC117" s="84">
        <v>1645</v>
      </c>
      <c r="DD117" s="84">
        <v>1607</v>
      </c>
      <c r="DE117" s="84">
        <v>1771</v>
      </c>
      <c r="DF117" s="84">
        <v>1838</v>
      </c>
      <c r="DG117" s="84">
        <v>1771</v>
      </c>
      <c r="DH117" s="84">
        <v>1845</v>
      </c>
      <c r="DI117" s="84">
        <v>1832</v>
      </c>
      <c r="DJ117" s="84">
        <v>1881</v>
      </c>
      <c r="DK117" s="84">
        <v>1825</v>
      </c>
      <c r="DL117" s="84">
        <v>1744</v>
      </c>
      <c r="DM117" s="84">
        <v>1816</v>
      </c>
      <c r="DN117" s="84">
        <v>1781</v>
      </c>
      <c r="DO117" s="84">
        <v>1614</v>
      </c>
      <c r="DP117" s="84">
        <v>1583</v>
      </c>
      <c r="DQ117" s="84">
        <v>1556</v>
      </c>
      <c r="DR117" s="84">
        <v>1492</v>
      </c>
      <c r="DS117" s="84">
        <v>901</v>
      </c>
      <c r="DT117" s="84">
        <v>869</v>
      </c>
      <c r="DU117" s="84">
        <v>1002</v>
      </c>
      <c r="DV117" s="84">
        <v>1319</v>
      </c>
      <c r="DW117" s="84">
        <v>1572</v>
      </c>
      <c r="DX117" s="84">
        <v>1497</v>
      </c>
      <c r="DY117" s="84">
        <v>1571</v>
      </c>
      <c r="DZ117" s="84">
        <v>1550</v>
      </c>
      <c r="EA117" s="84">
        <v>1727</v>
      </c>
      <c r="EB117" s="84">
        <v>1802</v>
      </c>
      <c r="EC117" s="84">
        <v>1895</v>
      </c>
      <c r="ED117" s="84">
        <v>2133</v>
      </c>
      <c r="EE117" s="84">
        <v>2111</v>
      </c>
      <c r="EF117" s="84">
        <v>2195</v>
      </c>
      <c r="EG117" s="84">
        <v>2120</v>
      </c>
      <c r="EH117" s="84">
        <v>2269</v>
      </c>
      <c r="EI117" s="84">
        <v>2142</v>
      </c>
      <c r="EJ117" s="84">
        <v>2142</v>
      </c>
      <c r="EK117" s="84">
        <v>2285</v>
      </c>
      <c r="EL117" s="84">
        <v>2122</v>
      </c>
      <c r="EM117" s="84">
        <v>2148</v>
      </c>
      <c r="EN117" s="84">
        <v>2098</v>
      </c>
      <c r="EO117" s="84">
        <v>2072</v>
      </c>
      <c r="EP117" s="84">
        <v>2156</v>
      </c>
      <c r="EQ117" s="84">
        <v>2032</v>
      </c>
      <c r="ER117" s="84">
        <v>1954</v>
      </c>
      <c r="ES117" s="84">
        <v>1871</v>
      </c>
      <c r="ET117" s="84">
        <v>1788</v>
      </c>
      <c r="EU117" s="84">
        <v>1872</v>
      </c>
      <c r="EV117" s="84">
        <v>1857</v>
      </c>
      <c r="EW117" s="84">
        <v>1919</v>
      </c>
      <c r="EX117" s="84">
        <v>2075</v>
      </c>
      <c r="EY117" s="84">
        <v>2076</v>
      </c>
      <c r="EZ117" s="84">
        <v>1905</v>
      </c>
      <c r="FA117" s="84">
        <v>2159</v>
      </c>
      <c r="FB117" s="84">
        <v>2070</v>
      </c>
      <c r="FC117" s="84">
        <v>2123</v>
      </c>
      <c r="FD117" s="84">
        <v>2109</v>
      </c>
      <c r="FE117" s="84">
        <v>2131</v>
      </c>
      <c r="FF117" s="84">
        <v>1994</v>
      </c>
      <c r="FG117" s="84">
        <v>1969</v>
      </c>
      <c r="FH117" s="84">
        <v>2099</v>
      </c>
      <c r="FI117" s="84">
        <v>1891</v>
      </c>
      <c r="FJ117" s="84">
        <v>1926</v>
      </c>
      <c r="FK117" s="84">
        <v>1784</v>
      </c>
      <c r="FL117" s="84">
        <v>1770</v>
      </c>
      <c r="FM117" s="84">
        <v>1648</v>
      </c>
      <c r="FN117" s="84">
        <v>1582</v>
      </c>
      <c r="FO117" s="84">
        <v>1606</v>
      </c>
      <c r="FP117" s="84">
        <v>1541</v>
      </c>
      <c r="FQ117" s="84">
        <v>1551</v>
      </c>
      <c r="FR117" s="84">
        <v>1463</v>
      </c>
      <c r="FS117" s="84">
        <v>1459</v>
      </c>
      <c r="FT117" s="84">
        <v>1592</v>
      </c>
      <c r="FU117" s="84">
        <v>1520</v>
      </c>
      <c r="FV117" s="84">
        <v>1581</v>
      </c>
      <c r="FW117" s="84">
        <v>1890</v>
      </c>
      <c r="FX117" s="84">
        <v>1361</v>
      </c>
      <c r="FY117" s="84">
        <v>1390</v>
      </c>
      <c r="FZ117" s="84">
        <v>1253</v>
      </c>
      <c r="GA117" s="84">
        <v>1202</v>
      </c>
      <c r="GB117" s="84">
        <v>1101</v>
      </c>
      <c r="GC117" s="84">
        <v>939</v>
      </c>
      <c r="GD117" s="84">
        <v>1013</v>
      </c>
      <c r="GE117" s="84">
        <v>919</v>
      </c>
      <c r="GF117" s="84">
        <v>939</v>
      </c>
      <c r="GG117" s="84">
        <v>830</v>
      </c>
      <c r="GH117" s="84">
        <v>754</v>
      </c>
      <c r="GI117" s="84">
        <v>623</v>
      </c>
      <c r="GJ117" s="84">
        <v>546</v>
      </c>
      <c r="GK117" s="84">
        <v>502</v>
      </c>
      <c r="GL117" s="85">
        <v>2160</v>
      </c>
    </row>
    <row r="118" spans="1:194" s="1" customFormat="1">
      <c r="A118" s="86" t="s">
        <v>135</v>
      </c>
      <c r="B118" s="360" t="s">
        <v>243</v>
      </c>
      <c r="C118" s="29" t="str">
        <f t="shared" si="14"/>
        <v xml:space="preserve">England – CCGs - Stoke on Trent </v>
      </c>
      <c r="D118" s="50">
        <f t="shared" si="13"/>
        <v>102841</v>
      </c>
      <c r="E118" s="50">
        <f t="shared" si="13"/>
        <v>104656</v>
      </c>
      <c r="F118" s="51">
        <f t="shared" si="15"/>
        <v>268013</v>
      </c>
      <c r="G118" s="51">
        <f t="shared" si="16"/>
        <v>133508</v>
      </c>
      <c r="H118" s="52">
        <f t="shared" si="17"/>
        <v>134505</v>
      </c>
      <c r="I118" s="52">
        <f t="shared" si="18"/>
        <v>102841</v>
      </c>
      <c r="J118" s="52">
        <f t="shared" si="19"/>
        <v>104656</v>
      </c>
      <c r="K118" s="49">
        <f t="shared" si="20"/>
        <v>30667</v>
      </c>
      <c r="L118" s="50">
        <f t="shared" si="21"/>
        <v>29849</v>
      </c>
      <c r="M118" s="83">
        <v>1524</v>
      </c>
      <c r="N118" s="83">
        <v>1572</v>
      </c>
      <c r="O118" s="83">
        <v>1603</v>
      </c>
      <c r="P118" s="83">
        <v>1719</v>
      </c>
      <c r="Q118" s="83">
        <v>1594</v>
      </c>
      <c r="R118" s="83">
        <v>1677</v>
      </c>
      <c r="S118" s="83">
        <v>1772</v>
      </c>
      <c r="T118" s="83">
        <v>1689</v>
      </c>
      <c r="U118" s="83">
        <v>1792</v>
      </c>
      <c r="V118" s="83">
        <v>1820</v>
      </c>
      <c r="W118" s="83">
        <v>1786</v>
      </c>
      <c r="X118" s="83">
        <v>1810</v>
      </c>
      <c r="Y118" s="83">
        <v>1754</v>
      </c>
      <c r="Z118" s="83">
        <v>1706</v>
      </c>
      <c r="AA118" s="83">
        <v>1834</v>
      </c>
      <c r="AB118" s="83">
        <v>1657</v>
      </c>
      <c r="AC118" s="83">
        <v>1585</v>
      </c>
      <c r="AD118" s="83">
        <v>1773</v>
      </c>
      <c r="AE118" s="83">
        <v>1585</v>
      </c>
      <c r="AF118" s="83">
        <v>1769</v>
      </c>
      <c r="AG118" s="83">
        <v>1812</v>
      </c>
      <c r="AH118" s="83">
        <v>1826</v>
      </c>
      <c r="AI118" s="83">
        <v>1749</v>
      </c>
      <c r="AJ118" s="83">
        <v>1667</v>
      </c>
      <c r="AK118" s="83">
        <v>1648</v>
      </c>
      <c r="AL118" s="83">
        <v>1838</v>
      </c>
      <c r="AM118" s="83">
        <v>1581</v>
      </c>
      <c r="AN118" s="83">
        <v>1753</v>
      </c>
      <c r="AO118" s="83">
        <v>1730</v>
      </c>
      <c r="AP118" s="83">
        <v>1780</v>
      </c>
      <c r="AQ118" s="83">
        <v>1956</v>
      </c>
      <c r="AR118" s="83">
        <v>1885</v>
      </c>
      <c r="AS118" s="83">
        <v>1929</v>
      </c>
      <c r="AT118" s="83">
        <v>1936</v>
      </c>
      <c r="AU118" s="83">
        <v>1966</v>
      </c>
      <c r="AV118" s="83">
        <v>1820</v>
      </c>
      <c r="AW118" s="83">
        <v>1898</v>
      </c>
      <c r="AX118" s="83">
        <v>1875</v>
      </c>
      <c r="AY118" s="83">
        <v>1789</v>
      </c>
      <c r="AZ118" s="83">
        <v>1787</v>
      </c>
      <c r="BA118" s="83">
        <v>1709</v>
      </c>
      <c r="BB118" s="83">
        <v>1765</v>
      </c>
      <c r="BC118" s="83">
        <v>1681</v>
      </c>
      <c r="BD118" s="83">
        <v>1697</v>
      </c>
      <c r="BE118" s="83">
        <v>1492</v>
      </c>
      <c r="BF118" s="83">
        <v>1445</v>
      </c>
      <c r="BG118" s="83">
        <v>1551</v>
      </c>
      <c r="BH118" s="83">
        <v>1602</v>
      </c>
      <c r="BI118" s="83">
        <v>1542</v>
      </c>
      <c r="BJ118" s="83">
        <v>1667</v>
      </c>
      <c r="BK118" s="83">
        <v>1715</v>
      </c>
      <c r="BL118" s="83">
        <v>1765</v>
      </c>
      <c r="BM118" s="83">
        <v>1785</v>
      </c>
      <c r="BN118" s="83">
        <v>1838</v>
      </c>
      <c r="BO118" s="83">
        <v>1737</v>
      </c>
      <c r="BP118" s="83">
        <v>1781</v>
      </c>
      <c r="BQ118" s="83">
        <v>1780</v>
      </c>
      <c r="BR118" s="83">
        <v>1658</v>
      </c>
      <c r="BS118" s="83">
        <v>1686</v>
      </c>
      <c r="BT118" s="83">
        <v>1653</v>
      </c>
      <c r="BU118" s="83">
        <v>1696</v>
      </c>
      <c r="BV118" s="83">
        <v>1554</v>
      </c>
      <c r="BW118" s="83">
        <v>1496</v>
      </c>
      <c r="BX118" s="83">
        <v>1471</v>
      </c>
      <c r="BY118" s="83">
        <v>1445</v>
      </c>
      <c r="BZ118" s="83">
        <v>1412</v>
      </c>
      <c r="CA118" s="83">
        <v>1342</v>
      </c>
      <c r="CB118" s="83">
        <v>1273</v>
      </c>
      <c r="CC118" s="83">
        <v>1301</v>
      </c>
      <c r="CD118" s="83">
        <v>1224</v>
      </c>
      <c r="CE118" s="83">
        <v>1164</v>
      </c>
      <c r="CF118" s="83">
        <v>1062</v>
      </c>
      <c r="CG118" s="83">
        <v>1189</v>
      </c>
      <c r="CH118" s="83">
        <v>1147</v>
      </c>
      <c r="CI118" s="83">
        <v>1207</v>
      </c>
      <c r="CJ118" s="83">
        <v>1276</v>
      </c>
      <c r="CK118" s="83">
        <v>955</v>
      </c>
      <c r="CL118" s="83">
        <v>896</v>
      </c>
      <c r="CM118" s="83">
        <v>867</v>
      </c>
      <c r="CN118" s="83">
        <v>814</v>
      </c>
      <c r="CO118" s="83">
        <v>655</v>
      </c>
      <c r="CP118" s="83">
        <v>588</v>
      </c>
      <c r="CQ118" s="83">
        <v>569</v>
      </c>
      <c r="CR118" s="83">
        <v>494</v>
      </c>
      <c r="CS118" s="83">
        <v>503</v>
      </c>
      <c r="CT118" s="83">
        <v>402</v>
      </c>
      <c r="CU118" s="83">
        <v>334</v>
      </c>
      <c r="CV118" s="83">
        <v>300</v>
      </c>
      <c r="CW118" s="83">
        <v>215</v>
      </c>
      <c r="CX118" s="83">
        <v>202</v>
      </c>
      <c r="CY118" s="83">
        <v>660</v>
      </c>
      <c r="CZ118" s="84">
        <v>1555</v>
      </c>
      <c r="DA118" s="84">
        <v>1559</v>
      </c>
      <c r="DB118" s="84">
        <v>1681</v>
      </c>
      <c r="DC118" s="84">
        <v>1612</v>
      </c>
      <c r="DD118" s="84">
        <v>1583</v>
      </c>
      <c r="DE118" s="84">
        <v>1602</v>
      </c>
      <c r="DF118" s="84">
        <v>1617</v>
      </c>
      <c r="DG118" s="84">
        <v>1644</v>
      </c>
      <c r="DH118" s="84">
        <v>1804</v>
      </c>
      <c r="DI118" s="84">
        <v>1727</v>
      </c>
      <c r="DJ118" s="84">
        <v>1778</v>
      </c>
      <c r="DK118" s="84">
        <v>1835</v>
      </c>
      <c r="DL118" s="84">
        <v>1694</v>
      </c>
      <c r="DM118" s="84">
        <v>1728</v>
      </c>
      <c r="DN118" s="84">
        <v>1768</v>
      </c>
      <c r="DO118" s="84">
        <v>1619</v>
      </c>
      <c r="DP118" s="84">
        <v>1523</v>
      </c>
      <c r="DQ118" s="84">
        <v>1520</v>
      </c>
      <c r="DR118" s="84">
        <v>1489</v>
      </c>
      <c r="DS118" s="84">
        <v>1319</v>
      </c>
      <c r="DT118" s="84">
        <v>1516</v>
      </c>
      <c r="DU118" s="84">
        <v>1560</v>
      </c>
      <c r="DV118" s="84">
        <v>1572</v>
      </c>
      <c r="DW118" s="84">
        <v>1590</v>
      </c>
      <c r="DX118" s="84">
        <v>1613</v>
      </c>
      <c r="DY118" s="84">
        <v>1707</v>
      </c>
      <c r="DZ118" s="84">
        <v>1626</v>
      </c>
      <c r="EA118" s="84">
        <v>1757</v>
      </c>
      <c r="EB118" s="84">
        <v>1798</v>
      </c>
      <c r="EC118" s="84">
        <v>1832</v>
      </c>
      <c r="ED118" s="84">
        <v>1867</v>
      </c>
      <c r="EE118" s="84">
        <v>2029</v>
      </c>
      <c r="EF118" s="84">
        <v>2042</v>
      </c>
      <c r="EG118" s="84">
        <v>2001</v>
      </c>
      <c r="EH118" s="84">
        <v>2061</v>
      </c>
      <c r="EI118" s="84">
        <v>1969</v>
      </c>
      <c r="EJ118" s="84">
        <v>1880</v>
      </c>
      <c r="EK118" s="84">
        <v>1912</v>
      </c>
      <c r="EL118" s="84">
        <v>1731</v>
      </c>
      <c r="EM118" s="84">
        <v>1785</v>
      </c>
      <c r="EN118" s="84">
        <v>1778</v>
      </c>
      <c r="EO118" s="84">
        <v>1787</v>
      </c>
      <c r="EP118" s="84">
        <v>1710</v>
      </c>
      <c r="EQ118" s="84">
        <v>1644</v>
      </c>
      <c r="ER118" s="84">
        <v>1446</v>
      </c>
      <c r="ES118" s="84">
        <v>1345</v>
      </c>
      <c r="ET118" s="84">
        <v>1422</v>
      </c>
      <c r="EU118" s="84">
        <v>1445</v>
      </c>
      <c r="EV118" s="84">
        <v>1537</v>
      </c>
      <c r="EW118" s="84">
        <v>1656</v>
      </c>
      <c r="EX118" s="84">
        <v>1708</v>
      </c>
      <c r="EY118" s="84">
        <v>1838</v>
      </c>
      <c r="EZ118" s="84">
        <v>1737</v>
      </c>
      <c r="FA118" s="84">
        <v>1734</v>
      </c>
      <c r="FB118" s="84">
        <v>1694</v>
      </c>
      <c r="FC118" s="84">
        <v>1682</v>
      </c>
      <c r="FD118" s="84">
        <v>1723</v>
      </c>
      <c r="FE118" s="84">
        <v>1775</v>
      </c>
      <c r="FF118" s="84">
        <v>1660</v>
      </c>
      <c r="FG118" s="84">
        <v>1615</v>
      </c>
      <c r="FH118" s="84">
        <v>1600</v>
      </c>
      <c r="FI118" s="84">
        <v>1631</v>
      </c>
      <c r="FJ118" s="84">
        <v>1478</v>
      </c>
      <c r="FK118" s="84">
        <v>1453</v>
      </c>
      <c r="FL118" s="84">
        <v>1425</v>
      </c>
      <c r="FM118" s="84">
        <v>1445</v>
      </c>
      <c r="FN118" s="84">
        <v>1336</v>
      </c>
      <c r="FO118" s="84">
        <v>1323</v>
      </c>
      <c r="FP118" s="84">
        <v>1298</v>
      </c>
      <c r="FQ118" s="84">
        <v>1202</v>
      </c>
      <c r="FR118" s="84">
        <v>1217</v>
      </c>
      <c r="FS118" s="84">
        <v>1200</v>
      </c>
      <c r="FT118" s="84">
        <v>1180</v>
      </c>
      <c r="FU118" s="84">
        <v>1306</v>
      </c>
      <c r="FV118" s="84">
        <v>1275</v>
      </c>
      <c r="FW118" s="84">
        <v>1410</v>
      </c>
      <c r="FX118" s="84">
        <v>989</v>
      </c>
      <c r="FY118" s="84">
        <v>1008</v>
      </c>
      <c r="FZ118" s="84">
        <v>921</v>
      </c>
      <c r="GA118" s="84">
        <v>980</v>
      </c>
      <c r="GB118" s="84">
        <v>804</v>
      </c>
      <c r="GC118" s="84">
        <v>733</v>
      </c>
      <c r="GD118" s="84">
        <v>716</v>
      </c>
      <c r="GE118" s="84">
        <v>619</v>
      </c>
      <c r="GF118" s="84">
        <v>691</v>
      </c>
      <c r="GG118" s="84">
        <v>640</v>
      </c>
      <c r="GH118" s="84">
        <v>538</v>
      </c>
      <c r="GI118" s="84">
        <v>475</v>
      </c>
      <c r="GJ118" s="84">
        <v>394</v>
      </c>
      <c r="GK118" s="84">
        <v>363</v>
      </c>
      <c r="GL118" s="85">
        <v>1414</v>
      </c>
    </row>
    <row r="119" spans="1:194" s="1" customFormat="1">
      <c r="A119" s="86" t="s">
        <v>135</v>
      </c>
      <c r="B119" s="360" t="s">
        <v>244</v>
      </c>
      <c r="C119" s="29" t="str">
        <f t="shared" si="14"/>
        <v xml:space="preserve">England – CCGs - Sunderland </v>
      </c>
      <c r="D119" s="50">
        <f t="shared" si="13"/>
        <v>106856</v>
      </c>
      <c r="E119" s="50">
        <f t="shared" si="13"/>
        <v>115417</v>
      </c>
      <c r="F119" s="51">
        <f t="shared" si="15"/>
        <v>277354</v>
      </c>
      <c r="G119" s="51">
        <f t="shared" si="16"/>
        <v>135038</v>
      </c>
      <c r="H119" s="52">
        <f t="shared" si="17"/>
        <v>142316</v>
      </c>
      <c r="I119" s="52">
        <f t="shared" si="18"/>
        <v>106856</v>
      </c>
      <c r="J119" s="52">
        <f t="shared" si="19"/>
        <v>115417</v>
      </c>
      <c r="K119" s="49">
        <f t="shared" si="20"/>
        <v>28182</v>
      </c>
      <c r="L119" s="50">
        <f t="shared" si="21"/>
        <v>26899</v>
      </c>
      <c r="M119" s="83">
        <v>1412</v>
      </c>
      <c r="N119" s="83">
        <v>1407</v>
      </c>
      <c r="O119" s="83">
        <v>1371</v>
      </c>
      <c r="P119" s="83">
        <v>1474</v>
      </c>
      <c r="Q119" s="83">
        <v>1549</v>
      </c>
      <c r="R119" s="83">
        <v>1549</v>
      </c>
      <c r="S119" s="83">
        <v>1594</v>
      </c>
      <c r="T119" s="83">
        <v>1545</v>
      </c>
      <c r="U119" s="83">
        <v>1596</v>
      </c>
      <c r="V119" s="83">
        <v>1603</v>
      </c>
      <c r="W119" s="83">
        <v>1733</v>
      </c>
      <c r="X119" s="83">
        <v>1671</v>
      </c>
      <c r="Y119" s="83">
        <v>1624</v>
      </c>
      <c r="Z119" s="83">
        <v>1613</v>
      </c>
      <c r="AA119" s="83">
        <v>1743</v>
      </c>
      <c r="AB119" s="83">
        <v>1582</v>
      </c>
      <c r="AC119" s="83">
        <v>1557</v>
      </c>
      <c r="AD119" s="83">
        <v>1559</v>
      </c>
      <c r="AE119" s="83">
        <v>1555</v>
      </c>
      <c r="AF119" s="83">
        <v>1480</v>
      </c>
      <c r="AG119" s="83">
        <v>1407</v>
      </c>
      <c r="AH119" s="83">
        <v>1412</v>
      </c>
      <c r="AI119" s="83">
        <v>1468</v>
      </c>
      <c r="AJ119" s="83">
        <v>1560</v>
      </c>
      <c r="AK119" s="83">
        <v>1543</v>
      </c>
      <c r="AL119" s="83">
        <v>1589</v>
      </c>
      <c r="AM119" s="83">
        <v>1585</v>
      </c>
      <c r="AN119" s="83">
        <v>1643</v>
      </c>
      <c r="AO119" s="83">
        <v>1674</v>
      </c>
      <c r="AP119" s="83">
        <v>1733</v>
      </c>
      <c r="AQ119" s="83">
        <v>1863</v>
      </c>
      <c r="AR119" s="83">
        <v>1923</v>
      </c>
      <c r="AS119" s="83">
        <v>1786</v>
      </c>
      <c r="AT119" s="83">
        <v>1825</v>
      </c>
      <c r="AU119" s="83">
        <v>1810</v>
      </c>
      <c r="AV119" s="83">
        <v>1747</v>
      </c>
      <c r="AW119" s="83">
        <v>1845</v>
      </c>
      <c r="AX119" s="83">
        <v>1816</v>
      </c>
      <c r="AY119" s="83">
        <v>1654</v>
      </c>
      <c r="AZ119" s="83">
        <v>1678</v>
      </c>
      <c r="BA119" s="83">
        <v>1668</v>
      </c>
      <c r="BB119" s="83">
        <v>1648</v>
      </c>
      <c r="BC119" s="83">
        <v>1659</v>
      </c>
      <c r="BD119" s="83">
        <v>1614</v>
      </c>
      <c r="BE119" s="83">
        <v>1509</v>
      </c>
      <c r="BF119" s="83">
        <v>1322</v>
      </c>
      <c r="BG119" s="83">
        <v>1417</v>
      </c>
      <c r="BH119" s="83">
        <v>1557</v>
      </c>
      <c r="BI119" s="83">
        <v>1519</v>
      </c>
      <c r="BJ119" s="83">
        <v>1702</v>
      </c>
      <c r="BK119" s="83">
        <v>1802</v>
      </c>
      <c r="BL119" s="83">
        <v>1997</v>
      </c>
      <c r="BM119" s="83">
        <v>1861</v>
      </c>
      <c r="BN119" s="83">
        <v>1907</v>
      </c>
      <c r="BO119" s="83">
        <v>1887</v>
      </c>
      <c r="BP119" s="83">
        <v>1868</v>
      </c>
      <c r="BQ119" s="83">
        <v>1880</v>
      </c>
      <c r="BR119" s="83">
        <v>1957</v>
      </c>
      <c r="BS119" s="83">
        <v>1962</v>
      </c>
      <c r="BT119" s="83">
        <v>1946</v>
      </c>
      <c r="BU119" s="83">
        <v>1885</v>
      </c>
      <c r="BV119" s="83">
        <v>1901</v>
      </c>
      <c r="BW119" s="83">
        <v>1791</v>
      </c>
      <c r="BX119" s="83">
        <v>1870</v>
      </c>
      <c r="BY119" s="83">
        <v>1886</v>
      </c>
      <c r="BZ119" s="83">
        <v>1822</v>
      </c>
      <c r="CA119" s="83">
        <v>1643</v>
      </c>
      <c r="CB119" s="83">
        <v>1522</v>
      </c>
      <c r="CC119" s="83">
        <v>1560</v>
      </c>
      <c r="CD119" s="83">
        <v>1444</v>
      </c>
      <c r="CE119" s="83">
        <v>1432</v>
      </c>
      <c r="CF119" s="83">
        <v>1427</v>
      </c>
      <c r="CG119" s="83">
        <v>1401</v>
      </c>
      <c r="CH119" s="83">
        <v>1385</v>
      </c>
      <c r="CI119" s="83">
        <v>1436</v>
      </c>
      <c r="CJ119" s="83">
        <v>1517</v>
      </c>
      <c r="CK119" s="83">
        <v>1095</v>
      </c>
      <c r="CL119" s="83">
        <v>978</v>
      </c>
      <c r="CM119" s="83">
        <v>939</v>
      </c>
      <c r="CN119" s="83">
        <v>872</v>
      </c>
      <c r="CO119" s="83">
        <v>720</v>
      </c>
      <c r="CP119" s="83">
        <v>637</v>
      </c>
      <c r="CQ119" s="83">
        <v>621</v>
      </c>
      <c r="CR119" s="83">
        <v>620</v>
      </c>
      <c r="CS119" s="83">
        <v>587</v>
      </c>
      <c r="CT119" s="83">
        <v>519</v>
      </c>
      <c r="CU119" s="83">
        <v>398</v>
      </c>
      <c r="CV119" s="83">
        <v>345</v>
      </c>
      <c r="CW119" s="83">
        <v>342</v>
      </c>
      <c r="CX119" s="83">
        <v>230</v>
      </c>
      <c r="CY119" s="83">
        <v>753</v>
      </c>
      <c r="CZ119" s="84">
        <v>1340</v>
      </c>
      <c r="DA119" s="84">
        <v>1348</v>
      </c>
      <c r="DB119" s="84">
        <v>1353</v>
      </c>
      <c r="DC119" s="84">
        <v>1349</v>
      </c>
      <c r="DD119" s="84">
        <v>1363</v>
      </c>
      <c r="DE119" s="84">
        <v>1518</v>
      </c>
      <c r="DF119" s="84">
        <v>1492</v>
      </c>
      <c r="DG119" s="84">
        <v>1452</v>
      </c>
      <c r="DH119" s="84">
        <v>1442</v>
      </c>
      <c r="DI119" s="84">
        <v>1479</v>
      </c>
      <c r="DJ119" s="84">
        <v>1682</v>
      </c>
      <c r="DK119" s="84">
        <v>1584</v>
      </c>
      <c r="DL119" s="84">
        <v>1605</v>
      </c>
      <c r="DM119" s="84">
        <v>1575</v>
      </c>
      <c r="DN119" s="84">
        <v>1665</v>
      </c>
      <c r="DO119" s="84">
        <v>1619</v>
      </c>
      <c r="DP119" s="84">
        <v>1528</v>
      </c>
      <c r="DQ119" s="84">
        <v>1505</v>
      </c>
      <c r="DR119" s="84">
        <v>1470</v>
      </c>
      <c r="DS119" s="84">
        <v>1364</v>
      </c>
      <c r="DT119" s="84">
        <v>1335</v>
      </c>
      <c r="DU119" s="84">
        <v>1378</v>
      </c>
      <c r="DV119" s="84">
        <v>1441</v>
      </c>
      <c r="DW119" s="84">
        <v>1479</v>
      </c>
      <c r="DX119" s="84">
        <v>1555</v>
      </c>
      <c r="DY119" s="84">
        <v>1622</v>
      </c>
      <c r="DZ119" s="84">
        <v>1558</v>
      </c>
      <c r="EA119" s="84">
        <v>1754</v>
      </c>
      <c r="EB119" s="84">
        <v>1788</v>
      </c>
      <c r="EC119" s="84">
        <v>1824</v>
      </c>
      <c r="ED119" s="84">
        <v>2014</v>
      </c>
      <c r="EE119" s="84">
        <v>1972</v>
      </c>
      <c r="EF119" s="84">
        <v>1865</v>
      </c>
      <c r="EG119" s="84">
        <v>1869</v>
      </c>
      <c r="EH119" s="84">
        <v>1950</v>
      </c>
      <c r="EI119" s="84">
        <v>1942</v>
      </c>
      <c r="EJ119" s="84">
        <v>1897</v>
      </c>
      <c r="EK119" s="84">
        <v>1887</v>
      </c>
      <c r="EL119" s="84">
        <v>1736</v>
      </c>
      <c r="EM119" s="84">
        <v>1815</v>
      </c>
      <c r="EN119" s="84">
        <v>1716</v>
      </c>
      <c r="EO119" s="84">
        <v>1775</v>
      </c>
      <c r="EP119" s="84">
        <v>1774</v>
      </c>
      <c r="EQ119" s="84">
        <v>1722</v>
      </c>
      <c r="ER119" s="84">
        <v>1583</v>
      </c>
      <c r="ES119" s="84">
        <v>1529</v>
      </c>
      <c r="ET119" s="84">
        <v>1657</v>
      </c>
      <c r="EU119" s="84">
        <v>1560</v>
      </c>
      <c r="EV119" s="84">
        <v>1612</v>
      </c>
      <c r="EW119" s="84">
        <v>1787</v>
      </c>
      <c r="EX119" s="84">
        <v>1949</v>
      </c>
      <c r="EY119" s="84">
        <v>2058</v>
      </c>
      <c r="EZ119" s="84">
        <v>1932</v>
      </c>
      <c r="FA119" s="84">
        <v>1904</v>
      </c>
      <c r="FB119" s="84">
        <v>2023</v>
      </c>
      <c r="FC119" s="84">
        <v>2054</v>
      </c>
      <c r="FD119" s="84">
        <v>1977</v>
      </c>
      <c r="FE119" s="84">
        <v>2051</v>
      </c>
      <c r="FF119" s="84">
        <v>2092</v>
      </c>
      <c r="FG119" s="84">
        <v>2026</v>
      </c>
      <c r="FH119" s="84">
        <v>2071</v>
      </c>
      <c r="FI119" s="84">
        <v>1981</v>
      </c>
      <c r="FJ119" s="84">
        <v>1907</v>
      </c>
      <c r="FK119" s="84">
        <v>1896</v>
      </c>
      <c r="FL119" s="84">
        <v>1895</v>
      </c>
      <c r="FM119" s="84">
        <v>1857</v>
      </c>
      <c r="FN119" s="84">
        <v>1734</v>
      </c>
      <c r="FO119" s="84">
        <v>1683</v>
      </c>
      <c r="FP119" s="84">
        <v>1661</v>
      </c>
      <c r="FQ119" s="84">
        <v>1594</v>
      </c>
      <c r="FR119" s="84">
        <v>1619</v>
      </c>
      <c r="FS119" s="84">
        <v>1554</v>
      </c>
      <c r="FT119" s="84">
        <v>1526</v>
      </c>
      <c r="FU119" s="84">
        <v>1560</v>
      </c>
      <c r="FV119" s="84">
        <v>1569</v>
      </c>
      <c r="FW119" s="84">
        <v>1749</v>
      </c>
      <c r="FX119" s="84">
        <v>1239</v>
      </c>
      <c r="FY119" s="84">
        <v>1188</v>
      </c>
      <c r="FZ119" s="84">
        <v>1088</v>
      </c>
      <c r="GA119" s="84">
        <v>982</v>
      </c>
      <c r="GB119" s="84">
        <v>926</v>
      </c>
      <c r="GC119" s="84">
        <v>871</v>
      </c>
      <c r="GD119" s="84">
        <v>878</v>
      </c>
      <c r="GE119" s="84">
        <v>849</v>
      </c>
      <c r="GF119" s="84">
        <v>827</v>
      </c>
      <c r="GG119" s="84">
        <v>684</v>
      </c>
      <c r="GH119" s="84">
        <v>640</v>
      </c>
      <c r="GI119" s="84">
        <v>573</v>
      </c>
      <c r="GJ119" s="84">
        <v>499</v>
      </c>
      <c r="GK119" s="84">
        <v>418</v>
      </c>
      <c r="GL119" s="85">
        <v>1603</v>
      </c>
    </row>
    <row r="120" spans="1:194" s="1" customFormat="1">
      <c r="A120" s="86" t="s">
        <v>135</v>
      </c>
      <c r="B120" s="360" t="s">
        <v>245</v>
      </c>
      <c r="C120" s="29" t="str">
        <f t="shared" si="14"/>
        <v xml:space="preserve">England – CCGs - Surrey Heartlands </v>
      </c>
      <c r="D120" s="50">
        <f t="shared" si="13"/>
        <v>401515</v>
      </c>
      <c r="E120" s="50">
        <f t="shared" si="13"/>
        <v>431954</v>
      </c>
      <c r="F120" s="51">
        <f t="shared" si="15"/>
        <v>1065363</v>
      </c>
      <c r="G120" s="51">
        <f t="shared" si="16"/>
        <v>519878</v>
      </c>
      <c r="H120" s="52">
        <f t="shared" si="17"/>
        <v>545485</v>
      </c>
      <c r="I120" s="52">
        <f t="shared" si="18"/>
        <v>401515</v>
      </c>
      <c r="J120" s="52">
        <f t="shared" si="19"/>
        <v>431954</v>
      </c>
      <c r="K120" s="49">
        <f t="shared" si="20"/>
        <v>118363</v>
      </c>
      <c r="L120" s="50">
        <f t="shared" si="21"/>
        <v>113531</v>
      </c>
      <c r="M120" s="83">
        <v>5596</v>
      </c>
      <c r="N120" s="83">
        <v>5796</v>
      </c>
      <c r="O120" s="83">
        <v>5974</v>
      </c>
      <c r="P120" s="83">
        <v>6199</v>
      </c>
      <c r="Q120" s="83">
        <v>6290</v>
      </c>
      <c r="R120" s="83">
        <v>6425</v>
      </c>
      <c r="S120" s="83">
        <v>6644</v>
      </c>
      <c r="T120" s="83">
        <v>6475</v>
      </c>
      <c r="U120" s="83">
        <v>6722</v>
      </c>
      <c r="V120" s="83">
        <v>6853</v>
      </c>
      <c r="W120" s="83">
        <v>7117</v>
      </c>
      <c r="X120" s="83">
        <v>7202</v>
      </c>
      <c r="Y120" s="83">
        <v>6983</v>
      </c>
      <c r="Z120" s="83">
        <v>6942</v>
      </c>
      <c r="AA120" s="83">
        <v>7274</v>
      </c>
      <c r="AB120" s="83">
        <v>6825</v>
      </c>
      <c r="AC120" s="83">
        <v>6504</v>
      </c>
      <c r="AD120" s="83">
        <v>6542</v>
      </c>
      <c r="AE120" s="83">
        <v>6410</v>
      </c>
      <c r="AF120" s="83">
        <v>5073</v>
      </c>
      <c r="AG120" s="83">
        <v>4973</v>
      </c>
      <c r="AH120" s="83">
        <v>5326</v>
      </c>
      <c r="AI120" s="83">
        <v>5467</v>
      </c>
      <c r="AJ120" s="83">
        <v>5875</v>
      </c>
      <c r="AK120" s="83">
        <v>5907</v>
      </c>
      <c r="AL120" s="83">
        <v>5583</v>
      </c>
      <c r="AM120" s="83">
        <v>5370</v>
      </c>
      <c r="AN120" s="83">
        <v>5363</v>
      </c>
      <c r="AO120" s="83">
        <v>5316</v>
      </c>
      <c r="AP120" s="83">
        <v>5550</v>
      </c>
      <c r="AQ120" s="83">
        <v>5558</v>
      </c>
      <c r="AR120" s="83">
        <v>5984</v>
      </c>
      <c r="AS120" s="83">
        <v>6238</v>
      </c>
      <c r="AT120" s="83">
        <v>6358</v>
      </c>
      <c r="AU120" s="83">
        <v>6596</v>
      </c>
      <c r="AV120" s="83">
        <v>6586</v>
      </c>
      <c r="AW120" s="83">
        <v>6450</v>
      </c>
      <c r="AX120" s="83">
        <v>6884</v>
      </c>
      <c r="AY120" s="83">
        <v>6634</v>
      </c>
      <c r="AZ120" s="83">
        <v>6963</v>
      </c>
      <c r="BA120" s="83">
        <v>7311</v>
      </c>
      <c r="BB120" s="83">
        <v>7166</v>
      </c>
      <c r="BC120" s="83">
        <v>7444</v>
      </c>
      <c r="BD120" s="83">
        <v>7488</v>
      </c>
      <c r="BE120" s="83">
        <v>7283</v>
      </c>
      <c r="BF120" s="83">
        <v>7092</v>
      </c>
      <c r="BG120" s="83">
        <v>7224</v>
      </c>
      <c r="BH120" s="83">
        <v>7507</v>
      </c>
      <c r="BI120" s="83">
        <v>7455</v>
      </c>
      <c r="BJ120" s="83">
        <v>7583</v>
      </c>
      <c r="BK120" s="83">
        <v>7724</v>
      </c>
      <c r="BL120" s="83">
        <v>7668</v>
      </c>
      <c r="BM120" s="83">
        <v>7406</v>
      </c>
      <c r="BN120" s="83">
        <v>7405</v>
      </c>
      <c r="BO120" s="83">
        <v>7389</v>
      </c>
      <c r="BP120" s="83">
        <v>7556</v>
      </c>
      <c r="BQ120" s="83">
        <v>7434</v>
      </c>
      <c r="BR120" s="83">
        <v>7389</v>
      </c>
      <c r="BS120" s="83">
        <v>7390</v>
      </c>
      <c r="BT120" s="83">
        <v>7158</v>
      </c>
      <c r="BU120" s="83">
        <v>6823</v>
      </c>
      <c r="BV120" s="83">
        <v>6545</v>
      </c>
      <c r="BW120" s="83">
        <v>6110</v>
      </c>
      <c r="BX120" s="83">
        <v>5864</v>
      </c>
      <c r="BY120" s="83">
        <v>5697</v>
      </c>
      <c r="BZ120" s="83">
        <v>5343</v>
      </c>
      <c r="CA120" s="83">
        <v>5182</v>
      </c>
      <c r="CB120" s="83">
        <v>4779</v>
      </c>
      <c r="CC120" s="83">
        <v>4652</v>
      </c>
      <c r="CD120" s="83">
        <v>4676</v>
      </c>
      <c r="CE120" s="83">
        <v>4514</v>
      </c>
      <c r="CF120" s="83">
        <v>4412</v>
      </c>
      <c r="CG120" s="83">
        <v>4386</v>
      </c>
      <c r="CH120" s="83">
        <v>4558</v>
      </c>
      <c r="CI120" s="83">
        <v>4862</v>
      </c>
      <c r="CJ120" s="83">
        <v>5298</v>
      </c>
      <c r="CK120" s="83">
        <v>4104</v>
      </c>
      <c r="CL120" s="83">
        <v>3739</v>
      </c>
      <c r="CM120" s="83">
        <v>3657</v>
      </c>
      <c r="CN120" s="83">
        <v>3420</v>
      </c>
      <c r="CO120" s="83">
        <v>2832</v>
      </c>
      <c r="CP120" s="83">
        <v>2368</v>
      </c>
      <c r="CQ120" s="83">
        <v>2470</v>
      </c>
      <c r="CR120" s="83">
        <v>2310</v>
      </c>
      <c r="CS120" s="83">
        <v>2113</v>
      </c>
      <c r="CT120" s="83">
        <v>2080</v>
      </c>
      <c r="CU120" s="83">
        <v>1859</v>
      </c>
      <c r="CV120" s="83">
        <v>1556</v>
      </c>
      <c r="CW120" s="83">
        <v>1347</v>
      </c>
      <c r="CX120" s="83">
        <v>1144</v>
      </c>
      <c r="CY120" s="83">
        <v>4279</v>
      </c>
      <c r="CZ120" s="84">
        <v>5331</v>
      </c>
      <c r="DA120" s="84">
        <v>5494</v>
      </c>
      <c r="DB120" s="84">
        <v>5716</v>
      </c>
      <c r="DC120" s="84">
        <v>5874</v>
      </c>
      <c r="DD120" s="84">
        <v>5866</v>
      </c>
      <c r="DE120" s="84">
        <v>6089</v>
      </c>
      <c r="DF120" s="84">
        <v>6389</v>
      </c>
      <c r="DG120" s="84">
        <v>6503</v>
      </c>
      <c r="DH120" s="84">
        <v>6402</v>
      </c>
      <c r="DI120" s="84">
        <v>6557</v>
      </c>
      <c r="DJ120" s="84">
        <v>6741</v>
      </c>
      <c r="DK120" s="84">
        <v>6841</v>
      </c>
      <c r="DL120" s="84">
        <v>6812</v>
      </c>
      <c r="DM120" s="84">
        <v>6703</v>
      </c>
      <c r="DN120" s="84">
        <v>6741</v>
      </c>
      <c r="DO120" s="84">
        <v>6652</v>
      </c>
      <c r="DP120" s="84">
        <v>6364</v>
      </c>
      <c r="DQ120" s="84">
        <v>6456</v>
      </c>
      <c r="DR120" s="84">
        <v>6190</v>
      </c>
      <c r="DS120" s="84">
        <v>4615</v>
      </c>
      <c r="DT120" s="84">
        <v>4691</v>
      </c>
      <c r="DU120" s="84">
        <v>4837</v>
      </c>
      <c r="DV120" s="84">
        <v>5142</v>
      </c>
      <c r="DW120" s="84">
        <v>5679</v>
      </c>
      <c r="DX120" s="84">
        <v>5424</v>
      </c>
      <c r="DY120" s="84">
        <v>5171</v>
      </c>
      <c r="DZ120" s="84">
        <v>5208</v>
      </c>
      <c r="EA120" s="84">
        <v>5435</v>
      </c>
      <c r="EB120" s="84">
        <v>5624</v>
      </c>
      <c r="EC120" s="84">
        <v>5822</v>
      </c>
      <c r="ED120" s="84">
        <v>6153</v>
      </c>
      <c r="EE120" s="84">
        <v>6481</v>
      </c>
      <c r="EF120" s="84">
        <v>6821</v>
      </c>
      <c r="EG120" s="84">
        <v>6966</v>
      </c>
      <c r="EH120" s="84">
        <v>7196</v>
      </c>
      <c r="EI120" s="84">
        <v>7133</v>
      </c>
      <c r="EJ120" s="84">
        <v>7359</v>
      </c>
      <c r="EK120" s="84">
        <v>7557</v>
      </c>
      <c r="EL120" s="84">
        <v>7424</v>
      </c>
      <c r="EM120" s="84">
        <v>7638</v>
      </c>
      <c r="EN120" s="84">
        <v>7803</v>
      </c>
      <c r="EO120" s="84">
        <v>8077</v>
      </c>
      <c r="EP120" s="84">
        <v>8317</v>
      </c>
      <c r="EQ120" s="84">
        <v>7887</v>
      </c>
      <c r="ER120" s="84">
        <v>7597</v>
      </c>
      <c r="ES120" s="84">
        <v>7495</v>
      </c>
      <c r="ET120" s="84">
        <v>7519</v>
      </c>
      <c r="EU120" s="84">
        <v>7795</v>
      </c>
      <c r="EV120" s="84">
        <v>7519</v>
      </c>
      <c r="EW120" s="84">
        <v>7792</v>
      </c>
      <c r="EX120" s="84">
        <v>7815</v>
      </c>
      <c r="EY120" s="84">
        <v>8110</v>
      </c>
      <c r="EZ120" s="84">
        <v>7511</v>
      </c>
      <c r="FA120" s="84">
        <v>7630</v>
      </c>
      <c r="FB120" s="84">
        <v>7748</v>
      </c>
      <c r="FC120" s="84">
        <v>7627</v>
      </c>
      <c r="FD120" s="84">
        <v>7768</v>
      </c>
      <c r="FE120" s="84">
        <v>7644</v>
      </c>
      <c r="FF120" s="84">
        <v>7557</v>
      </c>
      <c r="FG120" s="84">
        <v>7234</v>
      </c>
      <c r="FH120" s="84">
        <v>6911</v>
      </c>
      <c r="FI120" s="84">
        <v>6616</v>
      </c>
      <c r="FJ120" s="84">
        <v>6271</v>
      </c>
      <c r="FK120" s="84">
        <v>6175</v>
      </c>
      <c r="FL120" s="84">
        <v>5686</v>
      </c>
      <c r="FM120" s="84">
        <v>5575</v>
      </c>
      <c r="FN120" s="84">
        <v>5219</v>
      </c>
      <c r="FO120" s="84">
        <v>5160</v>
      </c>
      <c r="FP120" s="84">
        <v>5003</v>
      </c>
      <c r="FQ120" s="84">
        <v>5055</v>
      </c>
      <c r="FR120" s="84">
        <v>4825</v>
      </c>
      <c r="FS120" s="84">
        <v>4913</v>
      </c>
      <c r="FT120" s="84">
        <v>5082</v>
      </c>
      <c r="FU120" s="84">
        <v>5171</v>
      </c>
      <c r="FV120" s="84">
        <v>5485</v>
      </c>
      <c r="FW120" s="84">
        <v>5877</v>
      </c>
      <c r="FX120" s="84">
        <v>4697</v>
      </c>
      <c r="FY120" s="84">
        <v>4349</v>
      </c>
      <c r="FZ120" s="84">
        <v>4428</v>
      </c>
      <c r="GA120" s="84">
        <v>4056</v>
      </c>
      <c r="GB120" s="84">
        <v>3632</v>
      </c>
      <c r="GC120" s="84">
        <v>3121</v>
      </c>
      <c r="GD120" s="84">
        <v>3217</v>
      </c>
      <c r="GE120" s="84">
        <v>3258</v>
      </c>
      <c r="GF120" s="84">
        <v>2939</v>
      </c>
      <c r="GG120" s="84">
        <v>2781</v>
      </c>
      <c r="GH120" s="84">
        <v>2512</v>
      </c>
      <c r="GI120" s="84">
        <v>2324</v>
      </c>
      <c r="GJ120" s="84">
        <v>2107</v>
      </c>
      <c r="GK120" s="84">
        <v>1948</v>
      </c>
      <c r="GL120" s="85">
        <v>8550</v>
      </c>
    </row>
    <row r="121" spans="1:194" s="1" customFormat="1">
      <c r="A121" s="86" t="s">
        <v>135</v>
      </c>
      <c r="B121" s="360" t="s">
        <v>246</v>
      </c>
      <c r="C121" s="29" t="str">
        <f t="shared" si="14"/>
        <v xml:space="preserve">England – CCGs - Tameside and Glossop </v>
      </c>
      <c r="D121" s="50">
        <f t="shared" si="13"/>
        <v>100701</v>
      </c>
      <c r="E121" s="50">
        <f t="shared" si="13"/>
        <v>107305</v>
      </c>
      <c r="F121" s="51">
        <f t="shared" si="15"/>
        <v>266216</v>
      </c>
      <c r="G121" s="51">
        <f t="shared" si="16"/>
        <v>130586</v>
      </c>
      <c r="H121" s="52">
        <f t="shared" si="17"/>
        <v>135630</v>
      </c>
      <c r="I121" s="52">
        <f t="shared" si="18"/>
        <v>100701</v>
      </c>
      <c r="J121" s="52">
        <f t="shared" si="19"/>
        <v>107305</v>
      </c>
      <c r="K121" s="49">
        <f t="shared" si="20"/>
        <v>29885</v>
      </c>
      <c r="L121" s="50">
        <f t="shared" si="21"/>
        <v>28325</v>
      </c>
      <c r="M121" s="83">
        <v>1454</v>
      </c>
      <c r="N121" s="83">
        <v>1501</v>
      </c>
      <c r="O121" s="83">
        <v>1557</v>
      </c>
      <c r="P121" s="83">
        <v>1610</v>
      </c>
      <c r="Q121" s="83">
        <v>1627</v>
      </c>
      <c r="R121" s="83">
        <v>1635</v>
      </c>
      <c r="S121" s="83">
        <v>1615</v>
      </c>
      <c r="T121" s="83">
        <v>1718</v>
      </c>
      <c r="U121" s="83">
        <v>1637</v>
      </c>
      <c r="V121" s="83">
        <v>1783</v>
      </c>
      <c r="W121" s="83">
        <v>1778</v>
      </c>
      <c r="X121" s="83">
        <v>1791</v>
      </c>
      <c r="Y121" s="83">
        <v>1818</v>
      </c>
      <c r="Z121" s="83">
        <v>1680</v>
      </c>
      <c r="AA121" s="83">
        <v>1790</v>
      </c>
      <c r="AB121" s="83">
        <v>1670</v>
      </c>
      <c r="AC121" s="83">
        <v>1636</v>
      </c>
      <c r="AD121" s="83">
        <v>1585</v>
      </c>
      <c r="AE121" s="83">
        <v>1507</v>
      </c>
      <c r="AF121" s="83">
        <v>1245</v>
      </c>
      <c r="AG121" s="83">
        <v>1267</v>
      </c>
      <c r="AH121" s="83">
        <v>1169</v>
      </c>
      <c r="AI121" s="83">
        <v>1242</v>
      </c>
      <c r="AJ121" s="83">
        <v>1517</v>
      </c>
      <c r="AK121" s="83">
        <v>1464</v>
      </c>
      <c r="AL121" s="83">
        <v>1565</v>
      </c>
      <c r="AM121" s="83">
        <v>1598</v>
      </c>
      <c r="AN121" s="83">
        <v>1561</v>
      </c>
      <c r="AO121" s="83">
        <v>1564</v>
      </c>
      <c r="AP121" s="83">
        <v>1584</v>
      </c>
      <c r="AQ121" s="83">
        <v>1894</v>
      </c>
      <c r="AR121" s="83">
        <v>1808</v>
      </c>
      <c r="AS121" s="83">
        <v>1787</v>
      </c>
      <c r="AT121" s="83">
        <v>1802</v>
      </c>
      <c r="AU121" s="83">
        <v>1827</v>
      </c>
      <c r="AV121" s="83">
        <v>1740</v>
      </c>
      <c r="AW121" s="83">
        <v>1888</v>
      </c>
      <c r="AX121" s="83">
        <v>1782</v>
      </c>
      <c r="AY121" s="83">
        <v>1754</v>
      </c>
      <c r="AZ121" s="83">
        <v>1768</v>
      </c>
      <c r="BA121" s="83">
        <v>1643</v>
      </c>
      <c r="BB121" s="83">
        <v>1666</v>
      </c>
      <c r="BC121" s="83">
        <v>1655</v>
      </c>
      <c r="BD121" s="83">
        <v>1642</v>
      </c>
      <c r="BE121" s="83">
        <v>1521</v>
      </c>
      <c r="BF121" s="83">
        <v>1618</v>
      </c>
      <c r="BG121" s="83">
        <v>1544</v>
      </c>
      <c r="BH121" s="83">
        <v>1517</v>
      </c>
      <c r="BI121" s="83">
        <v>1586</v>
      </c>
      <c r="BJ121" s="83">
        <v>1643</v>
      </c>
      <c r="BK121" s="83">
        <v>1793</v>
      </c>
      <c r="BL121" s="83">
        <v>1917</v>
      </c>
      <c r="BM121" s="83">
        <v>1956</v>
      </c>
      <c r="BN121" s="83">
        <v>1901</v>
      </c>
      <c r="BO121" s="83">
        <v>1887</v>
      </c>
      <c r="BP121" s="83">
        <v>1928</v>
      </c>
      <c r="BQ121" s="83">
        <v>1975</v>
      </c>
      <c r="BR121" s="83">
        <v>1896</v>
      </c>
      <c r="BS121" s="83">
        <v>1925</v>
      </c>
      <c r="BT121" s="83">
        <v>1825</v>
      </c>
      <c r="BU121" s="83">
        <v>1792</v>
      </c>
      <c r="BV121" s="83">
        <v>1781</v>
      </c>
      <c r="BW121" s="83">
        <v>1645</v>
      </c>
      <c r="BX121" s="83">
        <v>1541</v>
      </c>
      <c r="BY121" s="83">
        <v>1568</v>
      </c>
      <c r="BZ121" s="83">
        <v>1420</v>
      </c>
      <c r="CA121" s="83">
        <v>1330</v>
      </c>
      <c r="CB121" s="83">
        <v>1202</v>
      </c>
      <c r="CC121" s="83">
        <v>1208</v>
      </c>
      <c r="CD121" s="83">
        <v>1264</v>
      </c>
      <c r="CE121" s="83">
        <v>1276</v>
      </c>
      <c r="CF121" s="83">
        <v>1171</v>
      </c>
      <c r="CG121" s="83">
        <v>1197</v>
      </c>
      <c r="CH121" s="83">
        <v>1207</v>
      </c>
      <c r="CI121" s="83">
        <v>1327</v>
      </c>
      <c r="CJ121" s="83">
        <v>1377</v>
      </c>
      <c r="CK121" s="83">
        <v>920</v>
      </c>
      <c r="CL121" s="83">
        <v>918</v>
      </c>
      <c r="CM121" s="83">
        <v>856</v>
      </c>
      <c r="CN121" s="83">
        <v>786</v>
      </c>
      <c r="CO121" s="83">
        <v>632</v>
      </c>
      <c r="CP121" s="83">
        <v>521</v>
      </c>
      <c r="CQ121" s="83">
        <v>561</v>
      </c>
      <c r="CR121" s="83">
        <v>473</v>
      </c>
      <c r="CS121" s="83">
        <v>464</v>
      </c>
      <c r="CT121" s="83">
        <v>381</v>
      </c>
      <c r="CU121" s="83">
        <v>340</v>
      </c>
      <c r="CV121" s="83">
        <v>285</v>
      </c>
      <c r="CW121" s="83">
        <v>194</v>
      </c>
      <c r="CX121" s="83">
        <v>168</v>
      </c>
      <c r="CY121" s="83">
        <v>525</v>
      </c>
      <c r="CZ121" s="84">
        <v>1406</v>
      </c>
      <c r="DA121" s="84">
        <v>1382</v>
      </c>
      <c r="DB121" s="84">
        <v>1437</v>
      </c>
      <c r="DC121" s="84">
        <v>1507</v>
      </c>
      <c r="DD121" s="84">
        <v>1532</v>
      </c>
      <c r="DE121" s="84">
        <v>1543</v>
      </c>
      <c r="DF121" s="84">
        <v>1610</v>
      </c>
      <c r="DG121" s="84">
        <v>1557</v>
      </c>
      <c r="DH121" s="84">
        <v>1609</v>
      </c>
      <c r="DI121" s="84">
        <v>1668</v>
      </c>
      <c r="DJ121" s="84">
        <v>1723</v>
      </c>
      <c r="DK121" s="84">
        <v>1725</v>
      </c>
      <c r="DL121" s="84">
        <v>1693</v>
      </c>
      <c r="DM121" s="84">
        <v>1652</v>
      </c>
      <c r="DN121" s="84">
        <v>1605</v>
      </c>
      <c r="DO121" s="84">
        <v>1638</v>
      </c>
      <c r="DP121" s="84">
        <v>1577</v>
      </c>
      <c r="DQ121" s="84">
        <v>1461</v>
      </c>
      <c r="DR121" s="84">
        <v>1381</v>
      </c>
      <c r="DS121" s="84">
        <v>1060</v>
      </c>
      <c r="DT121" s="84">
        <v>1038</v>
      </c>
      <c r="DU121" s="84">
        <v>1206</v>
      </c>
      <c r="DV121" s="84">
        <v>1323</v>
      </c>
      <c r="DW121" s="84">
        <v>1507</v>
      </c>
      <c r="DX121" s="84">
        <v>1458</v>
      </c>
      <c r="DY121" s="84">
        <v>1635</v>
      </c>
      <c r="DZ121" s="84">
        <v>1576</v>
      </c>
      <c r="EA121" s="84">
        <v>1716</v>
      </c>
      <c r="EB121" s="84">
        <v>1779</v>
      </c>
      <c r="EC121" s="84">
        <v>1934</v>
      </c>
      <c r="ED121" s="84">
        <v>1943</v>
      </c>
      <c r="EE121" s="84">
        <v>2094</v>
      </c>
      <c r="EF121" s="84">
        <v>1994</v>
      </c>
      <c r="EG121" s="84">
        <v>2041</v>
      </c>
      <c r="EH121" s="84">
        <v>2102</v>
      </c>
      <c r="EI121" s="84">
        <v>1984</v>
      </c>
      <c r="EJ121" s="84">
        <v>1996</v>
      </c>
      <c r="EK121" s="84">
        <v>1988</v>
      </c>
      <c r="EL121" s="84">
        <v>1811</v>
      </c>
      <c r="EM121" s="84">
        <v>1780</v>
      </c>
      <c r="EN121" s="84">
        <v>1805</v>
      </c>
      <c r="EO121" s="84">
        <v>1785</v>
      </c>
      <c r="EP121" s="84">
        <v>1813</v>
      </c>
      <c r="EQ121" s="84">
        <v>1661</v>
      </c>
      <c r="ER121" s="84">
        <v>1554</v>
      </c>
      <c r="ES121" s="84">
        <v>1586</v>
      </c>
      <c r="ET121" s="84">
        <v>1549</v>
      </c>
      <c r="EU121" s="84">
        <v>1610</v>
      </c>
      <c r="EV121" s="84">
        <v>1654</v>
      </c>
      <c r="EW121" s="84">
        <v>1745</v>
      </c>
      <c r="EX121" s="84">
        <v>1891</v>
      </c>
      <c r="EY121" s="84">
        <v>1878</v>
      </c>
      <c r="EZ121" s="84">
        <v>1799</v>
      </c>
      <c r="FA121" s="84">
        <v>1874</v>
      </c>
      <c r="FB121" s="84">
        <v>2009</v>
      </c>
      <c r="FC121" s="84">
        <v>1960</v>
      </c>
      <c r="FD121" s="84">
        <v>1904</v>
      </c>
      <c r="FE121" s="84">
        <v>1932</v>
      </c>
      <c r="FF121" s="84">
        <v>1910</v>
      </c>
      <c r="FG121" s="84">
        <v>1893</v>
      </c>
      <c r="FH121" s="84">
        <v>1826</v>
      </c>
      <c r="FI121" s="84">
        <v>1828</v>
      </c>
      <c r="FJ121" s="84">
        <v>1581</v>
      </c>
      <c r="FK121" s="84">
        <v>1669</v>
      </c>
      <c r="FL121" s="84">
        <v>1547</v>
      </c>
      <c r="FM121" s="84">
        <v>1467</v>
      </c>
      <c r="FN121" s="84">
        <v>1361</v>
      </c>
      <c r="FO121" s="84">
        <v>1262</v>
      </c>
      <c r="FP121" s="84">
        <v>1314</v>
      </c>
      <c r="FQ121" s="84">
        <v>1313</v>
      </c>
      <c r="FR121" s="84">
        <v>1240</v>
      </c>
      <c r="FS121" s="84">
        <v>1348</v>
      </c>
      <c r="FT121" s="84">
        <v>1275</v>
      </c>
      <c r="FU121" s="84">
        <v>1312</v>
      </c>
      <c r="FV121" s="84">
        <v>1341</v>
      </c>
      <c r="FW121" s="84">
        <v>1543</v>
      </c>
      <c r="FX121" s="84">
        <v>1082</v>
      </c>
      <c r="FY121" s="84">
        <v>1004</v>
      </c>
      <c r="FZ121" s="84">
        <v>1019</v>
      </c>
      <c r="GA121" s="84">
        <v>954</v>
      </c>
      <c r="GB121" s="84">
        <v>856</v>
      </c>
      <c r="GC121" s="84">
        <v>724</v>
      </c>
      <c r="GD121" s="84">
        <v>670</v>
      </c>
      <c r="GE121" s="84">
        <v>620</v>
      </c>
      <c r="GF121" s="84">
        <v>651</v>
      </c>
      <c r="GG121" s="84">
        <v>539</v>
      </c>
      <c r="GH121" s="84">
        <v>482</v>
      </c>
      <c r="GI121" s="84">
        <v>460</v>
      </c>
      <c r="GJ121" s="84">
        <v>365</v>
      </c>
      <c r="GK121" s="84">
        <v>296</v>
      </c>
      <c r="GL121" s="85">
        <v>1198</v>
      </c>
    </row>
    <row r="122" spans="1:194" s="1" customFormat="1">
      <c r="A122" s="86" t="s">
        <v>135</v>
      </c>
      <c r="B122" s="360" t="s">
        <v>247</v>
      </c>
      <c r="C122" s="29" t="str">
        <f t="shared" si="14"/>
        <v xml:space="preserve">England – CCGs - Tees Valley </v>
      </c>
      <c r="D122" s="50">
        <f t="shared" si="13"/>
        <v>262723</v>
      </c>
      <c r="E122" s="50">
        <f t="shared" si="13"/>
        <v>278313</v>
      </c>
      <c r="F122" s="51">
        <f t="shared" si="15"/>
        <v>688756</v>
      </c>
      <c r="G122" s="51">
        <f t="shared" si="16"/>
        <v>338264</v>
      </c>
      <c r="H122" s="52">
        <f t="shared" si="17"/>
        <v>350492</v>
      </c>
      <c r="I122" s="52">
        <f t="shared" si="18"/>
        <v>262723</v>
      </c>
      <c r="J122" s="52">
        <f t="shared" si="19"/>
        <v>278313</v>
      </c>
      <c r="K122" s="49">
        <f t="shared" si="20"/>
        <v>75541</v>
      </c>
      <c r="L122" s="50">
        <f t="shared" si="21"/>
        <v>72179</v>
      </c>
      <c r="M122" s="83">
        <v>3589</v>
      </c>
      <c r="N122" s="83">
        <v>3409</v>
      </c>
      <c r="O122" s="83">
        <v>3706</v>
      </c>
      <c r="P122" s="83">
        <v>3901</v>
      </c>
      <c r="Q122" s="83">
        <v>3955</v>
      </c>
      <c r="R122" s="83">
        <v>4151</v>
      </c>
      <c r="S122" s="83">
        <v>4226</v>
      </c>
      <c r="T122" s="83">
        <v>4235</v>
      </c>
      <c r="U122" s="83">
        <v>4377</v>
      </c>
      <c r="V122" s="83">
        <v>4608</v>
      </c>
      <c r="W122" s="83">
        <v>4540</v>
      </c>
      <c r="X122" s="83">
        <v>4688</v>
      </c>
      <c r="Y122" s="83">
        <v>4557</v>
      </c>
      <c r="Z122" s="83">
        <v>4427</v>
      </c>
      <c r="AA122" s="83">
        <v>4491</v>
      </c>
      <c r="AB122" s="83">
        <v>4246</v>
      </c>
      <c r="AC122" s="83">
        <v>4258</v>
      </c>
      <c r="AD122" s="83">
        <v>4177</v>
      </c>
      <c r="AE122" s="83">
        <v>4131</v>
      </c>
      <c r="AF122" s="83">
        <v>3355</v>
      </c>
      <c r="AG122" s="83">
        <v>3329</v>
      </c>
      <c r="AH122" s="83">
        <v>3513</v>
      </c>
      <c r="AI122" s="83">
        <v>3882</v>
      </c>
      <c r="AJ122" s="83">
        <v>3956</v>
      </c>
      <c r="AK122" s="83">
        <v>4351</v>
      </c>
      <c r="AL122" s="83">
        <v>4411</v>
      </c>
      <c r="AM122" s="83">
        <v>4242</v>
      </c>
      <c r="AN122" s="83">
        <v>4311</v>
      </c>
      <c r="AO122" s="83">
        <v>4329</v>
      </c>
      <c r="AP122" s="83">
        <v>4353</v>
      </c>
      <c r="AQ122" s="83">
        <v>4499</v>
      </c>
      <c r="AR122" s="83">
        <v>4538</v>
      </c>
      <c r="AS122" s="83">
        <v>4345</v>
      </c>
      <c r="AT122" s="83">
        <v>4454</v>
      </c>
      <c r="AU122" s="83">
        <v>4496</v>
      </c>
      <c r="AV122" s="83">
        <v>4394</v>
      </c>
      <c r="AW122" s="83">
        <v>4500</v>
      </c>
      <c r="AX122" s="83">
        <v>4339</v>
      </c>
      <c r="AY122" s="83">
        <v>4235</v>
      </c>
      <c r="AZ122" s="83">
        <v>3985</v>
      </c>
      <c r="BA122" s="83">
        <v>3992</v>
      </c>
      <c r="BB122" s="83">
        <v>4152</v>
      </c>
      <c r="BC122" s="83">
        <v>4209</v>
      </c>
      <c r="BD122" s="83">
        <v>4018</v>
      </c>
      <c r="BE122" s="83">
        <v>3651</v>
      </c>
      <c r="BF122" s="83">
        <v>3480</v>
      </c>
      <c r="BG122" s="83">
        <v>3667</v>
      </c>
      <c r="BH122" s="83">
        <v>3843</v>
      </c>
      <c r="BI122" s="83">
        <v>3772</v>
      </c>
      <c r="BJ122" s="83">
        <v>4063</v>
      </c>
      <c r="BK122" s="83">
        <v>4360</v>
      </c>
      <c r="BL122" s="83">
        <v>4504</v>
      </c>
      <c r="BM122" s="83">
        <v>4425</v>
      </c>
      <c r="BN122" s="83">
        <v>4494</v>
      </c>
      <c r="BO122" s="83">
        <v>4613</v>
      </c>
      <c r="BP122" s="83">
        <v>4732</v>
      </c>
      <c r="BQ122" s="83">
        <v>4858</v>
      </c>
      <c r="BR122" s="83">
        <v>4900</v>
      </c>
      <c r="BS122" s="83">
        <v>4617</v>
      </c>
      <c r="BT122" s="83">
        <v>4804</v>
      </c>
      <c r="BU122" s="83">
        <v>4774</v>
      </c>
      <c r="BV122" s="83">
        <v>4607</v>
      </c>
      <c r="BW122" s="83">
        <v>4376</v>
      </c>
      <c r="BX122" s="83">
        <v>4347</v>
      </c>
      <c r="BY122" s="83">
        <v>4211</v>
      </c>
      <c r="BZ122" s="83">
        <v>4143</v>
      </c>
      <c r="CA122" s="83">
        <v>3988</v>
      </c>
      <c r="CB122" s="83">
        <v>3668</v>
      </c>
      <c r="CC122" s="83">
        <v>3616</v>
      </c>
      <c r="CD122" s="83">
        <v>3605</v>
      </c>
      <c r="CE122" s="83">
        <v>3429</v>
      </c>
      <c r="CF122" s="83">
        <v>3284</v>
      </c>
      <c r="CG122" s="83">
        <v>3304</v>
      </c>
      <c r="CH122" s="83">
        <v>3412</v>
      </c>
      <c r="CI122" s="83">
        <v>3423</v>
      </c>
      <c r="CJ122" s="83">
        <v>3667</v>
      </c>
      <c r="CK122" s="83">
        <v>2649</v>
      </c>
      <c r="CL122" s="83">
        <v>2569</v>
      </c>
      <c r="CM122" s="83">
        <v>2335</v>
      </c>
      <c r="CN122" s="83">
        <v>1916</v>
      </c>
      <c r="CO122" s="83">
        <v>1884</v>
      </c>
      <c r="CP122" s="83">
        <v>1672</v>
      </c>
      <c r="CQ122" s="83">
        <v>1519</v>
      </c>
      <c r="CR122" s="83">
        <v>1504</v>
      </c>
      <c r="CS122" s="83">
        <v>1362</v>
      </c>
      <c r="CT122" s="83">
        <v>1202</v>
      </c>
      <c r="CU122" s="83">
        <v>1018</v>
      </c>
      <c r="CV122" s="83">
        <v>884</v>
      </c>
      <c r="CW122" s="83">
        <v>714</v>
      </c>
      <c r="CX122" s="83">
        <v>581</v>
      </c>
      <c r="CY122" s="83">
        <v>1958</v>
      </c>
      <c r="CZ122" s="84">
        <v>3451</v>
      </c>
      <c r="DA122" s="84">
        <v>3425</v>
      </c>
      <c r="DB122" s="84">
        <v>3682</v>
      </c>
      <c r="DC122" s="84">
        <v>3725</v>
      </c>
      <c r="DD122" s="84">
        <v>3794</v>
      </c>
      <c r="DE122" s="84">
        <v>4056</v>
      </c>
      <c r="DF122" s="84">
        <v>3954</v>
      </c>
      <c r="DG122" s="84">
        <v>4019</v>
      </c>
      <c r="DH122" s="84">
        <v>3993</v>
      </c>
      <c r="DI122" s="84">
        <v>4281</v>
      </c>
      <c r="DJ122" s="84">
        <v>4373</v>
      </c>
      <c r="DK122" s="84">
        <v>4447</v>
      </c>
      <c r="DL122" s="84">
        <v>4268</v>
      </c>
      <c r="DM122" s="84">
        <v>4164</v>
      </c>
      <c r="DN122" s="84">
        <v>4305</v>
      </c>
      <c r="DO122" s="84">
        <v>4195</v>
      </c>
      <c r="DP122" s="84">
        <v>4120</v>
      </c>
      <c r="DQ122" s="84">
        <v>3927</v>
      </c>
      <c r="DR122" s="84">
        <v>3765</v>
      </c>
      <c r="DS122" s="84">
        <v>2803</v>
      </c>
      <c r="DT122" s="84">
        <v>2782</v>
      </c>
      <c r="DU122" s="84">
        <v>3135</v>
      </c>
      <c r="DV122" s="84">
        <v>3612</v>
      </c>
      <c r="DW122" s="84">
        <v>3834</v>
      </c>
      <c r="DX122" s="84">
        <v>3763</v>
      </c>
      <c r="DY122" s="84">
        <v>4173</v>
      </c>
      <c r="DZ122" s="84">
        <v>4145</v>
      </c>
      <c r="EA122" s="84">
        <v>4200</v>
      </c>
      <c r="EB122" s="84">
        <v>4477</v>
      </c>
      <c r="EC122" s="84">
        <v>4493</v>
      </c>
      <c r="ED122" s="84">
        <v>4775</v>
      </c>
      <c r="EE122" s="84">
        <v>4683</v>
      </c>
      <c r="EF122" s="84">
        <v>4632</v>
      </c>
      <c r="EG122" s="84">
        <v>4646</v>
      </c>
      <c r="EH122" s="84">
        <v>4847</v>
      </c>
      <c r="EI122" s="84">
        <v>4682</v>
      </c>
      <c r="EJ122" s="84">
        <v>4687</v>
      </c>
      <c r="EK122" s="84">
        <v>4734</v>
      </c>
      <c r="EL122" s="84">
        <v>4469</v>
      </c>
      <c r="EM122" s="84">
        <v>4352</v>
      </c>
      <c r="EN122" s="84">
        <v>4298</v>
      </c>
      <c r="EO122" s="84">
        <v>4379</v>
      </c>
      <c r="EP122" s="84">
        <v>4315</v>
      </c>
      <c r="EQ122" s="84">
        <v>4170</v>
      </c>
      <c r="ER122" s="84">
        <v>3784</v>
      </c>
      <c r="ES122" s="84">
        <v>3583</v>
      </c>
      <c r="ET122" s="84">
        <v>3891</v>
      </c>
      <c r="EU122" s="84">
        <v>3779</v>
      </c>
      <c r="EV122" s="84">
        <v>4062</v>
      </c>
      <c r="EW122" s="84">
        <v>4132</v>
      </c>
      <c r="EX122" s="84">
        <v>4500</v>
      </c>
      <c r="EY122" s="84">
        <v>4842</v>
      </c>
      <c r="EZ122" s="84">
        <v>4758</v>
      </c>
      <c r="FA122" s="84">
        <v>4686</v>
      </c>
      <c r="FB122" s="84">
        <v>4865</v>
      </c>
      <c r="FC122" s="84">
        <v>5007</v>
      </c>
      <c r="FD122" s="84">
        <v>5095</v>
      </c>
      <c r="FE122" s="84">
        <v>5022</v>
      </c>
      <c r="FF122" s="84">
        <v>5017</v>
      </c>
      <c r="FG122" s="84">
        <v>5075</v>
      </c>
      <c r="FH122" s="84">
        <v>5048</v>
      </c>
      <c r="FI122" s="84">
        <v>4737</v>
      </c>
      <c r="FJ122" s="84">
        <v>4595</v>
      </c>
      <c r="FK122" s="84">
        <v>4606</v>
      </c>
      <c r="FL122" s="84">
        <v>4527</v>
      </c>
      <c r="FM122" s="84">
        <v>4272</v>
      </c>
      <c r="FN122" s="84">
        <v>4046</v>
      </c>
      <c r="FO122" s="84">
        <v>3877</v>
      </c>
      <c r="FP122" s="84">
        <v>3820</v>
      </c>
      <c r="FQ122" s="84">
        <v>3780</v>
      </c>
      <c r="FR122" s="84">
        <v>3654</v>
      </c>
      <c r="FS122" s="84">
        <v>3633</v>
      </c>
      <c r="FT122" s="84">
        <v>3621</v>
      </c>
      <c r="FU122" s="84">
        <v>3652</v>
      </c>
      <c r="FV122" s="84">
        <v>3725</v>
      </c>
      <c r="FW122" s="84">
        <v>4086</v>
      </c>
      <c r="FX122" s="84">
        <v>3054</v>
      </c>
      <c r="FY122" s="84">
        <v>2738</v>
      </c>
      <c r="FZ122" s="84">
        <v>2663</v>
      </c>
      <c r="GA122" s="84">
        <v>2376</v>
      </c>
      <c r="GB122" s="84">
        <v>2287</v>
      </c>
      <c r="GC122" s="84">
        <v>2019</v>
      </c>
      <c r="GD122" s="84">
        <v>2150</v>
      </c>
      <c r="GE122" s="84">
        <v>1994</v>
      </c>
      <c r="GF122" s="84">
        <v>1884</v>
      </c>
      <c r="GG122" s="84">
        <v>1713</v>
      </c>
      <c r="GH122" s="84">
        <v>1451</v>
      </c>
      <c r="GI122" s="84">
        <v>1363</v>
      </c>
      <c r="GJ122" s="84">
        <v>1102</v>
      </c>
      <c r="GK122" s="84">
        <v>1000</v>
      </c>
      <c r="GL122" s="85">
        <v>3891</v>
      </c>
    </row>
    <row r="123" spans="1:194" s="1" customFormat="1">
      <c r="A123" s="86" t="s">
        <v>135</v>
      </c>
      <c r="B123" s="360" t="s">
        <v>248</v>
      </c>
      <c r="C123" s="29" t="str">
        <f t="shared" si="14"/>
        <v xml:space="preserve">England – CCGs - Thurrock </v>
      </c>
      <c r="D123" s="50">
        <f t="shared" si="13"/>
        <v>63582</v>
      </c>
      <c r="E123" s="50">
        <f t="shared" si="13"/>
        <v>68415</v>
      </c>
      <c r="F123" s="51">
        <f t="shared" si="15"/>
        <v>176877</v>
      </c>
      <c r="G123" s="51">
        <f t="shared" si="16"/>
        <v>86665</v>
      </c>
      <c r="H123" s="52">
        <f t="shared" si="17"/>
        <v>90212</v>
      </c>
      <c r="I123" s="52">
        <f t="shared" si="18"/>
        <v>63582</v>
      </c>
      <c r="J123" s="52">
        <f t="shared" si="19"/>
        <v>68415</v>
      </c>
      <c r="K123" s="49">
        <f t="shared" si="20"/>
        <v>23083</v>
      </c>
      <c r="L123" s="50">
        <f t="shared" si="21"/>
        <v>21797</v>
      </c>
      <c r="M123" s="83">
        <v>1238</v>
      </c>
      <c r="N123" s="83">
        <v>1235</v>
      </c>
      <c r="O123" s="83">
        <v>1284</v>
      </c>
      <c r="P123" s="83">
        <v>1252</v>
      </c>
      <c r="Q123" s="83">
        <v>1280</v>
      </c>
      <c r="R123" s="83">
        <v>1327</v>
      </c>
      <c r="S123" s="83">
        <v>1372</v>
      </c>
      <c r="T123" s="83">
        <v>1296</v>
      </c>
      <c r="U123" s="83">
        <v>1235</v>
      </c>
      <c r="V123" s="83">
        <v>1261</v>
      </c>
      <c r="W123" s="83">
        <v>1374</v>
      </c>
      <c r="X123" s="83">
        <v>1363</v>
      </c>
      <c r="Y123" s="83">
        <v>1237</v>
      </c>
      <c r="Z123" s="83">
        <v>1314</v>
      </c>
      <c r="AA123" s="83">
        <v>1337</v>
      </c>
      <c r="AB123" s="83">
        <v>1237</v>
      </c>
      <c r="AC123" s="83">
        <v>1221</v>
      </c>
      <c r="AD123" s="83">
        <v>1220</v>
      </c>
      <c r="AE123" s="83">
        <v>1135</v>
      </c>
      <c r="AF123" s="83">
        <v>862</v>
      </c>
      <c r="AG123" s="83">
        <v>889</v>
      </c>
      <c r="AH123" s="83">
        <v>864</v>
      </c>
      <c r="AI123" s="83">
        <v>960</v>
      </c>
      <c r="AJ123" s="83">
        <v>1000</v>
      </c>
      <c r="AK123" s="83">
        <v>1006</v>
      </c>
      <c r="AL123" s="83">
        <v>1070</v>
      </c>
      <c r="AM123" s="83">
        <v>1080</v>
      </c>
      <c r="AN123" s="83">
        <v>1019</v>
      </c>
      <c r="AO123" s="83">
        <v>1100</v>
      </c>
      <c r="AP123" s="83">
        <v>1149</v>
      </c>
      <c r="AQ123" s="83">
        <v>1158</v>
      </c>
      <c r="AR123" s="83">
        <v>1174</v>
      </c>
      <c r="AS123" s="83">
        <v>1314</v>
      </c>
      <c r="AT123" s="83">
        <v>1375</v>
      </c>
      <c r="AU123" s="83">
        <v>1344</v>
      </c>
      <c r="AV123" s="83">
        <v>1343</v>
      </c>
      <c r="AW123" s="83">
        <v>1403</v>
      </c>
      <c r="AX123" s="83">
        <v>1324</v>
      </c>
      <c r="AY123" s="83">
        <v>1369</v>
      </c>
      <c r="AZ123" s="83">
        <v>1265</v>
      </c>
      <c r="BA123" s="83">
        <v>1313</v>
      </c>
      <c r="BB123" s="83">
        <v>1243</v>
      </c>
      <c r="BC123" s="83">
        <v>1270</v>
      </c>
      <c r="BD123" s="83">
        <v>1180</v>
      </c>
      <c r="BE123" s="83">
        <v>1140</v>
      </c>
      <c r="BF123" s="83">
        <v>1117</v>
      </c>
      <c r="BG123" s="83">
        <v>1174</v>
      </c>
      <c r="BH123" s="83">
        <v>1114</v>
      </c>
      <c r="BI123" s="83">
        <v>1119</v>
      </c>
      <c r="BJ123" s="83">
        <v>1176</v>
      </c>
      <c r="BK123" s="83">
        <v>1125</v>
      </c>
      <c r="BL123" s="83">
        <v>1221</v>
      </c>
      <c r="BM123" s="83">
        <v>1157</v>
      </c>
      <c r="BN123" s="83">
        <v>1186</v>
      </c>
      <c r="BO123" s="83">
        <v>1094</v>
      </c>
      <c r="BP123" s="83">
        <v>1167</v>
      </c>
      <c r="BQ123" s="83">
        <v>1160</v>
      </c>
      <c r="BR123" s="83">
        <v>1100</v>
      </c>
      <c r="BS123" s="83">
        <v>1045</v>
      </c>
      <c r="BT123" s="83">
        <v>1034</v>
      </c>
      <c r="BU123" s="83">
        <v>953</v>
      </c>
      <c r="BV123" s="83">
        <v>879</v>
      </c>
      <c r="BW123" s="83">
        <v>869</v>
      </c>
      <c r="BX123" s="83">
        <v>814</v>
      </c>
      <c r="BY123" s="83">
        <v>777</v>
      </c>
      <c r="BZ123" s="83">
        <v>696</v>
      </c>
      <c r="CA123" s="83">
        <v>728</v>
      </c>
      <c r="CB123" s="83">
        <v>624</v>
      </c>
      <c r="CC123" s="83">
        <v>645</v>
      </c>
      <c r="CD123" s="83">
        <v>626</v>
      </c>
      <c r="CE123" s="83">
        <v>558</v>
      </c>
      <c r="CF123" s="83">
        <v>577</v>
      </c>
      <c r="CG123" s="83">
        <v>657</v>
      </c>
      <c r="CH123" s="83">
        <v>607</v>
      </c>
      <c r="CI123" s="83">
        <v>589</v>
      </c>
      <c r="CJ123" s="83">
        <v>655</v>
      </c>
      <c r="CK123" s="83">
        <v>473</v>
      </c>
      <c r="CL123" s="83">
        <v>423</v>
      </c>
      <c r="CM123" s="83">
        <v>428</v>
      </c>
      <c r="CN123" s="83">
        <v>359</v>
      </c>
      <c r="CO123" s="83">
        <v>303</v>
      </c>
      <c r="CP123" s="83">
        <v>230</v>
      </c>
      <c r="CQ123" s="83">
        <v>272</v>
      </c>
      <c r="CR123" s="83">
        <v>244</v>
      </c>
      <c r="CS123" s="83">
        <v>212</v>
      </c>
      <c r="CT123" s="83">
        <v>204</v>
      </c>
      <c r="CU123" s="83">
        <v>164</v>
      </c>
      <c r="CV123" s="83">
        <v>145</v>
      </c>
      <c r="CW123" s="83">
        <v>117</v>
      </c>
      <c r="CX123" s="83">
        <v>92</v>
      </c>
      <c r="CY123" s="83">
        <v>324</v>
      </c>
      <c r="CZ123" s="84">
        <v>1126</v>
      </c>
      <c r="DA123" s="84">
        <v>1125</v>
      </c>
      <c r="DB123" s="84">
        <v>1221</v>
      </c>
      <c r="DC123" s="84">
        <v>1173</v>
      </c>
      <c r="DD123" s="84">
        <v>1311</v>
      </c>
      <c r="DE123" s="84">
        <v>1254</v>
      </c>
      <c r="DF123" s="84">
        <v>1274</v>
      </c>
      <c r="DG123" s="84">
        <v>1265</v>
      </c>
      <c r="DH123" s="84">
        <v>1212</v>
      </c>
      <c r="DI123" s="84">
        <v>1284</v>
      </c>
      <c r="DJ123" s="84">
        <v>1195</v>
      </c>
      <c r="DK123" s="84">
        <v>1211</v>
      </c>
      <c r="DL123" s="84">
        <v>1185</v>
      </c>
      <c r="DM123" s="84">
        <v>1210</v>
      </c>
      <c r="DN123" s="84">
        <v>1288</v>
      </c>
      <c r="DO123" s="84">
        <v>1188</v>
      </c>
      <c r="DP123" s="84">
        <v>1115</v>
      </c>
      <c r="DQ123" s="84">
        <v>1160</v>
      </c>
      <c r="DR123" s="84">
        <v>1025</v>
      </c>
      <c r="DS123" s="84">
        <v>739</v>
      </c>
      <c r="DT123" s="84">
        <v>802</v>
      </c>
      <c r="DU123" s="84">
        <v>878</v>
      </c>
      <c r="DV123" s="84">
        <v>961</v>
      </c>
      <c r="DW123" s="84">
        <v>1029</v>
      </c>
      <c r="DX123" s="84">
        <v>991</v>
      </c>
      <c r="DY123" s="84">
        <v>1115</v>
      </c>
      <c r="DZ123" s="84">
        <v>1085</v>
      </c>
      <c r="EA123" s="84">
        <v>1166</v>
      </c>
      <c r="EB123" s="84">
        <v>1320</v>
      </c>
      <c r="EC123" s="84">
        <v>1296</v>
      </c>
      <c r="ED123" s="84">
        <v>1416</v>
      </c>
      <c r="EE123" s="84">
        <v>1477</v>
      </c>
      <c r="EF123" s="84">
        <v>1453</v>
      </c>
      <c r="EG123" s="84">
        <v>1526</v>
      </c>
      <c r="EH123" s="84">
        <v>1522</v>
      </c>
      <c r="EI123" s="84">
        <v>1511</v>
      </c>
      <c r="EJ123" s="84">
        <v>1513</v>
      </c>
      <c r="EK123" s="84">
        <v>1530</v>
      </c>
      <c r="EL123" s="84">
        <v>1450</v>
      </c>
      <c r="EM123" s="84">
        <v>1358</v>
      </c>
      <c r="EN123" s="84">
        <v>1349</v>
      </c>
      <c r="EO123" s="84">
        <v>1405</v>
      </c>
      <c r="EP123" s="84">
        <v>1327</v>
      </c>
      <c r="EQ123" s="84">
        <v>1353</v>
      </c>
      <c r="ER123" s="84">
        <v>1194</v>
      </c>
      <c r="ES123" s="84">
        <v>1155</v>
      </c>
      <c r="ET123" s="84">
        <v>1219</v>
      </c>
      <c r="EU123" s="84">
        <v>1208</v>
      </c>
      <c r="EV123" s="84">
        <v>1139</v>
      </c>
      <c r="EW123" s="84">
        <v>1152</v>
      </c>
      <c r="EX123" s="84">
        <v>1168</v>
      </c>
      <c r="EY123" s="84">
        <v>1190</v>
      </c>
      <c r="EZ123" s="84">
        <v>1122</v>
      </c>
      <c r="FA123" s="84">
        <v>1195</v>
      </c>
      <c r="FB123" s="84">
        <v>1132</v>
      </c>
      <c r="FC123" s="84">
        <v>1152</v>
      </c>
      <c r="FD123" s="84">
        <v>1145</v>
      </c>
      <c r="FE123" s="84">
        <v>1097</v>
      </c>
      <c r="FF123" s="84">
        <v>1071</v>
      </c>
      <c r="FG123" s="84">
        <v>966</v>
      </c>
      <c r="FH123" s="84">
        <v>991</v>
      </c>
      <c r="FI123" s="84">
        <v>977</v>
      </c>
      <c r="FJ123" s="84">
        <v>813</v>
      </c>
      <c r="FK123" s="84">
        <v>821</v>
      </c>
      <c r="FL123" s="84">
        <v>740</v>
      </c>
      <c r="FM123" s="84">
        <v>775</v>
      </c>
      <c r="FN123" s="84">
        <v>693</v>
      </c>
      <c r="FO123" s="84">
        <v>637</v>
      </c>
      <c r="FP123" s="84">
        <v>684</v>
      </c>
      <c r="FQ123" s="84">
        <v>663</v>
      </c>
      <c r="FR123" s="84">
        <v>659</v>
      </c>
      <c r="FS123" s="84">
        <v>671</v>
      </c>
      <c r="FT123" s="84">
        <v>661</v>
      </c>
      <c r="FU123" s="84">
        <v>596</v>
      </c>
      <c r="FV123" s="84">
        <v>708</v>
      </c>
      <c r="FW123" s="84">
        <v>780</v>
      </c>
      <c r="FX123" s="84">
        <v>573</v>
      </c>
      <c r="FY123" s="84">
        <v>513</v>
      </c>
      <c r="FZ123" s="84">
        <v>459</v>
      </c>
      <c r="GA123" s="84">
        <v>442</v>
      </c>
      <c r="GB123" s="84">
        <v>441</v>
      </c>
      <c r="GC123" s="84">
        <v>375</v>
      </c>
      <c r="GD123" s="84">
        <v>335</v>
      </c>
      <c r="GE123" s="84">
        <v>326</v>
      </c>
      <c r="GF123" s="84">
        <v>299</v>
      </c>
      <c r="GG123" s="84">
        <v>326</v>
      </c>
      <c r="GH123" s="84">
        <v>263</v>
      </c>
      <c r="GI123" s="84">
        <v>221</v>
      </c>
      <c r="GJ123" s="84">
        <v>198</v>
      </c>
      <c r="GK123" s="84">
        <v>162</v>
      </c>
      <c r="GL123" s="85">
        <v>711</v>
      </c>
    </row>
    <row r="124" spans="1:194" s="1" customFormat="1">
      <c r="A124" s="86" t="s">
        <v>135</v>
      </c>
      <c r="B124" s="360" t="s">
        <v>249</v>
      </c>
      <c r="C124" s="29" t="str">
        <f t="shared" si="14"/>
        <v xml:space="preserve">England – CCGs - Trafford </v>
      </c>
      <c r="D124" s="50">
        <f t="shared" si="13"/>
        <v>86869</v>
      </c>
      <c r="E124" s="50">
        <f t="shared" si="13"/>
        <v>94098</v>
      </c>
      <c r="F124" s="51">
        <f t="shared" si="15"/>
        <v>236301</v>
      </c>
      <c r="G124" s="51">
        <f t="shared" si="16"/>
        <v>115249</v>
      </c>
      <c r="H124" s="52">
        <f t="shared" si="17"/>
        <v>121052</v>
      </c>
      <c r="I124" s="52">
        <f t="shared" si="18"/>
        <v>86869</v>
      </c>
      <c r="J124" s="52">
        <f t="shared" si="19"/>
        <v>94098</v>
      </c>
      <c r="K124" s="49">
        <f t="shared" si="20"/>
        <v>28380</v>
      </c>
      <c r="L124" s="50">
        <f t="shared" si="21"/>
        <v>26954</v>
      </c>
      <c r="M124" s="83">
        <v>1168</v>
      </c>
      <c r="N124" s="83">
        <v>1280</v>
      </c>
      <c r="O124" s="83">
        <v>1310</v>
      </c>
      <c r="P124" s="83">
        <v>1442</v>
      </c>
      <c r="Q124" s="83">
        <v>1478</v>
      </c>
      <c r="R124" s="83">
        <v>1516</v>
      </c>
      <c r="S124" s="83">
        <v>1637</v>
      </c>
      <c r="T124" s="83">
        <v>1601</v>
      </c>
      <c r="U124" s="83">
        <v>1738</v>
      </c>
      <c r="V124" s="83">
        <v>1710</v>
      </c>
      <c r="W124" s="83">
        <v>1833</v>
      </c>
      <c r="X124" s="83">
        <v>1878</v>
      </c>
      <c r="Y124" s="83">
        <v>1710</v>
      </c>
      <c r="Z124" s="83">
        <v>1725</v>
      </c>
      <c r="AA124" s="83">
        <v>1669</v>
      </c>
      <c r="AB124" s="83">
        <v>1615</v>
      </c>
      <c r="AC124" s="83">
        <v>1542</v>
      </c>
      <c r="AD124" s="83">
        <v>1528</v>
      </c>
      <c r="AE124" s="83">
        <v>1401</v>
      </c>
      <c r="AF124" s="83">
        <v>949</v>
      </c>
      <c r="AG124" s="83">
        <v>940</v>
      </c>
      <c r="AH124" s="83">
        <v>875</v>
      </c>
      <c r="AI124" s="83">
        <v>1078</v>
      </c>
      <c r="AJ124" s="83">
        <v>1255</v>
      </c>
      <c r="AK124" s="83">
        <v>1243</v>
      </c>
      <c r="AL124" s="83">
        <v>1322</v>
      </c>
      <c r="AM124" s="83">
        <v>1107</v>
      </c>
      <c r="AN124" s="83">
        <v>1245</v>
      </c>
      <c r="AO124" s="83">
        <v>1260</v>
      </c>
      <c r="AP124" s="83">
        <v>1296</v>
      </c>
      <c r="AQ124" s="83">
        <v>1379</v>
      </c>
      <c r="AR124" s="83">
        <v>1320</v>
      </c>
      <c r="AS124" s="83">
        <v>1351</v>
      </c>
      <c r="AT124" s="83">
        <v>1424</v>
      </c>
      <c r="AU124" s="83">
        <v>1464</v>
      </c>
      <c r="AV124" s="83">
        <v>1443</v>
      </c>
      <c r="AW124" s="83">
        <v>1656</v>
      </c>
      <c r="AX124" s="83">
        <v>1669</v>
      </c>
      <c r="AY124" s="83">
        <v>1673</v>
      </c>
      <c r="AZ124" s="83">
        <v>1676</v>
      </c>
      <c r="BA124" s="83">
        <v>1648</v>
      </c>
      <c r="BB124" s="83">
        <v>1814</v>
      </c>
      <c r="BC124" s="83">
        <v>1754</v>
      </c>
      <c r="BD124" s="83">
        <v>1709</v>
      </c>
      <c r="BE124" s="83">
        <v>1626</v>
      </c>
      <c r="BF124" s="83">
        <v>1560</v>
      </c>
      <c r="BG124" s="83">
        <v>1516</v>
      </c>
      <c r="BH124" s="83">
        <v>1659</v>
      </c>
      <c r="BI124" s="83">
        <v>1556</v>
      </c>
      <c r="BJ124" s="83">
        <v>1585</v>
      </c>
      <c r="BK124" s="83">
        <v>1683</v>
      </c>
      <c r="BL124" s="83">
        <v>1676</v>
      </c>
      <c r="BM124" s="83">
        <v>1644</v>
      </c>
      <c r="BN124" s="83">
        <v>1626</v>
      </c>
      <c r="BO124" s="83">
        <v>1599</v>
      </c>
      <c r="BP124" s="83">
        <v>1556</v>
      </c>
      <c r="BQ124" s="83">
        <v>1556</v>
      </c>
      <c r="BR124" s="83">
        <v>1611</v>
      </c>
      <c r="BS124" s="83">
        <v>1563</v>
      </c>
      <c r="BT124" s="83">
        <v>1510</v>
      </c>
      <c r="BU124" s="83">
        <v>1430</v>
      </c>
      <c r="BV124" s="83">
        <v>1316</v>
      </c>
      <c r="BW124" s="83">
        <v>1332</v>
      </c>
      <c r="BX124" s="83">
        <v>1283</v>
      </c>
      <c r="BY124" s="83">
        <v>1229</v>
      </c>
      <c r="BZ124" s="83">
        <v>1171</v>
      </c>
      <c r="CA124" s="83">
        <v>1153</v>
      </c>
      <c r="CB124" s="83">
        <v>1049</v>
      </c>
      <c r="CC124" s="83">
        <v>1035</v>
      </c>
      <c r="CD124" s="83">
        <v>944</v>
      </c>
      <c r="CE124" s="83">
        <v>957</v>
      </c>
      <c r="CF124" s="83">
        <v>964</v>
      </c>
      <c r="CG124" s="83">
        <v>935</v>
      </c>
      <c r="CH124" s="83">
        <v>969</v>
      </c>
      <c r="CI124" s="83">
        <v>1037</v>
      </c>
      <c r="CJ124" s="83">
        <v>1009</v>
      </c>
      <c r="CK124" s="83">
        <v>724</v>
      </c>
      <c r="CL124" s="83">
        <v>723</v>
      </c>
      <c r="CM124" s="83">
        <v>719</v>
      </c>
      <c r="CN124" s="83">
        <v>663</v>
      </c>
      <c r="CO124" s="83">
        <v>541</v>
      </c>
      <c r="CP124" s="83">
        <v>495</v>
      </c>
      <c r="CQ124" s="83">
        <v>468</v>
      </c>
      <c r="CR124" s="83">
        <v>529</v>
      </c>
      <c r="CS124" s="83">
        <v>463</v>
      </c>
      <c r="CT124" s="83">
        <v>403</v>
      </c>
      <c r="CU124" s="83">
        <v>366</v>
      </c>
      <c r="CV124" s="83">
        <v>312</v>
      </c>
      <c r="CW124" s="83">
        <v>261</v>
      </c>
      <c r="CX124" s="83">
        <v>242</v>
      </c>
      <c r="CY124" s="83">
        <v>670</v>
      </c>
      <c r="CZ124" s="84">
        <v>1115</v>
      </c>
      <c r="DA124" s="84">
        <v>1146</v>
      </c>
      <c r="DB124" s="84">
        <v>1197</v>
      </c>
      <c r="DC124" s="84">
        <v>1446</v>
      </c>
      <c r="DD124" s="84">
        <v>1394</v>
      </c>
      <c r="DE124" s="84">
        <v>1533</v>
      </c>
      <c r="DF124" s="84">
        <v>1605</v>
      </c>
      <c r="DG124" s="84">
        <v>1509</v>
      </c>
      <c r="DH124" s="84">
        <v>1627</v>
      </c>
      <c r="DI124" s="84">
        <v>1572</v>
      </c>
      <c r="DJ124" s="84">
        <v>1684</v>
      </c>
      <c r="DK124" s="84">
        <v>1806</v>
      </c>
      <c r="DL124" s="84">
        <v>1597</v>
      </c>
      <c r="DM124" s="84">
        <v>1618</v>
      </c>
      <c r="DN124" s="84">
        <v>1629</v>
      </c>
      <c r="DO124" s="84">
        <v>1535</v>
      </c>
      <c r="DP124" s="84">
        <v>1488</v>
      </c>
      <c r="DQ124" s="84">
        <v>1453</v>
      </c>
      <c r="DR124" s="84">
        <v>1325</v>
      </c>
      <c r="DS124" s="84">
        <v>779</v>
      </c>
      <c r="DT124" s="84">
        <v>864</v>
      </c>
      <c r="DU124" s="84">
        <v>838</v>
      </c>
      <c r="DV124" s="84">
        <v>1114</v>
      </c>
      <c r="DW124" s="84">
        <v>1231</v>
      </c>
      <c r="DX124" s="84">
        <v>1200</v>
      </c>
      <c r="DY124" s="84">
        <v>1225</v>
      </c>
      <c r="DZ124" s="84">
        <v>1268</v>
      </c>
      <c r="EA124" s="84">
        <v>1186</v>
      </c>
      <c r="EB124" s="84">
        <v>1191</v>
      </c>
      <c r="EC124" s="84">
        <v>1267</v>
      </c>
      <c r="ED124" s="84">
        <v>1374</v>
      </c>
      <c r="EE124" s="84">
        <v>1529</v>
      </c>
      <c r="EF124" s="84">
        <v>1533</v>
      </c>
      <c r="EG124" s="84">
        <v>1663</v>
      </c>
      <c r="EH124" s="84">
        <v>1622</v>
      </c>
      <c r="EI124" s="84">
        <v>1720</v>
      </c>
      <c r="EJ124" s="84">
        <v>1783</v>
      </c>
      <c r="EK124" s="84">
        <v>1840</v>
      </c>
      <c r="EL124" s="84">
        <v>1891</v>
      </c>
      <c r="EM124" s="84">
        <v>1821</v>
      </c>
      <c r="EN124" s="84">
        <v>1878</v>
      </c>
      <c r="EO124" s="84">
        <v>1987</v>
      </c>
      <c r="EP124" s="84">
        <v>1878</v>
      </c>
      <c r="EQ124" s="84">
        <v>1889</v>
      </c>
      <c r="ER124" s="84">
        <v>1751</v>
      </c>
      <c r="ES124" s="84">
        <v>1635</v>
      </c>
      <c r="ET124" s="84">
        <v>1660</v>
      </c>
      <c r="EU124" s="84">
        <v>1617</v>
      </c>
      <c r="EV124" s="84">
        <v>1600</v>
      </c>
      <c r="EW124" s="84">
        <v>1626</v>
      </c>
      <c r="EX124" s="84">
        <v>1759</v>
      </c>
      <c r="EY124" s="84">
        <v>1725</v>
      </c>
      <c r="EZ124" s="84">
        <v>1728</v>
      </c>
      <c r="FA124" s="84">
        <v>1599</v>
      </c>
      <c r="FB124" s="84">
        <v>1612</v>
      </c>
      <c r="FC124" s="84">
        <v>1627</v>
      </c>
      <c r="FD124" s="84">
        <v>1649</v>
      </c>
      <c r="FE124" s="84">
        <v>1599</v>
      </c>
      <c r="FF124" s="84">
        <v>1649</v>
      </c>
      <c r="FG124" s="84">
        <v>1565</v>
      </c>
      <c r="FH124" s="84">
        <v>1449</v>
      </c>
      <c r="FI124" s="84">
        <v>1448</v>
      </c>
      <c r="FJ124" s="84">
        <v>1339</v>
      </c>
      <c r="FK124" s="84">
        <v>1298</v>
      </c>
      <c r="FL124" s="84">
        <v>1249</v>
      </c>
      <c r="FM124" s="84">
        <v>1184</v>
      </c>
      <c r="FN124" s="84">
        <v>1108</v>
      </c>
      <c r="FO124" s="84">
        <v>1138</v>
      </c>
      <c r="FP124" s="84">
        <v>1067</v>
      </c>
      <c r="FQ124" s="84">
        <v>1065</v>
      </c>
      <c r="FR124" s="84">
        <v>1041</v>
      </c>
      <c r="FS124" s="84">
        <v>1066</v>
      </c>
      <c r="FT124" s="84">
        <v>1115</v>
      </c>
      <c r="FU124" s="84">
        <v>1049</v>
      </c>
      <c r="FV124" s="84">
        <v>1129</v>
      </c>
      <c r="FW124" s="84">
        <v>1183</v>
      </c>
      <c r="FX124" s="84">
        <v>907</v>
      </c>
      <c r="FY124" s="84">
        <v>944</v>
      </c>
      <c r="FZ124" s="84">
        <v>944</v>
      </c>
      <c r="GA124" s="84">
        <v>875</v>
      </c>
      <c r="GB124" s="84">
        <v>699</v>
      </c>
      <c r="GC124" s="84">
        <v>674</v>
      </c>
      <c r="GD124" s="84">
        <v>715</v>
      </c>
      <c r="GE124" s="84">
        <v>696</v>
      </c>
      <c r="GF124" s="84">
        <v>616</v>
      </c>
      <c r="GG124" s="84">
        <v>586</v>
      </c>
      <c r="GH124" s="84">
        <v>536</v>
      </c>
      <c r="GI124" s="84">
        <v>445</v>
      </c>
      <c r="GJ124" s="84">
        <v>399</v>
      </c>
      <c r="GK124" s="84">
        <v>373</v>
      </c>
      <c r="GL124" s="85">
        <v>1464</v>
      </c>
    </row>
    <row r="125" spans="1:194" s="1" customFormat="1">
      <c r="A125" s="86" t="s">
        <v>135</v>
      </c>
      <c r="B125" s="360" t="s">
        <v>250</v>
      </c>
      <c r="C125" s="29" t="str">
        <f t="shared" si="14"/>
        <v xml:space="preserve">England – CCGs - Vale of York </v>
      </c>
      <c r="D125" s="50">
        <f t="shared" si="13"/>
        <v>143110</v>
      </c>
      <c r="E125" s="50">
        <f t="shared" si="13"/>
        <v>156416</v>
      </c>
      <c r="F125" s="51">
        <f t="shared" si="15"/>
        <v>364606</v>
      </c>
      <c r="G125" s="51">
        <f t="shared" si="16"/>
        <v>176409</v>
      </c>
      <c r="H125" s="52">
        <f t="shared" si="17"/>
        <v>188197</v>
      </c>
      <c r="I125" s="52">
        <f t="shared" si="18"/>
        <v>143110</v>
      </c>
      <c r="J125" s="52">
        <f t="shared" si="19"/>
        <v>156416</v>
      </c>
      <c r="K125" s="49">
        <f t="shared" si="20"/>
        <v>33299</v>
      </c>
      <c r="L125" s="50">
        <f t="shared" si="21"/>
        <v>31781</v>
      </c>
      <c r="M125" s="83">
        <v>1557</v>
      </c>
      <c r="N125" s="83">
        <v>1659</v>
      </c>
      <c r="O125" s="83">
        <v>1605</v>
      </c>
      <c r="P125" s="83">
        <v>1707</v>
      </c>
      <c r="Q125" s="83">
        <v>1759</v>
      </c>
      <c r="R125" s="83">
        <v>1813</v>
      </c>
      <c r="S125" s="83">
        <v>1872</v>
      </c>
      <c r="T125" s="83">
        <v>1853</v>
      </c>
      <c r="U125" s="83">
        <v>1915</v>
      </c>
      <c r="V125" s="83">
        <v>1962</v>
      </c>
      <c r="W125" s="83">
        <v>1960</v>
      </c>
      <c r="X125" s="83">
        <v>2010</v>
      </c>
      <c r="Y125" s="83">
        <v>1930</v>
      </c>
      <c r="Z125" s="83">
        <v>1995</v>
      </c>
      <c r="AA125" s="83">
        <v>1958</v>
      </c>
      <c r="AB125" s="83">
        <v>1929</v>
      </c>
      <c r="AC125" s="83">
        <v>1889</v>
      </c>
      <c r="AD125" s="83">
        <v>1926</v>
      </c>
      <c r="AE125" s="83">
        <v>2126</v>
      </c>
      <c r="AF125" s="83">
        <v>3199</v>
      </c>
      <c r="AG125" s="83">
        <v>3135</v>
      </c>
      <c r="AH125" s="83">
        <v>2834</v>
      </c>
      <c r="AI125" s="83">
        <v>2526</v>
      </c>
      <c r="AJ125" s="83">
        <v>2478</v>
      </c>
      <c r="AK125" s="83">
        <v>2322</v>
      </c>
      <c r="AL125" s="83">
        <v>2161</v>
      </c>
      <c r="AM125" s="83">
        <v>1954</v>
      </c>
      <c r="AN125" s="83">
        <v>1990</v>
      </c>
      <c r="AO125" s="83">
        <v>2194</v>
      </c>
      <c r="AP125" s="83">
        <v>2070</v>
      </c>
      <c r="AQ125" s="83">
        <v>2128</v>
      </c>
      <c r="AR125" s="83">
        <v>2214</v>
      </c>
      <c r="AS125" s="83">
        <v>2255</v>
      </c>
      <c r="AT125" s="83">
        <v>2249</v>
      </c>
      <c r="AU125" s="83">
        <v>2119</v>
      </c>
      <c r="AV125" s="83">
        <v>2162</v>
      </c>
      <c r="AW125" s="83">
        <v>2095</v>
      </c>
      <c r="AX125" s="83">
        <v>2091</v>
      </c>
      <c r="AY125" s="83">
        <v>2157</v>
      </c>
      <c r="AZ125" s="83">
        <v>2138</v>
      </c>
      <c r="BA125" s="83">
        <v>2167</v>
      </c>
      <c r="BB125" s="83">
        <v>2152</v>
      </c>
      <c r="BC125" s="83">
        <v>2134</v>
      </c>
      <c r="BD125" s="83">
        <v>2169</v>
      </c>
      <c r="BE125" s="83">
        <v>1941</v>
      </c>
      <c r="BF125" s="83">
        <v>1928</v>
      </c>
      <c r="BG125" s="83">
        <v>1856</v>
      </c>
      <c r="BH125" s="83">
        <v>2014</v>
      </c>
      <c r="BI125" s="83">
        <v>2122</v>
      </c>
      <c r="BJ125" s="83">
        <v>2213</v>
      </c>
      <c r="BK125" s="83">
        <v>2361</v>
      </c>
      <c r="BL125" s="83">
        <v>2455</v>
      </c>
      <c r="BM125" s="83">
        <v>2439</v>
      </c>
      <c r="BN125" s="83">
        <v>2462</v>
      </c>
      <c r="BO125" s="83">
        <v>2491</v>
      </c>
      <c r="BP125" s="83">
        <v>2489</v>
      </c>
      <c r="BQ125" s="83">
        <v>2497</v>
      </c>
      <c r="BR125" s="83">
        <v>2535</v>
      </c>
      <c r="BS125" s="83">
        <v>2579</v>
      </c>
      <c r="BT125" s="83">
        <v>2436</v>
      </c>
      <c r="BU125" s="83">
        <v>2441</v>
      </c>
      <c r="BV125" s="83">
        <v>2398</v>
      </c>
      <c r="BW125" s="83">
        <v>2229</v>
      </c>
      <c r="BX125" s="83">
        <v>2282</v>
      </c>
      <c r="BY125" s="83">
        <v>2218</v>
      </c>
      <c r="BZ125" s="83">
        <v>2064</v>
      </c>
      <c r="CA125" s="83">
        <v>1969</v>
      </c>
      <c r="CB125" s="83">
        <v>1899</v>
      </c>
      <c r="CC125" s="83">
        <v>1917</v>
      </c>
      <c r="CD125" s="83">
        <v>1834</v>
      </c>
      <c r="CE125" s="83">
        <v>1789</v>
      </c>
      <c r="CF125" s="83">
        <v>1898</v>
      </c>
      <c r="CG125" s="83">
        <v>1869</v>
      </c>
      <c r="CH125" s="83">
        <v>1852</v>
      </c>
      <c r="CI125" s="83">
        <v>1920</v>
      </c>
      <c r="CJ125" s="83">
        <v>2159</v>
      </c>
      <c r="CK125" s="83">
        <v>1589</v>
      </c>
      <c r="CL125" s="83">
        <v>1480</v>
      </c>
      <c r="CM125" s="83">
        <v>1412</v>
      </c>
      <c r="CN125" s="83">
        <v>1252</v>
      </c>
      <c r="CO125" s="83">
        <v>1133</v>
      </c>
      <c r="CP125" s="83">
        <v>895</v>
      </c>
      <c r="CQ125" s="83">
        <v>914</v>
      </c>
      <c r="CR125" s="83">
        <v>872</v>
      </c>
      <c r="CS125" s="83">
        <v>819</v>
      </c>
      <c r="CT125" s="83">
        <v>734</v>
      </c>
      <c r="CU125" s="83">
        <v>656</v>
      </c>
      <c r="CV125" s="83">
        <v>540</v>
      </c>
      <c r="CW125" s="83">
        <v>444</v>
      </c>
      <c r="CX125" s="83">
        <v>384</v>
      </c>
      <c r="CY125" s="83">
        <v>1211</v>
      </c>
      <c r="CZ125" s="84">
        <v>1492</v>
      </c>
      <c r="DA125" s="84">
        <v>1608</v>
      </c>
      <c r="DB125" s="84">
        <v>1655</v>
      </c>
      <c r="DC125" s="84">
        <v>1575</v>
      </c>
      <c r="DD125" s="84">
        <v>1670</v>
      </c>
      <c r="DE125" s="84">
        <v>1646</v>
      </c>
      <c r="DF125" s="84">
        <v>1715</v>
      </c>
      <c r="DG125" s="84">
        <v>1752</v>
      </c>
      <c r="DH125" s="84">
        <v>1777</v>
      </c>
      <c r="DI125" s="84">
        <v>1721</v>
      </c>
      <c r="DJ125" s="84">
        <v>1946</v>
      </c>
      <c r="DK125" s="84">
        <v>1803</v>
      </c>
      <c r="DL125" s="84">
        <v>1941</v>
      </c>
      <c r="DM125" s="84">
        <v>1928</v>
      </c>
      <c r="DN125" s="84">
        <v>1972</v>
      </c>
      <c r="DO125" s="84">
        <v>1876</v>
      </c>
      <c r="DP125" s="84">
        <v>1853</v>
      </c>
      <c r="DQ125" s="84">
        <v>1851</v>
      </c>
      <c r="DR125" s="84">
        <v>2285</v>
      </c>
      <c r="DS125" s="84">
        <v>4082</v>
      </c>
      <c r="DT125" s="84">
        <v>3879</v>
      </c>
      <c r="DU125" s="84">
        <v>3356</v>
      </c>
      <c r="DV125" s="84">
        <v>2643</v>
      </c>
      <c r="DW125" s="84">
        <v>2496</v>
      </c>
      <c r="DX125" s="84">
        <v>2570</v>
      </c>
      <c r="DY125" s="84">
        <v>2257</v>
      </c>
      <c r="DZ125" s="84">
        <v>2157</v>
      </c>
      <c r="EA125" s="84">
        <v>2226</v>
      </c>
      <c r="EB125" s="84">
        <v>2289</v>
      </c>
      <c r="EC125" s="84">
        <v>2094</v>
      </c>
      <c r="ED125" s="84">
        <v>2299</v>
      </c>
      <c r="EE125" s="84">
        <v>2265</v>
      </c>
      <c r="EF125" s="84">
        <v>2376</v>
      </c>
      <c r="EG125" s="84">
        <v>2322</v>
      </c>
      <c r="EH125" s="84">
        <v>2307</v>
      </c>
      <c r="EI125" s="84">
        <v>2319</v>
      </c>
      <c r="EJ125" s="84">
        <v>2213</v>
      </c>
      <c r="EK125" s="84">
        <v>2267</v>
      </c>
      <c r="EL125" s="84">
        <v>2159</v>
      </c>
      <c r="EM125" s="84">
        <v>2181</v>
      </c>
      <c r="EN125" s="84">
        <v>2259</v>
      </c>
      <c r="EO125" s="84">
        <v>2333</v>
      </c>
      <c r="EP125" s="84">
        <v>2163</v>
      </c>
      <c r="EQ125" s="84">
        <v>2227</v>
      </c>
      <c r="ER125" s="84">
        <v>2064</v>
      </c>
      <c r="ES125" s="84">
        <v>1999</v>
      </c>
      <c r="ET125" s="84">
        <v>2006</v>
      </c>
      <c r="EU125" s="84">
        <v>2161</v>
      </c>
      <c r="EV125" s="84">
        <v>2202</v>
      </c>
      <c r="EW125" s="84">
        <v>2279</v>
      </c>
      <c r="EX125" s="84">
        <v>2449</v>
      </c>
      <c r="EY125" s="84">
        <v>2643</v>
      </c>
      <c r="EZ125" s="84">
        <v>2624</v>
      </c>
      <c r="FA125" s="84">
        <v>2596</v>
      </c>
      <c r="FB125" s="84">
        <v>2591</v>
      </c>
      <c r="FC125" s="84">
        <v>2603</v>
      </c>
      <c r="FD125" s="84">
        <v>2534</v>
      </c>
      <c r="FE125" s="84">
        <v>2659</v>
      </c>
      <c r="FF125" s="84">
        <v>2666</v>
      </c>
      <c r="FG125" s="84">
        <v>2544</v>
      </c>
      <c r="FH125" s="84">
        <v>2594</v>
      </c>
      <c r="FI125" s="84">
        <v>2441</v>
      </c>
      <c r="FJ125" s="84">
        <v>2383</v>
      </c>
      <c r="FK125" s="84">
        <v>2225</v>
      </c>
      <c r="FL125" s="84">
        <v>2221</v>
      </c>
      <c r="FM125" s="84">
        <v>2110</v>
      </c>
      <c r="FN125" s="84">
        <v>2072</v>
      </c>
      <c r="FO125" s="84">
        <v>2046</v>
      </c>
      <c r="FP125" s="84">
        <v>2048</v>
      </c>
      <c r="FQ125" s="84">
        <v>1929</v>
      </c>
      <c r="FR125" s="84">
        <v>1950</v>
      </c>
      <c r="FS125" s="84">
        <v>1965</v>
      </c>
      <c r="FT125" s="84">
        <v>2011</v>
      </c>
      <c r="FU125" s="84">
        <v>2091</v>
      </c>
      <c r="FV125" s="84">
        <v>2221</v>
      </c>
      <c r="FW125" s="84">
        <v>2423</v>
      </c>
      <c r="FX125" s="84">
        <v>1732</v>
      </c>
      <c r="FY125" s="84">
        <v>1763</v>
      </c>
      <c r="FZ125" s="84">
        <v>1639</v>
      </c>
      <c r="GA125" s="84">
        <v>1503</v>
      </c>
      <c r="GB125" s="84">
        <v>1296</v>
      </c>
      <c r="GC125" s="84">
        <v>1101</v>
      </c>
      <c r="GD125" s="84">
        <v>1215</v>
      </c>
      <c r="GE125" s="84">
        <v>1154</v>
      </c>
      <c r="GF125" s="84">
        <v>1094</v>
      </c>
      <c r="GG125" s="84">
        <v>996</v>
      </c>
      <c r="GH125" s="84">
        <v>898</v>
      </c>
      <c r="GI125" s="84">
        <v>807</v>
      </c>
      <c r="GJ125" s="84">
        <v>712</v>
      </c>
      <c r="GK125" s="84">
        <v>593</v>
      </c>
      <c r="GL125" s="85">
        <v>2539</v>
      </c>
    </row>
    <row r="126" spans="1:194" s="1" customFormat="1">
      <c r="A126" s="86" t="s">
        <v>135</v>
      </c>
      <c r="B126" s="360" t="s">
        <v>251</v>
      </c>
      <c r="C126" s="29" t="str">
        <f t="shared" si="14"/>
        <v xml:space="preserve">England – CCGs - Wakefield </v>
      </c>
      <c r="D126" s="50">
        <f t="shared" si="13"/>
        <v>137621</v>
      </c>
      <c r="E126" s="50">
        <f t="shared" si="13"/>
        <v>145330</v>
      </c>
      <c r="F126" s="51">
        <f t="shared" si="15"/>
        <v>357729</v>
      </c>
      <c r="G126" s="51">
        <f t="shared" si="16"/>
        <v>176034</v>
      </c>
      <c r="H126" s="52">
        <f t="shared" si="17"/>
        <v>181695</v>
      </c>
      <c r="I126" s="52">
        <f t="shared" si="18"/>
        <v>137621</v>
      </c>
      <c r="J126" s="52">
        <f t="shared" si="19"/>
        <v>145330</v>
      </c>
      <c r="K126" s="49">
        <f t="shared" si="20"/>
        <v>38413</v>
      </c>
      <c r="L126" s="50">
        <f t="shared" si="21"/>
        <v>36365</v>
      </c>
      <c r="M126" s="83">
        <v>1955</v>
      </c>
      <c r="N126" s="83">
        <v>2042</v>
      </c>
      <c r="O126" s="83">
        <v>2121</v>
      </c>
      <c r="P126" s="83">
        <v>2092</v>
      </c>
      <c r="Q126" s="83">
        <v>2074</v>
      </c>
      <c r="R126" s="83">
        <v>2147</v>
      </c>
      <c r="S126" s="83">
        <v>2216</v>
      </c>
      <c r="T126" s="83">
        <v>2090</v>
      </c>
      <c r="U126" s="83">
        <v>2238</v>
      </c>
      <c r="V126" s="83">
        <v>2218</v>
      </c>
      <c r="W126" s="83">
        <v>2204</v>
      </c>
      <c r="X126" s="83">
        <v>2266</v>
      </c>
      <c r="Y126" s="83">
        <v>2244</v>
      </c>
      <c r="Z126" s="83">
        <v>2149</v>
      </c>
      <c r="AA126" s="83">
        <v>2156</v>
      </c>
      <c r="AB126" s="83">
        <v>2067</v>
      </c>
      <c r="AC126" s="83">
        <v>2089</v>
      </c>
      <c r="AD126" s="83">
        <v>2045</v>
      </c>
      <c r="AE126" s="83">
        <v>2006</v>
      </c>
      <c r="AF126" s="83">
        <v>1485</v>
      </c>
      <c r="AG126" s="83">
        <v>1480</v>
      </c>
      <c r="AH126" s="83">
        <v>1550</v>
      </c>
      <c r="AI126" s="83">
        <v>1789</v>
      </c>
      <c r="AJ126" s="83">
        <v>1884</v>
      </c>
      <c r="AK126" s="83">
        <v>1863</v>
      </c>
      <c r="AL126" s="83">
        <v>2199</v>
      </c>
      <c r="AM126" s="83">
        <v>2149</v>
      </c>
      <c r="AN126" s="83">
        <v>2242</v>
      </c>
      <c r="AO126" s="83">
        <v>2282</v>
      </c>
      <c r="AP126" s="83">
        <v>2450</v>
      </c>
      <c r="AQ126" s="83">
        <v>2617</v>
      </c>
      <c r="AR126" s="83">
        <v>2526</v>
      </c>
      <c r="AS126" s="83">
        <v>2484</v>
      </c>
      <c r="AT126" s="83">
        <v>2501</v>
      </c>
      <c r="AU126" s="83">
        <v>2539</v>
      </c>
      <c r="AV126" s="83">
        <v>2495</v>
      </c>
      <c r="AW126" s="83">
        <v>2541</v>
      </c>
      <c r="AX126" s="83">
        <v>2491</v>
      </c>
      <c r="AY126" s="83">
        <v>2326</v>
      </c>
      <c r="AZ126" s="83">
        <v>2320</v>
      </c>
      <c r="BA126" s="83">
        <v>2238</v>
      </c>
      <c r="BB126" s="83">
        <v>2256</v>
      </c>
      <c r="BC126" s="83">
        <v>2256</v>
      </c>
      <c r="BD126" s="83">
        <v>2058</v>
      </c>
      <c r="BE126" s="83">
        <v>1975</v>
      </c>
      <c r="BF126" s="83">
        <v>1939</v>
      </c>
      <c r="BG126" s="83">
        <v>2088</v>
      </c>
      <c r="BH126" s="83">
        <v>2123</v>
      </c>
      <c r="BI126" s="83">
        <v>2155</v>
      </c>
      <c r="BJ126" s="83">
        <v>2325</v>
      </c>
      <c r="BK126" s="83">
        <v>2427</v>
      </c>
      <c r="BL126" s="83">
        <v>2669</v>
      </c>
      <c r="BM126" s="83">
        <v>2687</v>
      </c>
      <c r="BN126" s="83">
        <v>2533</v>
      </c>
      <c r="BO126" s="83">
        <v>2680</v>
      </c>
      <c r="BP126" s="83">
        <v>2577</v>
      </c>
      <c r="BQ126" s="83">
        <v>2570</v>
      </c>
      <c r="BR126" s="83">
        <v>2500</v>
      </c>
      <c r="BS126" s="83">
        <v>2508</v>
      </c>
      <c r="BT126" s="83">
        <v>2422</v>
      </c>
      <c r="BU126" s="83">
        <v>2378</v>
      </c>
      <c r="BV126" s="83">
        <v>2289</v>
      </c>
      <c r="BW126" s="83">
        <v>2154</v>
      </c>
      <c r="BX126" s="83">
        <v>2148</v>
      </c>
      <c r="BY126" s="83">
        <v>2117</v>
      </c>
      <c r="BZ126" s="83">
        <v>1931</v>
      </c>
      <c r="CA126" s="83">
        <v>1871</v>
      </c>
      <c r="CB126" s="83">
        <v>1799</v>
      </c>
      <c r="CC126" s="83">
        <v>1787</v>
      </c>
      <c r="CD126" s="83">
        <v>1724</v>
      </c>
      <c r="CE126" s="83">
        <v>1640</v>
      </c>
      <c r="CF126" s="83">
        <v>1673</v>
      </c>
      <c r="CG126" s="83">
        <v>1685</v>
      </c>
      <c r="CH126" s="83">
        <v>1747</v>
      </c>
      <c r="CI126" s="83">
        <v>1698</v>
      </c>
      <c r="CJ126" s="83">
        <v>1858</v>
      </c>
      <c r="CK126" s="83">
        <v>1394</v>
      </c>
      <c r="CL126" s="83">
        <v>1279</v>
      </c>
      <c r="CM126" s="83">
        <v>1317</v>
      </c>
      <c r="CN126" s="83">
        <v>1163</v>
      </c>
      <c r="CO126" s="83">
        <v>896</v>
      </c>
      <c r="CP126" s="83">
        <v>807</v>
      </c>
      <c r="CQ126" s="83">
        <v>752</v>
      </c>
      <c r="CR126" s="83">
        <v>730</v>
      </c>
      <c r="CS126" s="83">
        <v>691</v>
      </c>
      <c r="CT126" s="83">
        <v>571</v>
      </c>
      <c r="CU126" s="83">
        <v>485</v>
      </c>
      <c r="CV126" s="83">
        <v>428</v>
      </c>
      <c r="CW126" s="83">
        <v>328</v>
      </c>
      <c r="CX126" s="83">
        <v>285</v>
      </c>
      <c r="CY126" s="83">
        <v>791</v>
      </c>
      <c r="CZ126" s="84">
        <v>1849</v>
      </c>
      <c r="DA126" s="84">
        <v>1898</v>
      </c>
      <c r="DB126" s="84">
        <v>1977</v>
      </c>
      <c r="DC126" s="84">
        <v>2036</v>
      </c>
      <c r="DD126" s="84">
        <v>2011</v>
      </c>
      <c r="DE126" s="84">
        <v>2049</v>
      </c>
      <c r="DF126" s="84">
        <v>2055</v>
      </c>
      <c r="DG126" s="84">
        <v>2067</v>
      </c>
      <c r="DH126" s="84">
        <v>1997</v>
      </c>
      <c r="DI126" s="84">
        <v>2140</v>
      </c>
      <c r="DJ126" s="84">
        <v>2127</v>
      </c>
      <c r="DK126" s="84">
        <v>2105</v>
      </c>
      <c r="DL126" s="84">
        <v>2117</v>
      </c>
      <c r="DM126" s="84">
        <v>2026</v>
      </c>
      <c r="DN126" s="84">
        <v>2053</v>
      </c>
      <c r="DO126" s="84">
        <v>2041</v>
      </c>
      <c r="DP126" s="84">
        <v>1939</v>
      </c>
      <c r="DQ126" s="84">
        <v>1878</v>
      </c>
      <c r="DR126" s="84">
        <v>1851</v>
      </c>
      <c r="DS126" s="84">
        <v>1333</v>
      </c>
      <c r="DT126" s="84">
        <v>1290</v>
      </c>
      <c r="DU126" s="84">
        <v>1539</v>
      </c>
      <c r="DV126" s="84">
        <v>1762</v>
      </c>
      <c r="DW126" s="84">
        <v>1938</v>
      </c>
      <c r="DX126" s="84">
        <v>2100</v>
      </c>
      <c r="DY126" s="84">
        <v>2177</v>
      </c>
      <c r="DZ126" s="84">
        <v>2315</v>
      </c>
      <c r="EA126" s="84">
        <v>2324</v>
      </c>
      <c r="EB126" s="84">
        <v>2503</v>
      </c>
      <c r="EC126" s="84">
        <v>2568</v>
      </c>
      <c r="ED126" s="84">
        <v>2759</v>
      </c>
      <c r="EE126" s="84">
        <v>2687</v>
      </c>
      <c r="EF126" s="84">
        <v>2679</v>
      </c>
      <c r="EG126" s="84">
        <v>2522</v>
      </c>
      <c r="EH126" s="84">
        <v>2730</v>
      </c>
      <c r="EI126" s="84">
        <v>2657</v>
      </c>
      <c r="EJ126" s="84">
        <v>2593</v>
      </c>
      <c r="EK126" s="84">
        <v>2550</v>
      </c>
      <c r="EL126" s="84">
        <v>2391</v>
      </c>
      <c r="EM126" s="84">
        <v>2362</v>
      </c>
      <c r="EN126" s="84">
        <v>2366</v>
      </c>
      <c r="EO126" s="84">
        <v>2286</v>
      </c>
      <c r="EP126" s="84">
        <v>2355</v>
      </c>
      <c r="EQ126" s="84">
        <v>2190</v>
      </c>
      <c r="ER126" s="84">
        <v>1939</v>
      </c>
      <c r="ES126" s="84">
        <v>1806</v>
      </c>
      <c r="ET126" s="84">
        <v>2067</v>
      </c>
      <c r="EU126" s="84">
        <v>2158</v>
      </c>
      <c r="EV126" s="84">
        <v>2128</v>
      </c>
      <c r="EW126" s="84">
        <v>2362</v>
      </c>
      <c r="EX126" s="84">
        <v>2535</v>
      </c>
      <c r="EY126" s="84">
        <v>2642</v>
      </c>
      <c r="EZ126" s="84">
        <v>2617</v>
      </c>
      <c r="FA126" s="84">
        <v>2639</v>
      </c>
      <c r="FB126" s="84">
        <v>2702</v>
      </c>
      <c r="FC126" s="84">
        <v>2705</v>
      </c>
      <c r="FD126" s="84">
        <v>2614</v>
      </c>
      <c r="FE126" s="84">
        <v>2565</v>
      </c>
      <c r="FF126" s="84">
        <v>2526</v>
      </c>
      <c r="FG126" s="84">
        <v>2482</v>
      </c>
      <c r="FH126" s="84">
        <v>2406</v>
      </c>
      <c r="FI126" s="84">
        <v>2330</v>
      </c>
      <c r="FJ126" s="84">
        <v>2221</v>
      </c>
      <c r="FK126" s="84">
        <v>2225</v>
      </c>
      <c r="FL126" s="84">
        <v>2125</v>
      </c>
      <c r="FM126" s="84">
        <v>2003</v>
      </c>
      <c r="FN126" s="84">
        <v>2010</v>
      </c>
      <c r="FO126" s="84">
        <v>1878</v>
      </c>
      <c r="FP126" s="84">
        <v>1904</v>
      </c>
      <c r="FQ126" s="84">
        <v>1869</v>
      </c>
      <c r="FR126" s="84">
        <v>1731</v>
      </c>
      <c r="FS126" s="84">
        <v>1782</v>
      </c>
      <c r="FT126" s="84">
        <v>1868</v>
      </c>
      <c r="FU126" s="84">
        <v>1847</v>
      </c>
      <c r="FV126" s="84">
        <v>1938</v>
      </c>
      <c r="FW126" s="84">
        <v>2058</v>
      </c>
      <c r="FX126" s="84">
        <v>1562</v>
      </c>
      <c r="FY126" s="84">
        <v>1513</v>
      </c>
      <c r="FZ126" s="84">
        <v>1453</v>
      </c>
      <c r="GA126" s="84">
        <v>1308</v>
      </c>
      <c r="GB126" s="84">
        <v>1098</v>
      </c>
      <c r="GC126" s="84">
        <v>1039</v>
      </c>
      <c r="GD126" s="84">
        <v>993</v>
      </c>
      <c r="GE126" s="84">
        <v>966</v>
      </c>
      <c r="GF126" s="84">
        <v>895</v>
      </c>
      <c r="GG126" s="84">
        <v>788</v>
      </c>
      <c r="GH126" s="84">
        <v>705</v>
      </c>
      <c r="GI126" s="84">
        <v>606</v>
      </c>
      <c r="GJ126" s="84">
        <v>627</v>
      </c>
      <c r="GK126" s="84">
        <v>476</v>
      </c>
      <c r="GL126" s="85">
        <v>1792</v>
      </c>
    </row>
    <row r="127" spans="1:194" s="1" customFormat="1">
      <c r="A127" s="86" t="s">
        <v>135</v>
      </c>
      <c r="B127" s="360" t="s">
        <v>252</v>
      </c>
      <c r="C127" s="29" t="str">
        <f t="shared" si="14"/>
        <v xml:space="preserve">England – CCGs - Warrington </v>
      </c>
      <c r="D127" s="50">
        <f t="shared" si="13"/>
        <v>82284</v>
      </c>
      <c r="E127" s="50">
        <f t="shared" si="13"/>
        <v>85828</v>
      </c>
      <c r="F127" s="51">
        <f t="shared" si="15"/>
        <v>211580</v>
      </c>
      <c r="G127" s="51">
        <f t="shared" si="16"/>
        <v>104613</v>
      </c>
      <c r="H127" s="52">
        <f t="shared" si="17"/>
        <v>106967</v>
      </c>
      <c r="I127" s="52">
        <f t="shared" si="18"/>
        <v>82284</v>
      </c>
      <c r="J127" s="52">
        <f t="shared" si="19"/>
        <v>85828</v>
      </c>
      <c r="K127" s="49">
        <f t="shared" si="20"/>
        <v>22329</v>
      </c>
      <c r="L127" s="50">
        <f t="shared" si="21"/>
        <v>21139</v>
      </c>
      <c r="M127" s="83">
        <v>1018</v>
      </c>
      <c r="N127" s="83">
        <v>1014</v>
      </c>
      <c r="O127" s="83">
        <v>1105</v>
      </c>
      <c r="P127" s="83">
        <v>1098</v>
      </c>
      <c r="Q127" s="83">
        <v>1173</v>
      </c>
      <c r="R127" s="83">
        <v>1167</v>
      </c>
      <c r="S127" s="83">
        <v>1253</v>
      </c>
      <c r="T127" s="83">
        <v>1260</v>
      </c>
      <c r="U127" s="83">
        <v>1335</v>
      </c>
      <c r="V127" s="83">
        <v>1334</v>
      </c>
      <c r="W127" s="83">
        <v>1381</v>
      </c>
      <c r="X127" s="83">
        <v>1287</v>
      </c>
      <c r="Y127" s="83">
        <v>1405</v>
      </c>
      <c r="Z127" s="83">
        <v>1344</v>
      </c>
      <c r="AA127" s="83">
        <v>1347</v>
      </c>
      <c r="AB127" s="83">
        <v>1306</v>
      </c>
      <c r="AC127" s="83">
        <v>1248</v>
      </c>
      <c r="AD127" s="83">
        <v>1254</v>
      </c>
      <c r="AE127" s="83">
        <v>1168</v>
      </c>
      <c r="AF127" s="83">
        <v>811</v>
      </c>
      <c r="AG127" s="83">
        <v>838</v>
      </c>
      <c r="AH127" s="83">
        <v>932</v>
      </c>
      <c r="AI127" s="83">
        <v>1058</v>
      </c>
      <c r="AJ127" s="83">
        <v>1133</v>
      </c>
      <c r="AK127" s="83">
        <v>1140</v>
      </c>
      <c r="AL127" s="83">
        <v>1259</v>
      </c>
      <c r="AM127" s="83">
        <v>1202</v>
      </c>
      <c r="AN127" s="83">
        <v>1194</v>
      </c>
      <c r="AO127" s="83">
        <v>1224</v>
      </c>
      <c r="AP127" s="83">
        <v>1304</v>
      </c>
      <c r="AQ127" s="83">
        <v>1315</v>
      </c>
      <c r="AR127" s="83">
        <v>1422</v>
      </c>
      <c r="AS127" s="83">
        <v>1336</v>
      </c>
      <c r="AT127" s="83">
        <v>1371</v>
      </c>
      <c r="AU127" s="83">
        <v>1384</v>
      </c>
      <c r="AV127" s="83">
        <v>1378</v>
      </c>
      <c r="AW127" s="83">
        <v>1411</v>
      </c>
      <c r="AX127" s="83">
        <v>1433</v>
      </c>
      <c r="AY127" s="83">
        <v>1430</v>
      </c>
      <c r="AZ127" s="83">
        <v>1376</v>
      </c>
      <c r="BA127" s="83">
        <v>1406</v>
      </c>
      <c r="BB127" s="83">
        <v>1390</v>
      </c>
      <c r="BC127" s="83">
        <v>1481</v>
      </c>
      <c r="BD127" s="83">
        <v>1395</v>
      </c>
      <c r="BE127" s="83">
        <v>1314</v>
      </c>
      <c r="BF127" s="83">
        <v>1233</v>
      </c>
      <c r="BG127" s="83">
        <v>1294</v>
      </c>
      <c r="BH127" s="83">
        <v>1389</v>
      </c>
      <c r="BI127" s="83">
        <v>1386</v>
      </c>
      <c r="BJ127" s="83">
        <v>1509</v>
      </c>
      <c r="BK127" s="83">
        <v>1519</v>
      </c>
      <c r="BL127" s="83">
        <v>1593</v>
      </c>
      <c r="BM127" s="83">
        <v>1569</v>
      </c>
      <c r="BN127" s="83">
        <v>1558</v>
      </c>
      <c r="BO127" s="83">
        <v>1553</v>
      </c>
      <c r="BP127" s="83">
        <v>1621</v>
      </c>
      <c r="BQ127" s="83">
        <v>1670</v>
      </c>
      <c r="BR127" s="83">
        <v>1597</v>
      </c>
      <c r="BS127" s="83">
        <v>1571</v>
      </c>
      <c r="BT127" s="83">
        <v>1571</v>
      </c>
      <c r="BU127" s="83">
        <v>1455</v>
      </c>
      <c r="BV127" s="83">
        <v>1420</v>
      </c>
      <c r="BW127" s="83">
        <v>1296</v>
      </c>
      <c r="BX127" s="83">
        <v>1271</v>
      </c>
      <c r="BY127" s="83">
        <v>1182</v>
      </c>
      <c r="BZ127" s="83">
        <v>1197</v>
      </c>
      <c r="CA127" s="83">
        <v>1097</v>
      </c>
      <c r="CB127" s="83">
        <v>1062</v>
      </c>
      <c r="CC127" s="83">
        <v>997</v>
      </c>
      <c r="CD127" s="83">
        <v>1057</v>
      </c>
      <c r="CE127" s="83">
        <v>961</v>
      </c>
      <c r="CF127" s="83">
        <v>945</v>
      </c>
      <c r="CG127" s="83">
        <v>1020</v>
      </c>
      <c r="CH127" s="83">
        <v>1012</v>
      </c>
      <c r="CI127" s="83">
        <v>953</v>
      </c>
      <c r="CJ127" s="83">
        <v>1073</v>
      </c>
      <c r="CK127" s="83">
        <v>815</v>
      </c>
      <c r="CL127" s="83">
        <v>821</v>
      </c>
      <c r="CM127" s="83">
        <v>761</v>
      </c>
      <c r="CN127" s="83">
        <v>703</v>
      </c>
      <c r="CO127" s="83">
        <v>563</v>
      </c>
      <c r="CP127" s="83">
        <v>489</v>
      </c>
      <c r="CQ127" s="83">
        <v>538</v>
      </c>
      <c r="CR127" s="83">
        <v>491</v>
      </c>
      <c r="CS127" s="83">
        <v>446</v>
      </c>
      <c r="CT127" s="83">
        <v>370</v>
      </c>
      <c r="CU127" s="83">
        <v>309</v>
      </c>
      <c r="CV127" s="83">
        <v>272</v>
      </c>
      <c r="CW127" s="83">
        <v>244</v>
      </c>
      <c r="CX127" s="83">
        <v>182</v>
      </c>
      <c r="CY127" s="83">
        <v>544</v>
      </c>
      <c r="CZ127" s="84">
        <v>961</v>
      </c>
      <c r="DA127" s="84">
        <v>956</v>
      </c>
      <c r="DB127" s="84">
        <v>1052</v>
      </c>
      <c r="DC127" s="84">
        <v>1110</v>
      </c>
      <c r="DD127" s="84">
        <v>1081</v>
      </c>
      <c r="DE127" s="84">
        <v>1099</v>
      </c>
      <c r="DF127" s="84">
        <v>1178</v>
      </c>
      <c r="DG127" s="84">
        <v>1226</v>
      </c>
      <c r="DH127" s="84">
        <v>1222</v>
      </c>
      <c r="DI127" s="84">
        <v>1218</v>
      </c>
      <c r="DJ127" s="84">
        <v>1277</v>
      </c>
      <c r="DK127" s="84">
        <v>1366</v>
      </c>
      <c r="DL127" s="84">
        <v>1224</v>
      </c>
      <c r="DM127" s="84">
        <v>1304</v>
      </c>
      <c r="DN127" s="84">
        <v>1289</v>
      </c>
      <c r="DO127" s="84">
        <v>1216</v>
      </c>
      <c r="DP127" s="84">
        <v>1171</v>
      </c>
      <c r="DQ127" s="84">
        <v>1189</v>
      </c>
      <c r="DR127" s="84">
        <v>1110</v>
      </c>
      <c r="DS127" s="84">
        <v>681</v>
      </c>
      <c r="DT127" s="84">
        <v>708</v>
      </c>
      <c r="DU127" s="84">
        <v>815</v>
      </c>
      <c r="DV127" s="84">
        <v>1020</v>
      </c>
      <c r="DW127" s="84">
        <v>1136</v>
      </c>
      <c r="DX127" s="84">
        <v>1133</v>
      </c>
      <c r="DY127" s="84">
        <v>1191</v>
      </c>
      <c r="DZ127" s="84">
        <v>1202</v>
      </c>
      <c r="EA127" s="84">
        <v>1166</v>
      </c>
      <c r="EB127" s="84">
        <v>1210</v>
      </c>
      <c r="EC127" s="84">
        <v>1262</v>
      </c>
      <c r="ED127" s="84">
        <v>1367</v>
      </c>
      <c r="EE127" s="84">
        <v>1476</v>
      </c>
      <c r="EF127" s="84">
        <v>1384</v>
      </c>
      <c r="EG127" s="84">
        <v>1374</v>
      </c>
      <c r="EH127" s="84">
        <v>1500</v>
      </c>
      <c r="EI127" s="84">
        <v>1393</v>
      </c>
      <c r="EJ127" s="84">
        <v>1489</v>
      </c>
      <c r="EK127" s="84">
        <v>1467</v>
      </c>
      <c r="EL127" s="84">
        <v>1456</v>
      </c>
      <c r="EM127" s="84">
        <v>1430</v>
      </c>
      <c r="EN127" s="84">
        <v>1464</v>
      </c>
      <c r="EO127" s="84">
        <v>1465</v>
      </c>
      <c r="EP127" s="84">
        <v>1485</v>
      </c>
      <c r="EQ127" s="84">
        <v>1399</v>
      </c>
      <c r="ER127" s="84">
        <v>1270</v>
      </c>
      <c r="ES127" s="84">
        <v>1307</v>
      </c>
      <c r="ET127" s="84">
        <v>1371</v>
      </c>
      <c r="EU127" s="84">
        <v>1323</v>
      </c>
      <c r="EV127" s="84">
        <v>1364</v>
      </c>
      <c r="EW127" s="84">
        <v>1502</v>
      </c>
      <c r="EX127" s="84">
        <v>1467</v>
      </c>
      <c r="EY127" s="84">
        <v>1615</v>
      </c>
      <c r="EZ127" s="84">
        <v>1636</v>
      </c>
      <c r="FA127" s="84">
        <v>1596</v>
      </c>
      <c r="FB127" s="84">
        <v>1511</v>
      </c>
      <c r="FC127" s="84">
        <v>1639</v>
      </c>
      <c r="FD127" s="84">
        <v>1619</v>
      </c>
      <c r="FE127" s="84">
        <v>1607</v>
      </c>
      <c r="FF127" s="84">
        <v>1581</v>
      </c>
      <c r="FG127" s="84">
        <v>1565</v>
      </c>
      <c r="FH127" s="84">
        <v>1537</v>
      </c>
      <c r="FI127" s="84">
        <v>1427</v>
      </c>
      <c r="FJ127" s="84">
        <v>1326</v>
      </c>
      <c r="FK127" s="84">
        <v>1346</v>
      </c>
      <c r="FL127" s="84">
        <v>1243</v>
      </c>
      <c r="FM127" s="84">
        <v>1169</v>
      </c>
      <c r="FN127" s="84">
        <v>1095</v>
      </c>
      <c r="FO127" s="84">
        <v>1057</v>
      </c>
      <c r="FP127" s="84">
        <v>1120</v>
      </c>
      <c r="FQ127" s="84">
        <v>1064</v>
      </c>
      <c r="FR127" s="84">
        <v>1017</v>
      </c>
      <c r="FS127" s="84">
        <v>1061</v>
      </c>
      <c r="FT127" s="84">
        <v>1019</v>
      </c>
      <c r="FU127" s="84">
        <v>1022</v>
      </c>
      <c r="FV127" s="84">
        <v>1174</v>
      </c>
      <c r="FW127" s="84">
        <v>1316</v>
      </c>
      <c r="FX127" s="84">
        <v>939</v>
      </c>
      <c r="FY127" s="84">
        <v>898</v>
      </c>
      <c r="FZ127" s="84">
        <v>916</v>
      </c>
      <c r="GA127" s="84">
        <v>805</v>
      </c>
      <c r="GB127" s="84">
        <v>810</v>
      </c>
      <c r="GC127" s="84">
        <v>682</v>
      </c>
      <c r="GD127" s="84">
        <v>658</v>
      </c>
      <c r="GE127" s="84">
        <v>685</v>
      </c>
      <c r="GF127" s="84">
        <v>569</v>
      </c>
      <c r="GG127" s="84">
        <v>531</v>
      </c>
      <c r="GH127" s="84">
        <v>465</v>
      </c>
      <c r="GI127" s="84">
        <v>363</v>
      </c>
      <c r="GJ127" s="84">
        <v>332</v>
      </c>
      <c r="GK127" s="84">
        <v>302</v>
      </c>
      <c r="GL127" s="85">
        <v>1124</v>
      </c>
    </row>
    <row r="128" spans="1:194" s="1" customFormat="1">
      <c r="A128" s="86" t="s">
        <v>135</v>
      </c>
      <c r="B128" s="360" t="s">
        <v>253</v>
      </c>
      <c r="C128" s="29" t="str">
        <f t="shared" si="14"/>
        <v xml:space="preserve">England – CCGs - West Essex </v>
      </c>
      <c r="D128" s="50">
        <f t="shared" si="13"/>
        <v>120034</v>
      </c>
      <c r="E128" s="50">
        <f t="shared" si="13"/>
        <v>130657</v>
      </c>
      <c r="F128" s="51">
        <f t="shared" si="15"/>
        <v>321976</v>
      </c>
      <c r="G128" s="51">
        <f t="shared" si="16"/>
        <v>156557</v>
      </c>
      <c r="H128" s="52">
        <f t="shared" si="17"/>
        <v>165419</v>
      </c>
      <c r="I128" s="52">
        <f t="shared" si="18"/>
        <v>120034</v>
      </c>
      <c r="J128" s="52">
        <f t="shared" si="19"/>
        <v>130657</v>
      </c>
      <c r="K128" s="49">
        <f t="shared" si="20"/>
        <v>36523</v>
      </c>
      <c r="L128" s="50">
        <f t="shared" si="21"/>
        <v>34762</v>
      </c>
      <c r="M128" s="83">
        <v>1916</v>
      </c>
      <c r="N128" s="83">
        <v>1870</v>
      </c>
      <c r="O128" s="83">
        <v>2004</v>
      </c>
      <c r="P128" s="83">
        <v>2123</v>
      </c>
      <c r="Q128" s="83">
        <v>1997</v>
      </c>
      <c r="R128" s="83">
        <v>2069</v>
      </c>
      <c r="S128" s="83">
        <v>2053</v>
      </c>
      <c r="T128" s="83">
        <v>1980</v>
      </c>
      <c r="U128" s="83">
        <v>1952</v>
      </c>
      <c r="V128" s="83">
        <v>2140</v>
      </c>
      <c r="W128" s="83">
        <v>2023</v>
      </c>
      <c r="X128" s="83">
        <v>2148</v>
      </c>
      <c r="Y128" s="83">
        <v>2095</v>
      </c>
      <c r="Z128" s="83">
        <v>2075</v>
      </c>
      <c r="AA128" s="83">
        <v>2113</v>
      </c>
      <c r="AB128" s="83">
        <v>2049</v>
      </c>
      <c r="AC128" s="83">
        <v>1984</v>
      </c>
      <c r="AD128" s="83">
        <v>1932</v>
      </c>
      <c r="AE128" s="83">
        <v>1882</v>
      </c>
      <c r="AF128" s="83">
        <v>1293</v>
      </c>
      <c r="AG128" s="83">
        <v>1448</v>
      </c>
      <c r="AH128" s="83">
        <v>1458</v>
      </c>
      <c r="AI128" s="83">
        <v>1646</v>
      </c>
      <c r="AJ128" s="83">
        <v>1768</v>
      </c>
      <c r="AK128" s="83">
        <v>1696</v>
      </c>
      <c r="AL128" s="83">
        <v>1708</v>
      </c>
      <c r="AM128" s="83">
        <v>1670</v>
      </c>
      <c r="AN128" s="83">
        <v>1757</v>
      </c>
      <c r="AO128" s="83">
        <v>1758</v>
      </c>
      <c r="AP128" s="83">
        <v>1825</v>
      </c>
      <c r="AQ128" s="83">
        <v>1894</v>
      </c>
      <c r="AR128" s="83">
        <v>1963</v>
      </c>
      <c r="AS128" s="83">
        <v>1994</v>
      </c>
      <c r="AT128" s="83">
        <v>2114</v>
      </c>
      <c r="AU128" s="83">
        <v>2094</v>
      </c>
      <c r="AV128" s="83">
        <v>2161</v>
      </c>
      <c r="AW128" s="83">
        <v>2089</v>
      </c>
      <c r="AX128" s="83">
        <v>2141</v>
      </c>
      <c r="AY128" s="83">
        <v>2105</v>
      </c>
      <c r="AZ128" s="83">
        <v>2125</v>
      </c>
      <c r="BA128" s="83">
        <v>2182</v>
      </c>
      <c r="BB128" s="83">
        <v>2248</v>
      </c>
      <c r="BC128" s="83">
        <v>2242</v>
      </c>
      <c r="BD128" s="83">
        <v>2115</v>
      </c>
      <c r="BE128" s="83">
        <v>2015</v>
      </c>
      <c r="BF128" s="83">
        <v>1921</v>
      </c>
      <c r="BG128" s="83">
        <v>1935</v>
      </c>
      <c r="BH128" s="83">
        <v>1956</v>
      </c>
      <c r="BI128" s="83">
        <v>1910</v>
      </c>
      <c r="BJ128" s="83">
        <v>2130</v>
      </c>
      <c r="BK128" s="83">
        <v>2081</v>
      </c>
      <c r="BL128" s="83">
        <v>2280</v>
      </c>
      <c r="BM128" s="83">
        <v>2110</v>
      </c>
      <c r="BN128" s="83">
        <v>2197</v>
      </c>
      <c r="BO128" s="83">
        <v>2141</v>
      </c>
      <c r="BP128" s="83">
        <v>2305</v>
      </c>
      <c r="BQ128" s="83">
        <v>2208</v>
      </c>
      <c r="BR128" s="83">
        <v>2262</v>
      </c>
      <c r="BS128" s="83">
        <v>2138</v>
      </c>
      <c r="BT128" s="83">
        <v>2152</v>
      </c>
      <c r="BU128" s="83">
        <v>2115</v>
      </c>
      <c r="BV128" s="83">
        <v>2047</v>
      </c>
      <c r="BW128" s="83">
        <v>1997</v>
      </c>
      <c r="BX128" s="83">
        <v>1823</v>
      </c>
      <c r="BY128" s="83">
        <v>1770</v>
      </c>
      <c r="BZ128" s="83">
        <v>1669</v>
      </c>
      <c r="CA128" s="83">
        <v>1658</v>
      </c>
      <c r="CB128" s="83">
        <v>1570</v>
      </c>
      <c r="CC128" s="83">
        <v>1436</v>
      </c>
      <c r="CD128" s="83">
        <v>1415</v>
      </c>
      <c r="CE128" s="83">
        <v>1364</v>
      </c>
      <c r="CF128" s="83">
        <v>1318</v>
      </c>
      <c r="CG128" s="83">
        <v>1321</v>
      </c>
      <c r="CH128" s="83">
        <v>1383</v>
      </c>
      <c r="CI128" s="83">
        <v>1470</v>
      </c>
      <c r="CJ128" s="83">
        <v>1633</v>
      </c>
      <c r="CK128" s="83">
        <v>1152</v>
      </c>
      <c r="CL128" s="83">
        <v>1116</v>
      </c>
      <c r="CM128" s="83">
        <v>1111</v>
      </c>
      <c r="CN128" s="83">
        <v>963</v>
      </c>
      <c r="CO128" s="83">
        <v>862</v>
      </c>
      <c r="CP128" s="83">
        <v>683</v>
      </c>
      <c r="CQ128" s="83">
        <v>668</v>
      </c>
      <c r="CR128" s="83">
        <v>671</v>
      </c>
      <c r="CS128" s="83">
        <v>624</v>
      </c>
      <c r="CT128" s="83">
        <v>546</v>
      </c>
      <c r="CU128" s="83">
        <v>444</v>
      </c>
      <c r="CV128" s="83">
        <v>384</v>
      </c>
      <c r="CW128" s="83">
        <v>400</v>
      </c>
      <c r="CX128" s="83">
        <v>289</v>
      </c>
      <c r="CY128" s="83">
        <v>1015</v>
      </c>
      <c r="CZ128" s="84">
        <v>1767</v>
      </c>
      <c r="DA128" s="84">
        <v>1820</v>
      </c>
      <c r="DB128" s="84">
        <v>1934</v>
      </c>
      <c r="DC128" s="84">
        <v>1888</v>
      </c>
      <c r="DD128" s="84">
        <v>1950</v>
      </c>
      <c r="DE128" s="84">
        <v>1923</v>
      </c>
      <c r="DF128" s="84">
        <v>1998</v>
      </c>
      <c r="DG128" s="84">
        <v>1991</v>
      </c>
      <c r="DH128" s="84">
        <v>1959</v>
      </c>
      <c r="DI128" s="84">
        <v>2002</v>
      </c>
      <c r="DJ128" s="84">
        <v>2000</v>
      </c>
      <c r="DK128" s="84">
        <v>1990</v>
      </c>
      <c r="DL128" s="84">
        <v>2035</v>
      </c>
      <c r="DM128" s="84">
        <v>2003</v>
      </c>
      <c r="DN128" s="84">
        <v>1919</v>
      </c>
      <c r="DO128" s="84">
        <v>1955</v>
      </c>
      <c r="DP128" s="84">
        <v>1785</v>
      </c>
      <c r="DQ128" s="84">
        <v>1843</v>
      </c>
      <c r="DR128" s="84">
        <v>1768</v>
      </c>
      <c r="DS128" s="84">
        <v>1156</v>
      </c>
      <c r="DT128" s="84">
        <v>1179</v>
      </c>
      <c r="DU128" s="84">
        <v>1333</v>
      </c>
      <c r="DV128" s="84">
        <v>1550</v>
      </c>
      <c r="DW128" s="84">
        <v>1601</v>
      </c>
      <c r="DX128" s="84">
        <v>1698</v>
      </c>
      <c r="DY128" s="84">
        <v>1720</v>
      </c>
      <c r="DZ128" s="84">
        <v>1702</v>
      </c>
      <c r="EA128" s="84">
        <v>1800</v>
      </c>
      <c r="EB128" s="84">
        <v>1930</v>
      </c>
      <c r="EC128" s="84">
        <v>1962</v>
      </c>
      <c r="ED128" s="84">
        <v>2142</v>
      </c>
      <c r="EE128" s="84">
        <v>2238</v>
      </c>
      <c r="EF128" s="84">
        <v>2427</v>
      </c>
      <c r="EG128" s="84">
        <v>2317</v>
      </c>
      <c r="EH128" s="84">
        <v>2443</v>
      </c>
      <c r="EI128" s="84">
        <v>2485</v>
      </c>
      <c r="EJ128" s="84">
        <v>2327</v>
      </c>
      <c r="EK128" s="84">
        <v>2366</v>
      </c>
      <c r="EL128" s="84">
        <v>2361</v>
      </c>
      <c r="EM128" s="84">
        <v>2323</v>
      </c>
      <c r="EN128" s="84">
        <v>2368</v>
      </c>
      <c r="EO128" s="84">
        <v>2344</v>
      </c>
      <c r="EP128" s="84">
        <v>2316</v>
      </c>
      <c r="EQ128" s="84">
        <v>2333</v>
      </c>
      <c r="ER128" s="84">
        <v>2117</v>
      </c>
      <c r="ES128" s="84">
        <v>2034</v>
      </c>
      <c r="ET128" s="84">
        <v>2017</v>
      </c>
      <c r="EU128" s="84">
        <v>2168</v>
      </c>
      <c r="EV128" s="84">
        <v>2005</v>
      </c>
      <c r="EW128" s="84">
        <v>2163</v>
      </c>
      <c r="EX128" s="84">
        <v>2256</v>
      </c>
      <c r="EY128" s="84">
        <v>2384</v>
      </c>
      <c r="EZ128" s="84">
        <v>2305</v>
      </c>
      <c r="FA128" s="84">
        <v>2346</v>
      </c>
      <c r="FB128" s="84">
        <v>2399</v>
      </c>
      <c r="FC128" s="84">
        <v>2301</v>
      </c>
      <c r="FD128" s="84">
        <v>2368</v>
      </c>
      <c r="FE128" s="84">
        <v>2383</v>
      </c>
      <c r="FF128" s="84">
        <v>2343</v>
      </c>
      <c r="FG128" s="84">
        <v>2241</v>
      </c>
      <c r="FH128" s="84">
        <v>2109</v>
      </c>
      <c r="FI128" s="84">
        <v>2090</v>
      </c>
      <c r="FJ128" s="84">
        <v>2002</v>
      </c>
      <c r="FK128" s="84">
        <v>1893</v>
      </c>
      <c r="FL128" s="84">
        <v>1822</v>
      </c>
      <c r="FM128" s="84">
        <v>1716</v>
      </c>
      <c r="FN128" s="84">
        <v>1690</v>
      </c>
      <c r="FO128" s="84">
        <v>1591</v>
      </c>
      <c r="FP128" s="84">
        <v>1648</v>
      </c>
      <c r="FQ128" s="84">
        <v>1550</v>
      </c>
      <c r="FR128" s="84">
        <v>1552</v>
      </c>
      <c r="FS128" s="84">
        <v>1469</v>
      </c>
      <c r="FT128" s="84">
        <v>1482</v>
      </c>
      <c r="FU128" s="84">
        <v>1483</v>
      </c>
      <c r="FV128" s="84">
        <v>1646</v>
      </c>
      <c r="FW128" s="84">
        <v>1808</v>
      </c>
      <c r="FX128" s="84">
        <v>1336</v>
      </c>
      <c r="FY128" s="84">
        <v>1293</v>
      </c>
      <c r="FZ128" s="84">
        <v>1260</v>
      </c>
      <c r="GA128" s="84">
        <v>1198</v>
      </c>
      <c r="GB128" s="84">
        <v>1036</v>
      </c>
      <c r="GC128" s="84">
        <v>847</v>
      </c>
      <c r="GD128" s="84">
        <v>892</v>
      </c>
      <c r="GE128" s="84">
        <v>948</v>
      </c>
      <c r="GF128" s="84">
        <v>832</v>
      </c>
      <c r="GG128" s="84">
        <v>745</v>
      </c>
      <c r="GH128" s="84">
        <v>663</v>
      </c>
      <c r="GI128" s="84">
        <v>630</v>
      </c>
      <c r="GJ128" s="84">
        <v>606</v>
      </c>
      <c r="GK128" s="84">
        <v>489</v>
      </c>
      <c r="GL128" s="85">
        <v>2312</v>
      </c>
    </row>
    <row r="129" spans="1:194" s="1" customFormat="1">
      <c r="A129" s="86" t="s">
        <v>135</v>
      </c>
      <c r="B129" s="360" t="s">
        <v>254</v>
      </c>
      <c r="C129" s="29" t="str">
        <f t="shared" si="14"/>
        <v xml:space="preserve">England – CCGs - West Lancashire </v>
      </c>
      <c r="D129" s="50">
        <f t="shared" si="13"/>
        <v>45960</v>
      </c>
      <c r="E129" s="50">
        <f t="shared" si="13"/>
        <v>51265</v>
      </c>
      <c r="F129" s="51">
        <f t="shared" si="15"/>
        <v>119367</v>
      </c>
      <c r="G129" s="51">
        <f t="shared" si="16"/>
        <v>57283</v>
      </c>
      <c r="H129" s="52">
        <f t="shared" si="17"/>
        <v>62084</v>
      </c>
      <c r="I129" s="52">
        <f t="shared" si="18"/>
        <v>45960</v>
      </c>
      <c r="J129" s="52">
        <f t="shared" si="19"/>
        <v>51265</v>
      </c>
      <c r="K129" s="49">
        <f t="shared" si="20"/>
        <v>11323</v>
      </c>
      <c r="L129" s="50">
        <f t="shared" si="21"/>
        <v>10819</v>
      </c>
      <c r="M129" s="83">
        <v>543</v>
      </c>
      <c r="N129" s="83">
        <v>512</v>
      </c>
      <c r="O129" s="83">
        <v>545</v>
      </c>
      <c r="P129" s="83">
        <v>579</v>
      </c>
      <c r="Q129" s="83">
        <v>581</v>
      </c>
      <c r="R129" s="83">
        <v>617</v>
      </c>
      <c r="S129" s="83">
        <v>605</v>
      </c>
      <c r="T129" s="83">
        <v>623</v>
      </c>
      <c r="U129" s="83">
        <v>588</v>
      </c>
      <c r="V129" s="83">
        <v>654</v>
      </c>
      <c r="W129" s="83">
        <v>650</v>
      </c>
      <c r="X129" s="83">
        <v>724</v>
      </c>
      <c r="Y129" s="83">
        <v>662</v>
      </c>
      <c r="Z129" s="83">
        <v>689</v>
      </c>
      <c r="AA129" s="83">
        <v>753</v>
      </c>
      <c r="AB129" s="83">
        <v>654</v>
      </c>
      <c r="AC129" s="83">
        <v>692</v>
      </c>
      <c r="AD129" s="83">
        <v>652</v>
      </c>
      <c r="AE129" s="83">
        <v>693</v>
      </c>
      <c r="AF129" s="83">
        <v>1013</v>
      </c>
      <c r="AG129" s="83">
        <v>1067</v>
      </c>
      <c r="AH129" s="83">
        <v>960</v>
      </c>
      <c r="AI129" s="83">
        <v>673</v>
      </c>
      <c r="AJ129" s="83">
        <v>663</v>
      </c>
      <c r="AK129" s="83">
        <v>556</v>
      </c>
      <c r="AL129" s="83">
        <v>638</v>
      </c>
      <c r="AM129" s="83">
        <v>558</v>
      </c>
      <c r="AN129" s="83">
        <v>605</v>
      </c>
      <c r="AO129" s="83">
        <v>640</v>
      </c>
      <c r="AP129" s="83">
        <v>597</v>
      </c>
      <c r="AQ129" s="83">
        <v>582</v>
      </c>
      <c r="AR129" s="83">
        <v>710</v>
      </c>
      <c r="AS129" s="83">
        <v>631</v>
      </c>
      <c r="AT129" s="83">
        <v>663</v>
      </c>
      <c r="AU129" s="83">
        <v>685</v>
      </c>
      <c r="AV129" s="83">
        <v>686</v>
      </c>
      <c r="AW129" s="83">
        <v>655</v>
      </c>
      <c r="AX129" s="83">
        <v>592</v>
      </c>
      <c r="AY129" s="83">
        <v>603</v>
      </c>
      <c r="AZ129" s="83">
        <v>655</v>
      </c>
      <c r="BA129" s="83">
        <v>572</v>
      </c>
      <c r="BB129" s="83">
        <v>641</v>
      </c>
      <c r="BC129" s="83">
        <v>651</v>
      </c>
      <c r="BD129" s="83">
        <v>573</v>
      </c>
      <c r="BE129" s="83">
        <v>616</v>
      </c>
      <c r="BF129" s="83">
        <v>554</v>
      </c>
      <c r="BG129" s="83">
        <v>621</v>
      </c>
      <c r="BH129" s="83">
        <v>627</v>
      </c>
      <c r="BI129" s="83">
        <v>691</v>
      </c>
      <c r="BJ129" s="83">
        <v>710</v>
      </c>
      <c r="BK129" s="83">
        <v>776</v>
      </c>
      <c r="BL129" s="83">
        <v>835</v>
      </c>
      <c r="BM129" s="83">
        <v>815</v>
      </c>
      <c r="BN129" s="83">
        <v>861</v>
      </c>
      <c r="BO129" s="83">
        <v>856</v>
      </c>
      <c r="BP129" s="83">
        <v>831</v>
      </c>
      <c r="BQ129" s="83">
        <v>944</v>
      </c>
      <c r="BR129" s="83">
        <v>943</v>
      </c>
      <c r="BS129" s="83">
        <v>915</v>
      </c>
      <c r="BT129" s="83">
        <v>867</v>
      </c>
      <c r="BU129" s="83">
        <v>837</v>
      </c>
      <c r="BV129" s="83">
        <v>773</v>
      </c>
      <c r="BW129" s="83">
        <v>782</v>
      </c>
      <c r="BX129" s="83">
        <v>734</v>
      </c>
      <c r="BY129" s="83">
        <v>768</v>
      </c>
      <c r="BZ129" s="83">
        <v>707</v>
      </c>
      <c r="CA129" s="83">
        <v>664</v>
      </c>
      <c r="CB129" s="83">
        <v>634</v>
      </c>
      <c r="CC129" s="83">
        <v>628</v>
      </c>
      <c r="CD129" s="83">
        <v>651</v>
      </c>
      <c r="CE129" s="83">
        <v>603</v>
      </c>
      <c r="CF129" s="83">
        <v>633</v>
      </c>
      <c r="CG129" s="83">
        <v>637</v>
      </c>
      <c r="CH129" s="83">
        <v>686</v>
      </c>
      <c r="CI129" s="83">
        <v>670</v>
      </c>
      <c r="CJ129" s="83">
        <v>658</v>
      </c>
      <c r="CK129" s="83">
        <v>545</v>
      </c>
      <c r="CL129" s="83">
        <v>478</v>
      </c>
      <c r="CM129" s="83">
        <v>489</v>
      </c>
      <c r="CN129" s="83">
        <v>468</v>
      </c>
      <c r="CO129" s="83">
        <v>379</v>
      </c>
      <c r="CP129" s="83">
        <v>370</v>
      </c>
      <c r="CQ129" s="83">
        <v>305</v>
      </c>
      <c r="CR129" s="83">
        <v>284</v>
      </c>
      <c r="CS129" s="83">
        <v>267</v>
      </c>
      <c r="CT129" s="83">
        <v>266</v>
      </c>
      <c r="CU129" s="83">
        <v>202</v>
      </c>
      <c r="CV129" s="83">
        <v>185</v>
      </c>
      <c r="CW129" s="83">
        <v>150</v>
      </c>
      <c r="CX129" s="83">
        <v>122</v>
      </c>
      <c r="CY129" s="83">
        <v>361</v>
      </c>
      <c r="CZ129" s="84">
        <v>576</v>
      </c>
      <c r="DA129" s="84">
        <v>480</v>
      </c>
      <c r="DB129" s="84">
        <v>516</v>
      </c>
      <c r="DC129" s="84">
        <v>579</v>
      </c>
      <c r="DD129" s="84">
        <v>539</v>
      </c>
      <c r="DE129" s="84">
        <v>543</v>
      </c>
      <c r="DF129" s="84">
        <v>547</v>
      </c>
      <c r="DG129" s="84">
        <v>588</v>
      </c>
      <c r="DH129" s="84">
        <v>568</v>
      </c>
      <c r="DI129" s="84">
        <v>664</v>
      </c>
      <c r="DJ129" s="84">
        <v>680</v>
      </c>
      <c r="DK129" s="84">
        <v>630</v>
      </c>
      <c r="DL129" s="84">
        <v>655</v>
      </c>
      <c r="DM129" s="84">
        <v>636</v>
      </c>
      <c r="DN129" s="84">
        <v>690</v>
      </c>
      <c r="DO129" s="84">
        <v>639</v>
      </c>
      <c r="DP129" s="84">
        <v>621</v>
      </c>
      <c r="DQ129" s="84">
        <v>668</v>
      </c>
      <c r="DR129" s="84">
        <v>821</v>
      </c>
      <c r="DS129" s="84">
        <v>1558</v>
      </c>
      <c r="DT129" s="84">
        <v>1748</v>
      </c>
      <c r="DU129" s="84">
        <v>1233</v>
      </c>
      <c r="DV129" s="84">
        <v>723</v>
      </c>
      <c r="DW129" s="84">
        <v>627</v>
      </c>
      <c r="DX129" s="84">
        <v>651</v>
      </c>
      <c r="DY129" s="84">
        <v>582</v>
      </c>
      <c r="DZ129" s="84">
        <v>576</v>
      </c>
      <c r="EA129" s="84">
        <v>547</v>
      </c>
      <c r="EB129" s="84">
        <v>613</v>
      </c>
      <c r="EC129" s="84">
        <v>593</v>
      </c>
      <c r="ED129" s="84">
        <v>680</v>
      </c>
      <c r="EE129" s="84">
        <v>685</v>
      </c>
      <c r="EF129" s="84">
        <v>695</v>
      </c>
      <c r="EG129" s="84">
        <v>664</v>
      </c>
      <c r="EH129" s="84">
        <v>694</v>
      </c>
      <c r="EI129" s="84">
        <v>677</v>
      </c>
      <c r="EJ129" s="84">
        <v>681</v>
      </c>
      <c r="EK129" s="84">
        <v>734</v>
      </c>
      <c r="EL129" s="84">
        <v>703</v>
      </c>
      <c r="EM129" s="84">
        <v>663</v>
      </c>
      <c r="EN129" s="84">
        <v>650</v>
      </c>
      <c r="EO129" s="84">
        <v>608</v>
      </c>
      <c r="EP129" s="84">
        <v>698</v>
      </c>
      <c r="EQ129" s="84">
        <v>664</v>
      </c>
      <c r="ER129" s="84">
        <v>627</v>
      </c>
      <c r="ES129" s="84">
        <v>600</v>
      </c>
      <c r="ET129" s="84">
        <v>639</v>
      </c>
      <c r="EU129" s="84">
        <v>658</v>
      </c>
      <c r="EV129" s="84">
        <v>704</v>
      </c>
      <c r="EW129" s="84">
        <v>818</v>
      </c>
      <c r="EX129" s="84">
        <v>858</v>
      </c>
      <c r="EY129" s="84">
        <v>909</v>
      </c>
      <c r="EZ129" s="84">
        <v>859</v>
      </c>
      <c r="FA129" s="84">
        <v>895</v>
      </c>
      <c r="FB129" s="84">
        <v>869</v>
      </c>
      <c r="FC129" s="84">
        <v>859</v>
      </c>
      <c r="FD129" s="84">
        <v>940</v>
      </c>
      <c r="FE129" s="84">
        <v>948</v>
      </c>
      <c r="FF129" s="84">
        <v>898</v>
      </c>
      <c r="FG129" s="84">
        <v>884</v>
      </c>
      <c r="FH129" s="84">
        <v>918</v>
      </c>
      <c r="FI129" s="84">
        <v>838</v>
      </c>
      <c r="FJ129" s="84">
        <v>826</v>
      </c>
      <c r="FK129" s="84">
        <v>784</v>
      </c>
      <c r="FL129" s="84">
        <v>792</v>
      </c>
      <c r="FM129" s="84">
        <v>745</v>
      </c>
      <c r="FN129" s="84">
        <v>727</v>
      </c>
      <c r="FO129" s="84">
        <v>728</v>
      </c>
      <c r="FP129" s="84">
        <v>686</v>
      </c>
      <c r="FQ129" s="84">
        <v>678</v>
      </c>
      <c r="FR129" s="84">
        <v>668</v>
      </c>
      <c r="FS129" s="84">
        <v>691</v>
      </c>
      <c r="FT129" s="84">
        <v>652</v>
      </c>
      <c r="FU129" s="84">
        <v>706</v>
      </c>
      <c r="FV129" s="84">
        <v>771</v>
      </c>
      <c r="FW129" s="84">
        <v>828</v>
      </c>
      <c r="FX129" s="84">
        <v>616</v>
      </c>
      <c r="FY129" s="84">
        <v>580</v>
      </c>
      <c r="FZ129" s="84">
        <v>549</v>
      </c>
      <c r="GA129" s="84">
        <v>544</v>
      </c>
      <c r="GB129" s="84">
        <v>522</v>
      </c>
      <c r="GC129" s="84">
        <v>413</v>
      </c>
      <c r="GD129" s="84">
        <v>392</v>
      </c>
      <c r="GE129" s="84">
        <v>418</v>
      </c>
      <c r="GF129" s="84">
        <v>364</v>
      </c>
      <c r="GG129" s="84">
        <v>347</v>
      </c>
      <c r="GH129" s="84">
        <v>304</v>
      </c>
      <c r="GI129" s="84">
        <v>260</v>
      </c>
      <c r="GJ129" s="84">
        <v>249</v>
      </c>
      <c r="GK129" s="84">
        <v>174</v>
      </c>
      <c r="GL129" s="85">
        <v>762</v>
      </c>
    </row>
    <row r="130" spans="1:194" s="1" customFormat="1">
      <c r="A130" s="86" t="s">
        <v>135</v>
      </c>
      <c r="B130" s="360" t="s">
        <v>255</v>
      </c>
      <c r="C130" s="29" t="str">
        <f t="shared" si="14"/>
        <v xml:space="preserve">England – CCGs - West Leicestershire </v>
      </c>
      <c r="D130" s="50">
        <f t="shared" si="13"/>
        <v>163839</v>
      </c>
      <c r="E130" s="50">
        <f t="shared" si="13"/>
        <v>168979</v>
      </c>
      <c r="F130" s="51">
        <f t="shared" si="15"/>
        <v>412977</v>
      </c>
      <c r="G130" s="51">
        <f t="shared" si="16"/>
        <v>205194</v>
      </c>
      <c r="H130" s="52">
        <f t="shared" si="17"/>
        <v>207783</v>
      </c>
      <c r="I130" s="52">
        <f t="shared" si="18"/>
        <v>163839</v>
      </c>
      <c r="J130" s="52">
        <f t="shared" si="19"/>
        <v>168979</v>
      </c>
      <c r="K130" s="49">
        <f t="shared" si="20"/>
        <v>41355</v>
      </c>
      <c r="L130" s="50">
        <f t="shared" si="21"/>
        <v>38804</v>
      </c>
      <c r="M130" s="83">
        <v>2039</v>
      </c>
      <c r="N130" s="83">
        <v>1957</v>
      </c>
      <c r="O130" s="83">
        <v>2103</v>
      </c>
      <c r="P130" s="83">
        <v>2156</v>
      </c>
      <c r="Q130" s="83">
        <v>2348</v>
      </c>
      <c r="R130" s="83">
        <v>2271</v>
      </c>
      <c r="S130" s="83">
        <v>2410</v>
      </c>
      <c r="T130" s="83">
        <v>2350</v>
      </c>
      <c r="U130" s="83">
        <v>2230</v>
      </c>
      <c r="V130" s="83">
        <v>2400</v>
      </c>
      <c r="W130" s="83">
        <v>2483</v>
      </c>
      <c r="X130" s="83">
        <v>2424</v>
      </c>
      <c r="Y130" s="83">
        <v>2384</v>
      </c>
      <c r="Z130" s="83">
        <v>2359</v>
      </c>
      <c r="AA130" s="83">
        <v>2398</v>
      </c>
      <c r="AB130" s="83">
        <v>2376</v>
      </c>
      <c r="AC130" s="83">
        <v>2318</v>
      </c>
      <c r="AD130" s="83">
        <v>2349</v>
      </c>
      <c r="AE130" s="83">
        <v>2539</v>
      </c>
      <c r="AF130" s="83">
        <v>3943</v>
      </c>
      <c r="AG130" s="83">
        <v>3776</v>
      </c>
      <c r="AH130" s="83">
        <v>2949</v>
      </c>
      <c r="AI130" s="83">
        <v>3003</v>
      </c>
      <c r="AJ130" s="83">
        <v>2737</v>
      </c>
      <c r="AK130" s="83">
        <v>2422</v>
      </c>
      <c r="AL130" s="83">
        <v>2104</v>
      </c>
      <c r="AM130" s="83">
        <v>2240</v>
      </c>
      <c r="AN130" s="83">
        <v>2300</v>
      </c>
      <c r="AO130" s="83">
        <v>2415</v>
      </c>
      <c r="AP130" s="83">
        <v>2442</v>
      </c>
      <c r="AQ130" s="83">
        <v>2492</v>
      </c>
      <c r="AR130" s="83">
        <v>2660</v>
      </c>
      <c r="AS130" s="83">
        <v>2684</v>
      </c>
      <c r="AT130" s="83">
        <v>2585</v>
      </c>
      <c r="AU130" s="83">
        <v>2531</v>
      </c>
      <c r="AV130" s="83">
        <v>2528</v>
      </c>
      <c r="AW130" s="83">
        <v>2595</v>
      </c>
      <c r="AX130" s="83">
        <v>2688</v>
      </c>
      <c r="AY130" s="83">
        <v>2492</v>
      </c>
      <c r="AZ130" s="83">
        <v>2411</v>
      </c>
      <c r="BA130" s="83">
        <v>2549</v>
      </c>
      <c r="BB130" s="83">
        <v>2553</v>
      </c>
      <c r="BC130" s="83">
        <v>2568</v>
      </c>
      <c r="BD130" s="83">
        <v>2424</v>
      </c>
      <c r="BE130" s="83">
        <v>2154</v>
      </c>
      <c r="BF130" s="83">
        <v>2300</v>
      </c>
      <c r="BG130" s="83">
        <v>2410</v>
      </c>
      <c r="BH130" s="83">
        <v>2334</v>
      </c>
      <c r="BI130" s="83">
        <v>2512</v>
      </c>
      <c r="BJ130" s="83">
        <v>2708</v>
      </c>
      <c r="BK130" s="83">
        <v>2738</v>
      </c>
      <c r="BL130" s="83">
        <v>3021</v>
      </c>
      <c r="BM130" s="83">
        <v>2856</v>
      </c>
      <c r="BN130" s="83">
        <v>2905</v>
      </c>
      <c r="BO130" s="83">
        <v>2942</v>
      </c>
      <c r="BP130" s="83">
        <v>2948</v>
      </c>
      <c r="BQ130" s="83">
        <v>2870</v>
      </c>
      <c r="BR130" s="83">
        <v>2861</v>
      </c>
      <c r="BS130" s="83">
        <v>2823</v>
      </c>
      <c r="BT130" s="83">
        <v>2698</v>
      </c>
      <c r="BU130" s="83">
        <v>2712</v>
      </c>
      <c r="BV130" s="83">
        <v>2737</v>
      </c>
      <c r="BW130" s="83">
        <v>2522</v>
      </c>
      <c r="BX130" s="83">
        <v>2430</v>
      </c>
      <c r="BY130" s="83">
        <v>2315</v>
      </c>
      <c r="BZ130" s="83">
        <v>2295</v>
      </c>
      <c r="CA130" s="83">
        <v>2221</v>
      </c>
      <c r="CB130" s="83">
        <v>2116</v>
      </c>
      <c r="CC130" s="83">
        <v>2071</v>
      </c>
      <c r="CD130" s="83">
        <v>2141</v>
      </c>
      <c r="CE130" s="83">
        <v>2139</v>
      </c>
      <c r="CF130" s="83">
        <v>2111</v>
      </c>
      <c r="CG130" s="83">
        <v>2108</v>
      </c>
      <c r="CH130" s="83">
        <v>2109</v>
      </c>
      <c r="CI130" s="83">
        <v>2164</v>
      </c>
      <c r="CJ130" s="83">
        <v>2410</v>
      </c>
      <c r="CK130" s="83">
        <v>1750</v>
      </c>
      <c r="CL130" s="83">
        <v>1704</v>
      </c>
      <c r="CM130" s="83">
        <v>1658</v>
      </c>
      <c r="CN130" s="83">
        <v>1490</v>
      </c>
      <c r="CO130" s="83">
        <v>1191</v>
      </c>
      <c r="CP130" s="83">
        <v>1032</v>
      </c>
      <c r="CQ130" s="83">
        <v>989</v>
      </c>
      <c r="CR130" s="83">
        <v>928</v>
      </c>
      <c r="CS130" s="83">
        <v>879</v>
      </c>
      <c r="CT130" s="83">
        <v>730</v>
      </c>
      <c r="CU130" s="83">
        <v>609</v>
      </c>
      <c r="CV130" s="83">
        <v>545</v>
      </c>
      <c r="CW130" s="83">
        <v>383</v>
      </c>
      <c r="CX130" s="83">
        <v>395</v>
      </c>
      <c r="CY130" s="83">
        <v>1245</v>
      </c>
      <c r="CZ130" s="84">
        <v>1943</v>
      </c>
      <c r="DA130" s="84">
        <v>1953</v>
      </c>
      <c r="DB130" s="84">
        <v>2005</v>
      </c>
      <c r="DC130" s="84">
        <v>2031</v>
      </c>
      <c r="DD130" s="84">
        <v>2135</v>
      </c>
      <c r="DE130" s="84">
        <v>2051</v>
      </c>
      <c r="DF130" s="84">
        <v>2242</v>
      </c>
      <c r="DG130" s="84">
        <v>2242</v>
      </c>
      <c r="DH130" s="84">
        <v>2204</v>
      </c>
      <c r="DI130" s="84">
        <v>2261</v>
      </c>
      <c r="DJ130" s="84">
        <v>2296</v>
      </c>
      <c r="DK130" s="84">
        <v>2432</v>
      </c>
      <c r="DL130" s="84">
        <v>2280</v>
      </c>
      <c r="DM130" s="84">
        <v>2163</v>
      </c>
      <c r="DN130" s="84">
        <v>2278</v>
      </c>
      <c r="DO130" s="84">
        <v>2169</v>
      </c>
      <c r="DP130" s="84">
        <v>2085</v>
      </c>
      <c r="DQ130" s="84">
        <v>2034</v>
      </c>
      <c r="DR130" s="84">
        <v>2302</v>
      </c>
      <c r="DS130" s="84">
        <v>2832</v>
      </c>
      <c r="DT130" s="84">
        <v>2935</v>
      </c>
      <c r="DU130" s="84">
        <v>2614</v>
      </c>
      <c r="DV130" s="84">
        <v>2552</v>
      </c>
      <c r="DW130" s="84">
        <v>2418</v>
      </c>
      <c r="DX130" s="84">
        <v>2231</v>
      </c>
      <c r="DY130" s="84">
        <v>2213</v>
      </c>
      <c r="DZ130" s="84">
        <v>2253</v>
      </c>
      <c r="EA130" s="84">
        <v>2307</v>
      </c>
      <c r="EB130" s="84">
        <v>2536</v>
      </c>
      <c r="EC130" s="84">
        <v>2503</v>
      </c>
      <c r="ED130" s="84">
        <v>2735</v>
      </c>
      <c r="EE130" s="84">
        <v>2784</v>
      </c>
      <c r="EF130" s="84">
        <v>2774</v>
      </c>
      <c r="EG130" s="84">
        <v>2710</v>
      </c>
      <c r="EH130" s="84">
        <v>2764</v>
      </c>
      <c r="EI130" s="84">
        <v>2810</v>
      </c>
      <c r="EJ130" s="84">
        <v>2657</v>
      </c>
      <c r="EK130" s="84">
        <v>2696</v>
      </c>
      <c r="EL130" s="84">
        <v>2657</v>
      </c>
      <c r="EM130" s="84">
        <v>2709</v>
      </c>
      <c r="EN130" s="84">
        <v>2659</v>
      </c>
      <c r="EO130" s="84">
        <v>2677</v>
      </c>
      <c r="EP130" s="84">
        <v>2667</v>
      </c>
      <c r="EQ130" s="84">
        <v>2558</v>
      </c>
      <c r="ER130" s="84">
        <v>2372</v>
      </c>
      <c r="ES130" s="84">
        <v>2166</v>
      </c>
      <c r="ET130" s="84">
        <v>2378</v>
      </c>
      <c r="EU130" s="84">
        <v>2479</v>
      </c>
      <c r="EV130" s="84">
        <v>2556</v>
      </c>
      <c r="EW130" s="84">
        <v>2763</v>
      </c>
      <c r="EX130" s="84">
        <v>2846</v>
      </c>
      <c r="EY130" s="84">
        <v>3079</v>
      </c>
      <c r="EZ130" s="84">
        <v>2860</v>
      </c>
      <c r="FA130" s="84">
        <v>3007</v>
      </c>
      <c r="FB130" s="84">
        <v>2985</v>
      </c>
      <c r="FC130" s="84">
        <v>2918</v>
      </c>
      <c r="FD130" s="84">
        <v>2919</v>
      </c>
      <c r="FE130" s="84">
        <v>2872</v>
      </c>
      <c r="FF130" s="84">
        <v>2807</v>
      </c>
      <c r="FG130" s="84">
        <v>2798</v>
      </c>
      <c r="FH130" s="84">
        <v>2779</v>
      </c>
      <c r="FI130" s="84">
        <v>2644</v>
      </c>
      <c r="FJ130" s="84">
        <v>2560</v>
      </c>
      <c r="FK130" s="84">
        <v>2553</v>
      </c>
      <c r="FL130" s="84">
        <v>2513</v>
      </c>
      <c r="FM130" s="84">
        <v>2272</v>
      </c>
      <c r="FN130" s="84">
        <v>2218</v>
      </c>
      <c r="FO130" s="84">
        <v>2087</v>
      </c>
      <c r="FP130" s="84">
        <v>2249</v>
      </c>
      <c r="FQ130" s="84">
        <v>2297</v>
      </c>
      <c r="FR130" s="84">
        <v>2268</v>
      </c>
      <c r="FS130" s="84">
        <v>2169</v>
      </c>
      <c r="FT130" s="84">
        <v>2245</v>
      </c>
      <c r="FU130" s="84">
        <v>2344</v>
      </c>
      <c r="FV130" s="84">
        <v>2443</v>
      </c>
      <c r="FW130" s="84">
        <v>2423</v>
      </c>
      <c r="FX130" s="84">
        <v>1894</v>
      </c>
      <c r="FY130" s="84">
        <v>1924</v>
      </c>
      <c r="FZ130" s="84">
        <v>1934</v>
      </c>
      <c r="GA130" s="84">
        <v>1684</v>
      </c>
      <c r="GB130" s="84">
        <v>1352</v>
      </c>
      <c r="GC130" s="84">
        <v>1183</v>
      </c>
      <c r="GD130" s="84">
        <v>1193</v>
      </c>
      <c r="GE130" s="84">
        <v>1142</v>
      </c>
      <c r="GF130" s="84">
        <v>1040</v>
      </c>
      <c r="GG130" s="84">
        <v>966</v>
      </c>
      <c r="GH130" s="84">
        <v>867</v>
      </c>
      <c r="GI130" s="84">
        <v>753</v>
      </c>
      <c r="GJ130" s="84">
        <v>656</v>
      </c>
      <c r="GK130" s="84">
        <v>599</v>
      </c>
      <c r="GL130" s="85">
        <v>2370</v>
      </c>
    </row>
    <row r="131" spans="1:194" s="1" customFormat="1">
      <c r="A131" s="86" t="s">
        <v>135</v>
      </c>
      <c r="B131" s="360" t="s">
        <v>256</v>
      </c>
      <c r="C131" s="29" t="str">
        <f t="shared" si="14"/>
        <v xml:space="preserve">England – CCGs - West Suffolk </v>
      </c>
      <c r="D131" s="50">
        <f t="shared" si="13"/>
        <v>93865</v>
      </c>
      <c r="E131" s="50">
        <f t="shared" si="13"/>
        <v>97308</v>
      </c>
      <c r="F131" s="51">
        <f t="shared" si="15"/>
        <v>237473</v>
      </c>
      <c r="G131" s="51">
        <f t="shared" si="16"/>
        <v>117832</v>
      </c>
      <c r="H131" s="52">
        <f t="shared" si="17"/>
        <v>119641</v>
      </c>
      <c r="I131" s="52">
        <f t="shared" si="18"/>
        <v>93865</v>
      </c>
      <c r="J131" s="52">
        <f t="shared" si="19"/>
        <v>97308</v>
      </c>
      <c r="K131" s="49">
        <f t="shared" si="20"/>
        <v>23967</v>
      </c>
      <c r="L131" s="50">
        <f t="shared" si="21"/>
        <v>22333</v>
      </c>
      <c r="M131" s="83">
        <v>1257</v>
      </c>
      <c r="N131" s="83">
        <v>1321</v>
      </c>
      <c r="O131" s="83">
        <v>1378</v>
      </c>
      <c r="P131" s="83">
        <v>1351</v>
      </c>
      <c r="Q131" s="83">
        <v>1352</v>
      </c>
      <c r="R131" s="83">
        <v>1327</v>
      </c>
      <c r="S131" s="83">
        <v>1326</v>
      </c>
      <c r="T131" s="83">
        <v>1325</v>
      </c>
      <c r="U131" s="83">
        <v>1324</v>
      </c>
      <c r="V131" s="83">
        <v>1359</v>
      </c>
      <c r="W131" s="83">
        <v>1442</v>
      </c>
      <c r="X131" s="83">
        <v>1435</v>
      </c>
      <c r="Y131" s="83">
        <v>1365</v>
      </c>
      <c r="Z131" s="83">
        <v>1316</v>
      </c>
      <c r="AA131" s="83">
        <v>1301</v>
      </c>
      <c r="AB131" s="83">
        <v>1285</v>
      </c>
      <c r="AC131" s="83">
        <v>1287</v>
      </c>
      <c r="AD131" s="83">
        <v>1216</v>
      </c>
      <c r="AE131" s="83">
        <v>1191</v>
      </c>
      <c r="AF131" s="83">
        <v>1087</v>
      </c>
      <c r="AG131" s="83">
        <v>1007</v>
      </c>
      <c r="AH131" s="83">
        <v>1222</v>
      </c>
      <c r="AI131" s="83">
        <v>1525</v>
      </c>
      <c r="AJ131" s="83">
        <v>1553</v>
      </c>
      <c r="AK131" s="83">
        <v>1566</v>
      </c>
      <c r="AL131" s="83">
        <v>1515</v>
      </c>
      <c r="AM131" s="83">
        <v>1444</v>
      </c>
      <c r="AN131" s="83">
        <v>1516</v>
      </c>
      <c r="AO131" s="83">
        <v>1716</v>
      </c>
      <c r="AP131" s="83">
        <v>1492</v>
      </c>
      <c r="AQ131" s="83">
        <v>1644</v>
      </c>
      <c r="AR131" s="83">
        <v>1755</v>
      </c>
      <c r="AS131" s="83">
        <v>1598</v>
      </c>
      <c r="AT131" s="83">
        <v>1620</v>
      </c>
      <c r="AU131" s="83">
        <v>1548</v>
      </c>
      <c r="AV131" s="83">
        <v>1577</v>
      </c>
      <c r="AW131" s="83">
        <v>1460</v>
      </c>
      <c r="AX131" s="83">
        <v>1448</v>
      </c>
      <c r="AY131" s="83">
        <v>1462</v>
      </c>
      <c r="AZ131" s="83">
        <v>1432</v>
      </c>
      <c r="BA131" s="83">
        <v>1433</v>
      </c>
      <c r="BB131" s="83">
        <v>1490</v>
      </c>
      <c r="BC131" s="83">
        <v>1455</v>
      </c>
      <c r="BD131" s="83">
        <v>1462</v>
      </c>
      <c r="BE131" s="83">
        <v>1236</v>
      </c>
      <c r="BF131" s="83">
        <v>1296</v>
      </c>
      <c r="BG131" s="83">
        <v>1284</v>
      </c>
      <c r="BH131" s="83">
        <v>1317</v>
      </c>
      <c r="BI131" s="83">
        <v>1370</v>
      </c>
      <c r="BJ131" s="83">
        <v>1493</v>
      </c>
      <c r="BK131" s="83">
        <v>1541</v>
      </c>
      <c r="BL131" s="83">
        <v>1642</v>
      </c>
      <c r="BM131" s="83">
        <v>1584</v>
      </c>
      <c r="BN131" s="83">
        <v>1741</v>
      </c>
      <c r="BO131" s="83">
        <v>1541</v>
      </c>
      <c r="BP131" s="83">
        <v>1665</v>
      </c>
      <c r="BQ131" s="83">
        <v>1626</v>
      </c>
      <c r="BR131" s="83">
        <v>1583</v>
      </c>
      <c r="BS131" s="83">
        <v>1657</v>
      </c>
      <c r="BT131" s="83">
        <v>1579</v>
      </c>
      <c r="BU131" s="83">
        <v>1555</v>
      </c>
      <c r="BV131" s="83">
        <v>1523</v>
      </c>
      <c r="BW131" s="83">
        <v>1460</v>
      </c>
      <c r="BX131" s="83">
        <v>1333</v>
      </c>
      <c r="BY131" s="83">
        <v>1420</v>
      </c>
      <c r="BZ131" s="83">
        <v>1263</v>
      </c>
      <c r="CA131" s="83">
        <v>1239</v>
      </c>
      <c r="CB131" s="83">
        <v>1105</v>
      </c>
      <c r="CC131" s="83">
        <v>1233</v>
      </c>
      <c r="CD131" s="83">
        <v>1213</v>
      </c>
      <c r="CE131" s="83">
        <v>1175</v>
      </c>
      <c r="CF131" s="83">
        <v>1204</v>
      </c>
      <c r="CG131" s="83">
        <v>1251</v>
      </c>
      <c r="CH131" s="83">
        <v>1271</v>
      </c>
      <c r="CI131" s="83">
        <v>1368</v>
      </c>
      <c r="CJ131" s="83">
        <v>1458</v>
      </c>
      <c r="CK131" s="83">
        <v>1127</v>
      </c>
      <c r="CL131" s="83">
        <v>1038</v>
      </c>
      <c r="CM131" s="83">
        <v>1047</v>
      </c>
      <c r="CN131" s="83">
        <v>900</v>
      </c>
      <c r="CO131" s="83">
        <v>834</v>
      </c>
      <c r="CP131" s="83">
        <v>658</v>
      </c>
      <c r="CQ131" s="83">
        <v>711</v>
      </c>
      <c r="CR131" s="83">
        <v>682</v>
      </c>
      <c r="CS131" s="83">
        <v>650</v>
      </c>
      <c r="CT131" s="83">
        <v>505</v>
      </c>
      <c r="CU131" s="83">
        <v>453</v>
      </c>
      <c r="CV131" s="83">
        <v>378</v>
      </c>
      <c r="CW131" s="83">
        <v>291</v>
      </c>
      <c r="CX131" s="83">
        <v>275</v>
      </c>
      <c r="CY131" s="83">
        <v>872</v>
      </c>
      <c r="CZ131" s="84">
        <v>1183</v>
      </c>
      <c r="DA131" s="84">
        <v>1115</v>
      </c>
      <c r="DB131" s="84">
        <v>1146</v>
      </c>
      <c r="DC131" s="84">
        <v>1274</v>
      </c>
      <c r="DD131" s="84">
        <v>1190</v>
      </c>
      <c r="DE131" s="84">
        <v>1271</v>
      </c>
      <c r="DF131" s="84">
        <v>1279</v>
      </c>
      <c r="DG131" s="84">
        <v>1311</v>
      </c>
      <c r="DH131" s="84">
        <v>1301</v>
      </c>
      <c r="DI131" s="84">
        <v>1281</v>
      </c>
      <c r="DJ131" s="84">
        <v>1267</v>
      </c>
      <c r="DK131" s="84">
        <v>1341</v>
      </c>
      <c r="DL131" s="84">
        <v>1188</v>
      </c>
      <c r="DM131" s="84">
        <v>1343</v>
      </c>
      <c r="DN131" s="84">
        <v>1259</v>
      </c>
      <c r="DO131" s="84">
        <v>1221</v>
      </c>
      <c r="DP131" s="84">
        <v>1187</v>
      </c>
      <c r="DQ131" s="84">
        <v>1176</v>
      </c>
      <c r="DR131" s="84">
        <v>1202</v>
      </c>
      <c r="DS131" s="84">
        <v>847</v>
      </c>
      <c r="DT131" s="84">
        <v>859</v>
      </c>
      <c r="DU131" s="84">
        <v>1013</v>
      </c>
      <c r="DV131" s="84">
        <v>1127</v>
      </c>
      <c r="DW131" s="84">
        <v>1373</v>
      </c>
      <c r="DX131" s="84">
        <v>1325</v>
      </c>
      <c r="DY131" s="84">
        <v>1423</v>
      </c>
      <c r="DZ131" s="84">
        <v>1414</v>
      </c>
      <c r="EA131" s="84">
        <v>1492</v>
      </c>
      <c r="EB131" s="84">
        <v>1494</v>
      </c>
      <c r="EC131" s="84">
        <v>1571</v>
      </c>
      <c r="ED131" s="84">
        <v>1564</v>
      </c>
      <c r="EE131" s="84">
        <v>1592</v>
      </c>
      <c r="EF131" s="84">
        <v>1658</v>
      </c>
      <c r="EG131" s="84">
        <v>1596</v>
      </c>
      <c r="EH131" s="84">
        <v>1651</v>
      </c>
      <c r="EI131" s="84">
        <v>1570</v>
      </c>
      <c r="EJ131" s="84">
        <v>1492</v>
      </c>
      <c r="EK131" s="84">
        <v>1496</v>
      </c>
      <c r="EL131" s="84">
        <v>1447</v>
      </c>
      <c r="EM131" s="84">
        <v>1423</v>
      </c>
      <c r="EN131" s="84">
        <v>1459</v>
      </c>
      <c r="EO131" s="84">
        <v>1406</v>
      </c>
      <c r="EP131" s="84">
        <v>1408</v>
      </c>
      <c r="EQ131" s="84">
        <v>1423</v>
      </c>
      <c r="ER131" s="84">
        <v>1299</v>
      </c>
      <c r="ES131" s="84">
        <v>1283</v>
      </c>
      <c r="ET131" s="84">
        <v>1291</v>
      </c>
      <c r="EU131" s="84">
        <v>1402</v>
      </c>
      <c r="EV131" s="84">
        <v>1433</v>
      </c>
      <c r="EW131" s="84">
        <v>1579</v>
      </c>
      <c r="EX131" s="84">
        <v>1534</v>
      </c>
      <c r="EY131" s="84">
        <v>1610</v>
      </c>
      <c r="EZ131" s="84">
        <v>1557</v>
      </c>
      <c r="FA131" s="84">
        <v>1678</v>
      </c>
      <c r="FB131" s="84">
        <v>1708</v>
      </c>
      <c r="FC131" s="84">
        <v>1729</v>
      </c>
      <c r="FD131" s="84">
        <v>1740</v>
      </c>
      <c r="FE131" s="84">
        <v>1700</v>
      </c>
      <c r="FF131" s="84">
        <v>1777</v>
      </c>
      <c r="FG131" s="84">
        <v>1581</v>
      </c>
      <c r="FH131" s="84">
        <v>1545</v>
      </c>
      <c r="FI131" s="84">
        <v>1527</v>
      </c>
      <c r="FJ131" s="84">
        <v>1429</v>
      </c>
      <c r="FK131" s="84">
        <v>1443</v>
      </c>
      <c r="FL131" s="84">
        <v>1414</v>
      </c>
      <c r="FM131" s="84">
        <v>1382</v>
      </c>
      <c r="FN131" s="84">
        <v>1317</v>
      </c>
      <c r="FO131" s="84">
        <v>1290</v>
      </c>
      <c r="FP131" s="84">
        <v>1355</v>
      </c>
      <c r="FQ131" s="84">
        <v>1339</v>
      </c>
      <c r="FR131" s="84">
        <v>1254</v>
      </c>
      <c r="FS131" s="84">
        <v>1312</v>
      </c>
      <c r="FT131" s="84">
        <v>1345</v>
      </c>
      <c r="FU131" s="84">
        <v>1437</v>
      </c>
      <c r="FV131" s="84">
        <v>1555</v>
      </c>
      <c r="FW131" s="84">
        <v>1759</v>
      </c>
      <c r="FX131" s="84">
        <v>1312</v>
      </c>
      <c r="FY131" s="84">
        <v>1200</v>
      </c>
      <c r="FZ131" s="84">
        <v>1245</v>
      </c>
      <c r="GA131" s="84">
        <v>1142</v>
      </c>
      <c r="GB131" s="84">
        <v>987</v>
      </c>
      <c r="GC131" s="84">
        <v>817</v>
      </c>
      <c r="GD131" s="84">
        <v>803</v>
      </c>
      <c r="GE131" s="84">
        <v>793</v>
      </c>
      <c r="GF131" s="84">
        <v>730</v>
      </c>
      <c r="GG131" s="84">
        <v>688</v>
      </c>
      <c r="GH131" s="84">
        <v>601</v>
      </c>
      <c r="GI131" s="84">
        <v>499</v>
      </c>
      <c r="GJ131" s="84">
        <v>475</v>
      </c>
      <c r="GK131" s="84">
        <v>330</v>
      </c>
      <c r="GL131" s="85">
        <v>1757</v>
      </c>
    </row>
    <row r="132" spans="1:194" s="1" customFormat="1">
      <c r="A132" s="86" t="s">
        <v>135</v>
      </c>
      <c r="B132" s="360" t="s">
        <v>257</v>
      </c>
      <c r="C132" s="29" t="str">
        <f t="shared" si="14"/>
        <v xml:space="preserve">England – CCGs - West Sussex </v>
      </c>
      <c r="D132" s="50">
        <f t="shared" si="13"/>
        <v>339620</v>
      </c>
      <c r="E132" s="50">
        <f t="shared" si="13"/>
        <v>370138</v>
      </c>
      <c r="F132" s="51">
        <f t="shared" si="15"/>
        <v>885492</v>
      </c>
      <c r="G132" s="51">
        <f t="shared" si="16"/>
        <v>429875</v>
      </c>
      <c r="H132" s="52">
        <f t="shared" si="17"/>
        <v>455617</v>
      </c>
      <c r="I132" s="52">
        <f t="shared" si="18"/>
        <v>339620</v>
      </c>
      <c r="J132" s="52">
        <f t="shared" si="19"/>
        <v>370138</v>
      </c>
      <c r="K132" s="49">
        <f t="shared" si="20"/>
        <v>90255</v>
      </c>
      <c r="L132" s="50">
        <f t="shared" si="21"/>
        <v>85479</v>
      </c>
      <c r="M132" s="83">
        <v>4253</v>
      </c>
      <c r="N132" s="83">
        <v>4316</v>
      </c>
      <c r="O132" s="83">
        <v>4496</v>
      </c>
      <c r="P132" s="83">
        <v>4711</v>
      </c>
      <c r="Q132" s="83">
        <v>4749</v>
      </c>
      <c r="R132" s="83">
        <v>4937</v>
      </c>
      <c r="S132" s="83">
        <v>4996</v>
      </c>
      <c r="T132" s="83">
        <v>5158</v>
      </c>
      <c r="U132" s="83">
        <v>5041</v>
      </c>
      <c r="V132" s="83">
        <v>5340</v>
      </c>
      <c r="W132" s="83">
        <v>5418</v>
      </c>
      <c r="X132" s="83">
        <v>5444</v>
      </c>
      <c r="Y132" s="83">
        <v>5572</v>
      </c>
      <c r="Z132" s="83">
        <v>5348</v>
      </c>
      <c r="AA132" s="83">
        <v>5302</v>
      </c>
      <c r="AB132" s="83">
        <v>5177</v>
      </c>
      <c r="AC132" s="83">
        <v>5033</v>
      </c>
      <c r="AD132" s="83">
        <v>4964</v>
      </c>
      <c r="AE132" s="83">
        <v>4930</v>
      </c>
      <c r="AF132" s="83">
        <v>3910</v>
      </c>
      <c r="AG132" s="83">
        <v>3478</v>
      </c>
      <c r="AH132" s="83">
        <v>3813</v>
      </c>
      <c r="AI132" s="83">
        <v>3986</v>
      </c>
      <c r="AJ132" s="83">
        <v>4410</v>
      </c>
      <c r="AK132" s="83">
        <v>4400</v>
      </c>
      <c r="AL132" s="83">
        <v>4519</v>
      </c>
      <c r="AM132" s="83">
        <v>4479</v>
      </c>
      <c r="AN132" s="83">
        <v>4522</v>
      </c>
      <c r="AO132" s="83">
        <v>4799</v>
      </c>
      <c r="AP132" s="83">
        <v>4758</v>
      </c>
      <c r="AQ132" s="83">
        <v>5012</v>
      </c>
      <c r="AR132" s="83">
        <v>5194</v>
      </c>
      <c r="AS132" s="83">
        <v>5282</v>
      </c>
      <c r="AT132" s="83">
        <v>5252</v>
      </c>
      <c r="AU132" s="83">
        <v>5557</v>
      </c>
      <c r="AV132" s="83">
        <v>5359</v>
      </c>
      <c r="AW132" s="83">
        <v>5367</v>
      </c>
      <c r="AX132" s="83">
        <v>5422</v>
      </c>
      <c r="AY132" s="83">
        <v>5430</v>
      </c>
      <c r="AZ132" s="83">
        <v>5395</v>
      </c>
      <c r="BA132" s="83">
        <v>5432</v>
      </c>
      <c r="BB132" s="83">
        <v>5603</v>
      </c>
      <c r="BC132" s="83">
        <v>5534</v>
      </c>
      <c r="BD132" s="83">
        <v>5592</v>
      </c>
      <c r="BE132" s="83">
        <v>5262</v>
      </c>
      <c r="BF132" s="83">
        <v>5079</v>
      </c>
      <c r="BG132" s="83">
        <v>5187</v>
      </c>
      <c r="BH132" s="83">
        <v>5159</v>
      </c>
      <c r="BI132" s="83">
        <v>5643</v>
      </c>
      <c r="BJ132" s="83">
        <v>5615</v>
      </c>
      <c r="BK132" s="83">
        <v>6016</v>
      </c>
      <c r="BL132" s="83">
        <v>6076</v>
      </c>
      <c r="BM132" s="83">
        <v>5949</v>
      </c>
      <c r="BN132" s="83">
        <v>6048</v>
      </c>
      <c r="BO132" s="83">
        <v>6116</v>
      </c>
      <c r="BP132" s="83">
        <v>6248</v>
      </c>
      <c r="BQ132" s="83">
        <v>6246</v>
      </c>
      <c r="BR132" s="83">
        <v>6343</v>
      </c>
      <c r="BS132" s="83">
        <v>6207</v>
      </c>
      <c r="BT132" s="83">
        <v>6004</v>
      </c>
      <c r="BU132" s="83">
        <v>5798</v>
      </c>
      <c r="BV132" s="83">
        <v>5634</v>
      </c>
      <c r="BW132" s="83">
        <v>5406</v>
      </c>
      <c r="BX132" s="83">
        <v>5394</v>
      </c>
      <c r="BY132" s="83">
        <v>5261</v>
      </c>
      <c r="BZ132" s="83">
        <v>4895</v>
      </c>
      <c r="CA132" s="83">
        <v>4868</v>
      </c>
      <c r="CB132" s="83">
        <v>4738</v>
      </c>
      <c r="CC132" s="83">
        <v>4700</v>
      </c>
      <c r="CD132" s="83">
        <v>4537</v>
      </c>
      <c r="CE132" s="83">
        <v>4354</v>
      </c>
      <c r="CF132" s="83">
        <v>4354</v>
      </c>
      <c r="CG132" s="83">
        <v>4472</v>
      </c>
      <c r="CH132" s="83">
        <v>4731</v>
      </c>
      <c r="CI132" s="83">
        <v>4958</v>
      </c>
      <c r="CJ132" s="83">
        <v>5450</v>
      </c>
      <c r="CK132" s="83">
        <v>4156</v>
      </c>
      <c r="CL132" s="83">
        <v>3916</v>
      </c>
      <c r="CM132" s="83">
        <v>3794</v>
      </c>
      <c r="CN132" s="83">
        <v>3532</v>
      </c>
      <c r="CO132" s="83">
        <v>2962</v>
      </c>
      <c r="CP132" s="83">
        <v>2477</v>
      </c>
      <c r="CQ132" s="83">
        <v>2483</v>
      </c>
      <c r="CR132" s="83">
        <v>2339</v>
      </c>
      <c r="CS132" s="83">
        <v>2277</v>
      </c>
      <c r="CT132" s="83">
        <v>1955</v>
      </c>
      <c r="CU132" s="83">
        <v>1739</v>
      </c>
      <c r="CV132" s="83">
        <v>1547</v>
      </c>
      <c r="CW132" s="83">
        <v>1283</v>
      </c>
      <c r="CX132" s="83">
        <v>1083</v>
      </c>
      <c r="CY132" s="83">
        <v>3894</v>
      </c>
      <c r="CZ132" s="84">
        <v>4166</v>
      </c>
      <c r="DA132" s="84">
        <v>4132</v>
      </c>
      <c r="DB132" s="84">
        <v>4389</v>
      </c>
      <c r="DC132" s="84">
        <v>4545</v>
      </c>
      <c r="DD132" s="84">
        <v>4529</v>
      </c>
      <c r="DE132" s="84">
        <v>4669</v>
      </c>
      <c r="DF132" s="84">
        <v>4852</v>
      </c>
      <c r="DG132" s="84">
        <v>4815</v>
      </c>
      <c r="DH132" s="84">
        <v>4786</v>
      </c>
      <c r="DI132" s="84">
        <v>4771</v>
      </c>
      <c r="DJ132" s="84">
        <v>5265</v>
      </c>
      <c r="DK132" s="84">
        <v>5168</v>
      </c>
      <c r="DL132" s="84">
        <v>5091</v>
      </c>
      <c r="DM132" s="84">
        <v>5057</v>
      </c>
      <c r="DN132" s="84">
        <v>5049</v>
      </c>
      <c r="DO132" s="84">
        <v>4826</v>
      </c>
      <c r="DP132" s="84">
        <v>4660</v>
      </c>
      <c r="DQ132" s="84">
        <v>4709</v>
      </c>
      <c r="DR132" s="84">
        <v>4462</v>
      </c>
      <c r="DS132" s="84">
        <v>3503</v>
      </c>
      <c r="DT132" s="84">
        <v>3197</v>
      </c>
      <c r="DU132" s="84">
        <v>3524</v>
      </c>
      <c r="DV132" s="84">
        <v>4011</v>
      </c>
      <c r="DW132" s="84">
        <v>4156</v>
      </c>
      <c r="DX132" s="84">
        <v>4347</v>
      </c>
      <c r="DY132" s="84">
        <v>4444</v>
      </c>
      <c r="DZ132" s="84">
        <v>4426</v>
      </c>
      <c r="EA132" s="84">
        <v>4637</v>
      </c>
      <c r="EB132" s="84">
        <v>4939</v>
      </c>
      <c r="EC132" s="84">
        <v>5007</v>
      </c>
      <c r="ED132" s="84">
        <v>5304</v>
      </c>
      <c r="EE132" s="84">
        <v>5401</v>
      </c>
      <c r="EF132" s="84">
        <v>5714</v>
      </c>
      <c r="EG132" s="84">
        <v>5920</v>
      </c>
      <c r="EH132" s="84">
        <v>5905</v>
      </c>
      <c r="EI132" s="84">
        <v>5741</v>
      </c>
      <c r="EJ132" s="84">
        <v>5702</v>
      </c>
      <c r="EK132" s="84">
        <v>5702</v>
      </c>
      <c r="EL132" s="84">
        <v>5553</v>
      </c>
      <c r="EM132" s="84">
        <v>5616</v>
      </c>
      <c r="EN132" s="84">
        <v>5804</v>
      </c>
      <c r="EO132" s="84">
        <v>5816</v>
      </c>
      <c r="EP132" s="84">
        <v>6106</v>
      </c>
      <c r="EQ132" s="84">
        <v>5836</v>
      </c>
      <c r="ER132" s="84">
        <v>5448</v>
      </c>
      <c r="ES132" s="84">
        <v>5202</v>
      </c>
      <c r="ET132" s="84">
        <v>5356</v>
      </c>
      <c r="EU132" s="84">
        <v>5597</v>
      </c>
      <c r="EV132" s="84">
        <v>5828</v>
      </c>
      <c r="EW132" s="84">
        <v>5921</v>
      </c>
      <c r="EX132" s="84">
        <v>6102</v>
      </c>
      <c r="EY132" s="84">
        <v>6492</v>
      </c>
      <c r="EZ132" s="84">
        <v>6038</v>
      </c>
      <c r="FA132" s="84">
        <v>6391</v>
      </c>
      <c r="FB132" s="84">
        <v>6491</v>
      </c>
      <c r="FC132" s="84">
        <v>6505</v>
      </c>
      <c r="FD132" s="84">
        <v>6369</v>
      </c>
      <c r="FE132" s="84">
        <v>6560</v>
      </c>
      <c r="FF132" s="84">
        <v>6526</v>
      </c>
      <c r="FG132" s="84">
        <v>6300</v>
      </c>
      <c r="FH132" s="84">
        <v>6261</v>
      </c>
      <c r="FI132" s="84">
        <v>5997</v>
      </c>
      <c r="FJ132" s="84">
        <v>5761</v>
      </c>
      <c r="FK132" s="84">
        <v>5764</v>
      </c>
      <c r="FL132" s="84">
        <v>5739</v>
      </c>
      <c r="FM132" s="84">
        <v>5385</v>
      </c>
      <c r="FN132" s="84">
        <v>5252</v>
      </c>
      <c r="FO132" s="84">
        <v>5160</v>
      </c>
      <c r="FP132" s="84">
        <v>5090</v>
      </c>
      <c r="FQ132" s="84">
        <v>5026</v>
      </c>
      <c r="FR132" s="84">
        <v>5000</v>
      </c>
      <c r="FS132" s="84">
        <v>5087</v>
      </c>
      <c r="FT132" s="84">
        <v>5186</v>
      </c>
      <c r="FU132" s="84">
        <v>5455</v>
      </c>
      <c r="FV132" s="84">
        <v>5805</v>
      </c>
      <c r="FW132" s="84">
        <v>6487</v>
      </c>
      <c r="FX132" s="84">
        <v>4928</v>
      </c>
      <c r="FY132" s="84">
        <v>4654</v>
      </c>
      <c r="FZ132" s="84">
        <v>4485</v>
      </c>
      <c r="GA132" s="84">
        <v>4247</v>
      </c>
      <c r="GB132" s="84">
        <v>3529</v>
      </c>
      <c r="GC132" s="84">
        <v>3058</v>
      </c>
      <c r="GD132" s="84">
        <v>3333</v>
      </c>
      <c r="GE132" s="84">
        <v>3198</v>
      </c>
      <c r="GF132" s="84">
        <v>2947</v>
      </c>
      <c r="GG132" s="84">
        <v>2655</v>
      </c>
      <c r="GH132" s="84">
        <v>2463</v>
      </c>
      <c r="GI132" s="84">
        <v>2279</v>
      </c>
      <c r="GJ132" s="84">
        <v>2018</v>
      </c>
      <c r="GK132" s="84">
        <v>1770</v>
      </c>
      <c r="GL132" s="85">
        <v>8220</v>
      </c>
    </row>
    <row r="133" spans="1:194" s="1" customFormat="1">
      <c r="A133" s="86" t="s">
        <v>135</v>
      </c>
      <c r="B133" s="360" t="s">
        <v>258</v>
      </c>
      <c r="C133" s="29" t="str">
        <f t="shared" si="14"/>
        <v xml:space="preserve">England – CCGs - Wigan Borough </v>
      </c>
      <c r="D133" s="50">
        <f t="shared" si="13"/>
        <v>129821</v>
      </c>
      <c r="E133" s="50">
        <f t="shared" si="13"/>
        <v>134943</v>
      </c>
      <c r="F133" s="51">
        <f t="shared" si="15"/>
        <v>334110</v>
      </c>
      <c r="G133" s="51">
        <f t="shared" si="16"/>
        <v>165612</v>
      </c>
      <c r="H133" s="52">
        <f t="shared" si="17"/>
        <v>168498</v>
      </c>
      <c r="I133" s="52">
        <f t="shared" si="18"/>
        <v>129821</v>
      </c>
      <c r="J133" s="52">
        <f t="shared" si="19"/>
        <v>134943</v>
      </c>
      <c r="K133" s="49">
        <f t="shared" si="20"/>
        <v>35791</v>
      </c>
      <c r="L133" s="50">
        <f t="shared" si="21"/>
        <v>33555</v>
      </c>
      <c r="M133" s="83">
        <v>1848</v>
      </c>
      <c r="N133" s="83">
        <v>1789</v>
      </c>
      <c r="O133" s="83">
        <v>1770</v>
      </c>
      <c r="P133" s="83">
        <v>1923</v>
      </c>
      <c r="Q133" s="83">
        <v>1908</v>
      </c>
      <c r="R133" s="83">
        <v>1968</v>
      </c>
      <c r="S133" s="83">
        <v>2038</v>
      </c>
      <c r="T133" s="83">
        <v>2028</v>
      </c>
      <c r="U133" s="83">
        <v>1997</v>
      </c>
      <c r="V133" s="83">
        <v>2002</v>
      </c>
      <c r="W133" s="83">
        <v>2081</v>
      </c>
      <c r="X133" s="83">
        <v>2118</v>
      </c>
      <c r="Y133" s="83">
        <v>2155</v>
      </c>
      <c r="Z133" s="83">
        <v>2037</v>
      </c>
      <c r="AA133" s="83">
        <v>2163</v>
      </c>
      <c r="AB133" s="83">
        <v>1928</v>
      </c>
      <c r="AC133" s="83">
        <v>2047</v>
      </c>
      <c r="AD133" s="83">
        <v>1991</v>
      </c>
      <c r="AE133" s="83">
        <v>1911</v>
      </c>
      <c r="AF133" s="83">
        <v>1602</v>
      </c>
      <c r="AG133" s="83">
        <v>1524</v>
      </c>
      <c r="AH133" s="83">
        <v>1671</v>
      </c>
      <c r="AI133" s="83">
        <v>1780</v>
      </c>
      <c r="AJ133" s="83">
        <v>1830</v>
      </c>
      <c r="AK133" s="83">
        <v>1895</v>
      </c>
      <c r="AL133" s="83">
        <v>1889</v>
      </c>
      <c r="AM133" s="83">
        <v>1938</v>
      </c>
      <c r="AN133" s="83">
        <v>1993</v>
      </c>
      <c r="AO133" s="83">
        <v>2062</v>
      </c>
      <c r="AP133" s="83">
        <v>2095</v>
      </c>
      <c r="AQ133" s="83">
        <v>2232</v>
      </c>
      <c r="AR133" s="83">
        <v>2346</v>
      </c>
      <c r="AS133" s="83">
        <v>2320</v>
      </c>
      <c r="AT133" s="83">
        <v>2325</v>
      </c>
      <c r="AU133" s="83">
        <v>2264</v>
      </c>
      <c r="AV133" s="83">
        <v>2289</v>
      </c>
      <c r="AW133" s="83">
        <v>2255</v>
      </c>
      <c r="AX133" s="83">
        <v>2303</v>
      </c>
      <c r="AY133" s="83">
        <v>2163</v>
      </c>
      <c r="AZ133" s="83">
        <v>2154</v>
      </c>
      <c r="BA133" s="83">
        <v>2190</v>
      </c>
      <c r="BB133" s="83">
        <v>2110</v>
      </c>
      <c r="BC133" s="83">
        <v>2155</v>
      </c>
      <c r="BD133" s="83">
        <v>1975</v>
      </c>
      <c r="BE133" s="83">
        <v>1782</v>
      </c>
      <c r="BF133" s="83">
        <v>1868</v>
      </c>
      <c r="BG133" s="83">
        <v>1880</v>
      </c>
      <c r="BH133" s="83">
        <v>2056</v>
      </c>
      <c r="BI133" s="83">
        <v>2080</v>
      </c>
      <c r="BJ133" s="83">
        <v>2122</v>
      </c>
      <c r="BK133" s="83">
        <v>2429</v>
      </c>
      <c r="BL133" s="83">
        <v>2532</v>
      </c>
      <c r="BM133" s="83">
        <v>2429</v>
      </c>
      <c r="BN133" s="83">
        <v>2468</v>
      </c>
      <c r="BO133" s="83">
        <v>2526</v>
      </c>
      <c r="BP133" s="83">
        <v>2525</v>
      </c>
      <c r="BQ133" s="83">
        <v>2422</v>
      </c>
      <c r="BR133" s="83">
        <v>2461</v>
      </c>
      <c r="BS133" s="83">
        <v>2406</v>
      </c>
      <c r="BT133" s="83">
        <v>2182</v>
      </c>
      <c r="BU133" s="83">
        <v>2200</v>
      </c>
      <c r="BV133" s="83">
        <v>2200</v>
      </c>
      <c r="BW133" s="83">
        <v>1926</v>
      </c>
      <c r="BX133" s="83">
        <v>1937</v>
      </c>
      <c r="BY133" s="83">
        <v>1956</v>
      </c>
      <c r="BZ133" s="83">
        <v>1740</v>
      </c>
      <c r="CA133" s="83">
        <v>1697</v>
      </c>
      <c r="CB133" s="83">
        <v>1635</v>
      </c>
      <c r="CC133" s="83">
        <v>1653</v>
      </c>
      <c r="CD133" s="83">
        <v>1600</v>
      </c>
      <c r="CE133" s="83">
        <v>1514</v>
      </c>
      <c r="CF133" s="83">
        <v>1635</v>
      </c>
      <c r="CG133" s="83">
        <v>1638</v>
      </c>
      <c r="CH133" s="83">
        <v>1700</v>
      </c>
      <c r="CI133" s="83">
        <v>1738</v>
      </c>
      <c r="CJ133" s="83">
        <v>1853</v>
      </c>
      <c r="CK133" s="83">
        <v>1378</v>
      </c>
      <c r="CL133" s="83">
        <v>1303</v>
      </c>
      <c r="CM133" s="83">
        <v>1280</v>
      </c>
      <c r="CN133" s="83">
        <v>1184</v>
      </c>
      <c r="CO133" s="83">
        <v>1041</v>
      </c>
      <c r="CP133" s="83">
        <v>899</v>
      </c>
      <c r="CQ133" s="83">
        <v>820</v>
      </c>
      <c r="CR133" s="83">
        <v>757</v>
      </c>
      <c r="CS133" s="83">
        <v>600</v>
      </c>
      <c r="CT133" s="83">
        <v>530</v>
      </c>
      <c r="CU133" s="83">
        <v>452</v>
      </c>
      <c r="CV133" s="83">
        <v>365</v>
      </c>
      <c r="CW133" s="83">
        <v>276</v>
      </c>
      <c r="CX133" s="83">
        <v>199</v>
      </c>
      <c r="CY133" s="83">
        <v>676</v>
      </c>
      <c r="CZ133" s="84">
        <v>1714</v>
      </c>
      <c r="DA133" s="84">
        <v>1710</v>
      </c>
      <c r="DB133" s="84">
        <v>1702</v>
      </c>
      <c r="DC133" s="84">
        <v>1751</v>
      </c>
      <c r="DD133" s="84">
        <v>1882</v>
      </c>
      <c r="DE133" s="84">
        <v>1835</v>
      </c>
      <c r="DF133" s="84">
        <v>1816</v>
      </c>
      <c r="DG133" s="84">
        <v>1876</v>
      </c>
      <c r="DH133" s="84">
        <v>1909</v>
      </c>
      <c r="DI133" s="84">
        <v>1950</v>
      </c>
      <c r="DJ133" s="84">
        <v>1953</v>
      </c>
      <c r="DK133" s="84">
        <v>2046</v>
      </c>
      <c r="DL133" s="84">
        <v>1938</v>
      </c>
      <c r="DM133" s="84">
        <v>1979</v>
      </c>
      <c r="DN133" s="84">
        <v>1935</v>
      </c>
      <c r="DO133" s="84">
        <v>1828</v>
      </c>
      <c r="DP133" s="84">
        <v>1871</v>
      </c>
      <c r="DQ133" s="84">
        <v>1860</v>
      </c>
      <c r="DR133" s="84">
        <v>1714</v>
      </c>
      <c r="DS133" s="84">
        <v>1268</v>
      </c>
      <c r="DT133" s="84">
        <v>1297</v>
      </c>
      <c r="DU133" s="84">
        <v>1511</v>
      </c>
      <c r="DV133" s="84">
        <v>1620</v>
      </c>
      <c r="DW133" s="84">
        <v>1847</v>
      </c>
      <c r="DX133" s="84">
        <v>1846</v>
      </c>
      <c r="DY133" s="84">
        <v>2006</v>
      </c>
      <c r="DZ133" s="84">
        <v>2020</v>
      </c>
      <c r="EA133" s="84">
        <v>2137</v>
      </c>
      <c r="EB133" s="84">
        <v>2197</v>
      </c>
      <c r="EC133" s="84">
        <v>2345</v>
      </c>
      <c r="ED133" s="84">
        <v>2486</v>
      </c>
      <c r="EE133" s="84">
        <v>2403</v>
      </c>
      <c r="EF133" s="84">
        <v>2424</v>
      </c>
      <c r="EG133" s="84">
        <v>2436</v>
      </c>
      <c r="EH133" s="84">
        <v>2422</v>
      </c>
      <c r="EI133" s="84">
        <v>2341</v>
      </c>
      <c r="EJ133" s="84">
        <v>2336</v>
      </c>
      <c r="EK133" s="84">
        <v>2287</v>
      </c>
      <c r="EL133" s="84">
        <v>2292</v>
      </c>
      <c r="EM133" s="84">
        <v>2143</v>
      </c>
      <c r="EN133" s="84">
        <v>2119</v>
      </c>
      <c r="EO133" s="84">
        <v>2200</v>
      </c>
      <c r="EP133" s="84">
        <v>2123</v>
      </c>
      <c r="EQ133" s="84">
        <v>2034</v>
      </c>
      <c r="ER133" s="84">
        <v>1880</v>
      </c>
      <c r="ES133" s="84">
        <v>1855</v>
      </c>
      <c r="ET133" s="84">
        <v>1898</v>
      </c>
      <c r="EU133" s="84">
        <v>1990</v>
      </c>
      <c r="EV133" s="84">
        <v>2087</v>
      </c>
      <c r="EW133" s="84">
        <v>2175</v>
      </c>
      <c r="EX133" s="84">
        <v>2355</v>
      </c>
      <c r="EY133" s="84">
        <v>2522</v>
      </c>
      <c r="EZ133" s="84">
        <v>2504</v>
      </c>
      <c r="FA133" s="84">
        <v>2545</v>
      </c>
      <c r="FB133" s="84">
        <v>2470</v>
      </c>
      <c r="FC133" s="84">
        <v>2394</v>
      </c>
      <c r="FD133" s="84">
        <v>2388</v>
      </c>
      <c r="FE133" s="84">
        <v>2358</v>
      </c>
      <c r="FF133" s="84">
        <v>2362</v>
      </c>
      <c r="FG133" s="84">
        <v>2217</v>
      </c>
      <c r="FH133" s="84">
        <v>2288</v>
      </c>
      <c r="FI133" s="84">
        <v>2092</v>
      </c>
      <c r="FJ133" s="84">
        <v>2085</v>
      </c>
      <c r="FK133" s="84">
        <v>2029</v>
      </c>
      <c r="FL133" s="84">
        <v>1920</v>
      </c>
      <c r="FM133" s="84">
        <v>1879</v>
      </c>
      <c r="FN133" s="84">
        <v>1767</v>
      </c>
      <c r="FO133" s="84">
        <v>1717</v>
      </c>
      <c r="FP133" s="84">
        <v>1744</v>
      </c>
      <c r="FQ133" s="84">
        <v>1743</v>
      </c>
      <c r="FR133" s="84">
        <v>1655</v>
      </c>
      <c r="FS133" s="84">
        <v>1652</v>
      </c>
      <c r="FT133" s="84">
        <v>1782</v>
      </c>
      <c r="FU133" s="84">
        <v>1814</v>
      </c>
      <c r="FV133" s="84">
        <v>1937</v>
      </c>
      <c r="FW133" s="84">
        <v>2121</v>
      </c>
      <c r="FX133" s="84">
        <v>1481</v>
      </c>
      <c r="FY133" s="84">
        <v>1515</v>
      </c>
      <c r="FZ133" s="84">
        <v>1393</v>
      </c>
      <c r="GA133" s="84">
        <v>1381</v>
      </c>
      <c r="GB133" s="84">
        <v>1166</v>
      </c>
      <c r="GC133" s="84">
        <v>952</v>
      </c>
      <c r="GD133" s="84">
        <v>983</v>
      </c>
      <c r="GE133" s="84">
        <v>870</v>
      </c>
      <c r="GF133" s="84">
        <v>853</v>
      </c>
      <c r="GG133" s="84">
        <v>735</v>
      </c>
      <c r="GH133" s="84">
        <v>602</v>
      </c>
      <c r="GI133" s="84">
        <v>564</v>
      </c>
      <c r="GJ133" s="84">
        <v>488</v>
      </c>
      <c r="GK133" s="84">
        <v>353</v>
      </c>
      <c r="GL133" s="85">
        <v>1528</v>
      </c>
    </row>
    <row r="134" spans="1:194" s="1" customFormat="1">
      <c r="A134" s="86" t="s">
        <v>135</v>
      </c>
      <c r="B134" s="360" t="s">
        <v>259</v>
      </c>
      <c r="C134" s="29" t="str">
        <f t="shared" si="14"/>
        <v xml:space="preserve">England – CCGs - Wirral </v>
      </c>
      <c r="D134" s="50">
        <f t="shared" si="13"/>
        <v>122282</v>
      </c>
      <c r="E134" s="50">
        <f t="shared" si="13"/>
        <v>134481</v>
      </c>
      <c r="F134" s="51">
        <f t="shared" si="15"/>
        <v>322453</v>
      </c>
      <c r="G134" s="51">
        <f t="shared" si="16"/>
        <v>156079</v>
      </c>
      <c r="H134" s="52">
        <f t="shared" si="17"/>
        <v>166374</v>
      </c>
      <c r="I134" s="52">
        <f t="shared" si="18"/>
        <v>122282</v>
      </c>
      <c r="J134" s="52">
        <f t="shared" si="19"/>
        <v>134481</v>
      </c>
      <c r="K134" s="49">
        <f t="shared" si="20"/>
        <v>33797</v>
      </c>
      <c r="L134" s="50">
        <f t="shared" si="21"/>
        <v>31893</v>
      </c>
      <c r="M134" s="83">
        <v>1548</v>
      </c>
      <c r="N134" s="83">
        <v>1560</v>
      </c>
      <c r="O134" s="83">
        <v>1574</v>
      </c>
      <c r="P134" s="83">
        <v>1765</v>
      </c>
      <c r="Q134" s="83">
        <v>1847</v>
      </c>
      <c r="R134" s="83">
        <v>1861</v>
      </c>
      <c r="S134" s="83">
        <v>1922</v>
      </c>
      <c r="T134" s="83">
        <v>1887</v>
      </c>
      <c r="U134" s="83">
        <v>1937</v>
      </c>
      <c r="V134" s="83">
        <v>1909</v>
      </c>
      <c r="W134" s="83">
        <v>2170</v>
      </c>
      <c r="X134" s="83">
        <v>2008</v>
      </c>
      <c r="Y134" s="83">
        <v>2010</v>
      </c>
      <c r="Z134" s="83">
        <v>1997</v>
      </c>
      <c r="AA134" s="83">
        <v>1957</v>
      </c>
      <c r="AB134" s="83">
        <v>1994</v>
      </c>
      <c r="AC134" s="83">
        <v>1961</v>
      </c>
      <c r="AD134" s="83">
        <v>1890</v>
      </c>
      <c r="AE134" s="83">
        <v>1831</v>
      </c>
      <c r="AF134" s="83">
        <v>1384</v>
      </c>
      <c r="AG134" s="83">
        <v>1401</v>
      </c>
      <c r="AH134" s="83">
        <v>1445</v>
      </c>
      <c r="AI134" s="83">
        <v>1494</v>
      </c>
      <c r="AJ134" s="83">
        <v>1630</v>
      </c>
      <c r="AK134" s="83">
        <v>1635</v>
      </c>
      <c r="AL134" s="83">
        <v>1726</v>
      </c>
      <c r="AM134" s="83">
        <v>1723</v>
      </c>
      <c r="AN134" s="83">
        <v>1637</v>
      </c>
      <c r="AO134" s="83">
        <v>1726</v>
      </c>
      <c r="AP134" s="83">
        <v>1930</v>
      </c>
      <c r="AQ134" s="83">
        <v>1823</v>
      </c>
      <c r="AR134" s="83">
        <v>1956</v>
      </c>
      <c r="AS134" s="83">
        <v>1965</v>
      </c>
      <c r="AT134" s="83">
        <v>1832</v>
      </c>
      <c r="AU134" s="83">
        <v>1944</v>
      </c>
      <c r="AV134" s="83">
        <v>1873</v>
      </c>
      <c r="AW134" s="83">
        <v>1831</v>
      </c>
      <c r="AX134" s="83">
        <v>1805</v>
      </c>
      <c r="AY134" s="83">
        <v>1820</v>
      </c>
      <c r="AZ134" s="83">
        <v>1850</v>
      </c>
      <c r="BA134" s="83">
        <v>1913</v>
      </c>
      <c r="BB134" s="83">
        <v>1873</v>
      </c>
      <c r="BC134" s="83">
        <v>1898</v>
      </c>
      <c r="BD134" s="83">
        <v>1850</v>
      </c>
      <c r="BE134" s="83">
        <v>1708</v>
      </c>
      <c r="BF134" s="83">
        <v>1661</v>
      </c>
      <c r="BG134" s="83">
        <v>1741</v>
      </c>
      <c r="BH134" s="83">
        <v>1801</v>
      </c>
      <c r="BI134" s="83">
        <v>1784</v>
      </c>
      <c r="BJ134" s="83">
        <v>1965</v>
      </c>
      <c r="BK134" s="83">
        <v>2142</v>
      </c>
      <c r="BL134" s="83">
        <v>2256</v>
      </c>
      <c r="BM134" s="83">
        <v>2109</v>
      </c>
      <c r="BN134" s="83">
        <v>2195</v>
      </c>
      <c r="BO134" s="83">
        <v>2226</v>
      </c>
      <c r="BP134" s="83">
        <v>2312</v>
      </c>
      <c r="BQ134" s="83">
        <v>2251</v>
      </c>
      <c r="BR134" s="83">
        <v>2279</v>
      </c>
      <c r="BS134" s="83">
        <v>2333</v>
      </c>
      <c r="BT134" s="83">
        <v>2194</v>
      </c>
      <c r="BU134" s="83">
        <v>2365</v>
      </c>
      <c r="BV134" s="83">
        <v>2290</v>
      </c>
      <c r="BW134" s="83">
        <v>2170</v>
      </c>
      <c r="BX134" s="83">
        <v>2139</v>
      </c>
      <c r="BY134" s="83">
        <v>2069</v>
      </c>
      <c r="BZ134" s="83">
        <v>1943</v>
      </c>
      <c r="CA134" s="83">
        <v>1821</v>
      </c>
      <c r="CB134" s="83">
        <v>1740</v>
      </c>
      <c r="CC134" s="83">
        <v>1873</v>
      </c>
      <c r="CD134" s="83">
        <v>1779</v>
      </c>
      <c r="CE134" s="83">
        <v>1716</v>
      </c>
      <c r="CF134" s="83">
        <v>1767</v>
      </c>
      <c r="CG134" s="83">
        <v>1835</v>
      </c>
      <c r="CH134" s="83">
        <v>1720</v>
      </c>
      <c r="CI134" s="83">
        <v>1765</v>
      </c>
      <c r="CJ134" s="83">
        <v>1855</v>
      </c>
      <c r="CK134" s="83">
        <v>1342</v>
      </c>
      <c r="CL134" s="83">
        <v>1281</v>
      </c>
      <c r="CM134" s="83">
        <v>1330</v>
      </c>
      <c r="CN134" s="83">
        <v>1138</v>
      </c>
      <c r="CO134" s="83">
        <v>967</v>
      </c>
      <c r="CP134" s="83">
        <v>811</v>
      </c>
      <c r="CQ134" s="83">
        <v>879</v>
      </c>
      <c r="CR134" s="83">
        <v>776</v>
      </c>
      <c r="CS134" s="83">
        <v>716</v>
      </c>
      <c r="CT134" s="83">
        <v>599</v>
      </c>
      <c r="CU134" s="83">
        <v>560</v>
      </c>
      <c r="CV134" s="83">
        <v>467</v>
      </c>
      <c r="CW134" s="83">
        <v>384</v>
      </c>
      <c r="CX134" s="83">
        <v>330</v>
      </c>
      <c r="CY134" s="83">
        <v>1103</v>
      </c>
      <c r="CZ134" s="84">
        <v>1473</v>
      </c>
      <c r="DA134" s="84">
        <v>1489</v>
      </c>
      <c r="DB134" s="84">
        <v>1668</v>
      </c>
      <c r="DC134" s="84">
        <v>1644</v>
      </c>
      <c r="DD134" s="84">
        <v>1601</v>
      </c>
      <c r="DE134" s="84">
        <v>1629</v>
      </c>
      <c r="DF134" s="84">
        <v>1797</v>
      </c>
      <c r="DG134" s="84">
        <v>1778</v>
      </c>
      <c r="DH134" s="84">
        <v>1778</v>
      </c>
      <c r="DI134" s="84">
        <v>1873</v>
      </c>
      <c r="DJ134" s="84">
        <v>1959</v>
      </c>
      <c r="DK134" s="84">
        <v>1962</v>
      </c>
      <c r="DL134" s="84">
        <v>1872</v>
      </c>
      <c r="DM134" s="84">
        <v>1905</v>
      </c>
      <c r="DN134" s="84">
        <v>1998</v>
      </c>
      <c r="DO134" s="84">
        <v>1805</v>
      </c>
      <c r="DP134" s="84">
        <v>1792</v>
      </c>
      <c r="DQ134" s="84">
        <v>1870</v>
      </c>
      <c r="DR134" s="84">
        <v>1751</v>
      </c>
      <c r="DS134" s="84">
        <v>1137</v>
      </c>
      <c r="DT134" s="84">
        <v>1203</v>
      </c>
      <c r="DU134" s="84">
        <v>1309</v>
      </c>
      <c r="DV134" s="84">
        <v>1481</v>
      </c>
      <c r="DW134" s="84">
        <v>1605</v>
      </c>
      <c r="DX134" s="84">
        <v>1708</v>
      </c>
      <c r="DY134" s="84">
        <v>1724</v>
      </c>
      <c r="DZ134" s="84">
        <v>1705</v>
      </c>
      <c r="EA134" s="84">
        <v>1866</v>
      </c>
      <c r="EB134" s="84">
        <v>1890</v>
      </c>
      <c r="EC134" s="84">
        <v>1897</v>
      </c>
      <c r="ED134" s="84">
        <v>1946</v>
      </c>
      <c r="EE134" s="84">
        <v>2084</v>
      </c>
      <c r="EF134" s="84">
        <v>2066</v>
      </c>
      <c r="EG134" s="84">
        <v>2114</v>
      </c>
      <c r="EH134" s="84">
        <v>2195</v>
      </c>
      <c r="EI134" s="84">
        <v>2116</v>
      </c>
      <c r="EJ134" s="84">
        <v>2170</v>
      </c>
      <c r="EK134" s="84">
        <v>2082</v>
      </c>
      <c r="EL134" s="84">
        <v>2099</v>
      </c>
      <c r="EM134" s="84">
        <v>1993</v>
      </c>
      <c r="EN134" s="84">
        <v>1993</v>
      </c>
      <c r="EO134" s="84">
        <v>1980</v>
      </c>
      <c r="EP134" s="84">
        <v>1994</v>
      </c>
      <c r="EQ134" s="84">
        <v>2013</v>
      </c>
      <c r="ER134" s="84">
        <v>1833</v>
      </c>
      <c r="ES134" s="84">
        <v>1799</v>
      </c>
      <c r="ET134" s="84">
        <v>1913</v>
      </c>
      <c r="EU134" s="84">
        <v>1981</v>
      </c>
      <c r="EV134" s="84">
        <v>1956</v>
      </c>
      <c r="EW134" s="84">
        <v>2114</v>
      </c>
      <c r="EX134" s="84">
        <v>2210</v>
      </c>
      <c r="EY134" s="84">
        <v>2367</v>
      </c>
      <c r="EZ134" s="84">
        <v>2309</v>
      </c>
      <c r="FA134" s="84">
        <v>2347</v>
      </c>
      <c r="FB134" s="84">
        <v>2434</v>
      </c>
      <c r="FC134" s="84">
        <v>2374</v>
      </c>
      <c r="FD134" s="84">
        <v>2354</v>
      </c>
      <c r="FE134" s="84">
        <v>2547</v>
      </c>
      <c r="FF134" s="84">
        <v>2526</v>
      </c>
      <c r="FG134" s="84">
        <v>2562</v>
      </c>
      <c r="FH134" s="84">
        <v>2452</v>
      </c>
      <c r="FI134" s="84">
        <v>2278</v>
      </c>
      <c r="FJ134" s="84">
        <v>2247</v>
      </c>
      <c r="FK134" s="84">
        <v>2178</v>
      </c>
      <c r="FL134" s="84">
        <v>2128</v>
      </c>
      <c r="FM134" s="84">
        <v>2160</v>
      </c>
      <c r="FN134" s="84">
        <v>1979</v>
      </c>
      <c r="FO134" s="84">
        <v>1975</v>
      </c>
      <c r="FP134" s="84">
        <v>1945</v>
      </c>
      <c r="FQ134" s="84">
        <v>1952</v>
      </c>
      <c r="FR134" s="84">
        <v>1934</v>
      </c>
      <c r="FS134" s="84">
        <v>1933</v>
      </c>
      <c r="FT134" s="84">
        <v>1802</v>
      </c>
      <c r="FU134" s="84">
        <v>1947</v>
      </c>
      <c r="FV134" s="84">
        <v>1960</v>
      </c>
      <c r="FW134" s="84">
        <v>2161</v>
      </c>
      <c r="FX134" s="84">
        <v>1589</v>
      </c>
      <c r="FY134" s="84">
        <v>1489</v>
      </c>
      <c r="FZ134" s="84">
        <v>1518</v>
      </c>
      <c r="GA134" s="84">
        <v>1389</v>
      </c>
      <c r="GB134" s="84">
        <v>1214</v>
      </c>
      <c r="GC134" s="84">
        <v>1173</v>
      </c>
      <c r="GD134" s="84">
        <v>1166</v>
      </c>
      <c r="GE134" s="84">
        <v>1095</v>
      </c>
      <c r="GF134" s="84">
        <v>979</v>
      </c>
      <c r="GG134" s="84">
        <v>862</v>
      </c>
      <c r="GH134" s="84">
        <v>838</v>
      </c>
      <c r="GI134" s="84">
        <v>747</v>
      </c>
      <c r="GJ134" s="84">
        <v>662</v>
      </c>
      <c r="GK134" s="84">
        <v>530</v>
      </c>
      <c r="GL134" s="85">
        <v>2452</v>
      </c>
    </row>
    <row r="135" spans="1:194" s="114" customFormat="1">
      <c r="A135" s="111"/>
      <c r="B135" s="361"/>
      <c r="C135" s="111"/>
      <c r="D135" s="113">
        <f t="shared" ref="D135:L135" si="22">SUM(D29:D134)</f>
        <v>21895402</v>
      </c>
      <c r="E135" s="131">
        <f t="shared" si="22"/>
        <v>23324090</v>
      </c>
      <c r="F135" s="113">
        <f t="shared" si="22"/>
        <v>57106398</v>
      </c>
      <c r="G135" s="131">
        <f t="shared" si="22"/>
        <v>27983290</v>
      </c>
      <c r="H135" s="131">
        <f t="shared" si="22"/>
        <v>29123108</v>
      </c>
      <c r="I135" s="131">
        <f t="shared" si="22"/>
        <v>21895402</v>
      </c>
      <c r="J135" s="131">
        <f t="shared" si="22"/>
        <v>23324090</v>
      </c>
      <c r="K135" s="131">
        <f t="shared" si="22"/>
        <v>6087888</v>
      </c>
      <c r="L135" s="131">
        <f t="shared" si="22"/>
        <v>5799018</v>
      </c>
      <c r="M135" s="113"/>
      <c r="N135" s="113"/>
      <c r="O135" s="113"/>
      <c r="P135" s="113"/>
      <c r="Q135" s="113"/>
      <c r="R135" s="113"/>
      <c r="S135" s="113"/>
      <c r="T135" s="113"/>
      <c r="U135" s="113"/>
      <c r="V135" s="113"/>
      <c r="W135" s="113"/>
      <c r="X135" s="113"/>
      <c r="Y135" s="113"/>
      <c r="Z135" s="113"/>
      <c r="AA135" s="113"/>
      <c r="AB135" s="113"/>
      <c r="AC135" s="113"/>
      <c r="AD135" s="113"/>
      <c r="AE135" s="113"/>
      <c r="AF135" s="113"/>
      <c r="AG135" s="113"/>
      <c r="AH135" s="113"/>
      <c r="AI135" s="113"/>
      <c r="AJ135" s="113"/>
      <c r="AK135" s="113"/>
      <c r="AL135" s="113"/>
      <c r="AM135" s="113"/>
      <c r="AN135" s="113"/>
      <c r="AO135" s="113"/>
      <c r="AP135" s="113"/>
      <c r="AQ135" s="113"/>
      <c r="AR135" s="113"/>
      <c r="AS135" s="113"/>
      <c r="AT135" s="113"/>
      <c r="AU135" s="113"/>
      <c r="AV135" s="113"/>
      <c r="AW135" s="113"/>
      <c r="AX135" s="113"/>
      <c r="AY135" s="113"/>
      <c r="AZ135" s="113"/>
      <c r="BA135" s="113"/>
      <c r="BB135" s="113"/>
      <c r="BC135" s="113"/>
      <c r="BD135" s="113"/>
      <c r="BE135" s="113"/>
      <c r="BF135" s="113"/>
      <c r="BG135" s="113"/>
      <c r="BH135" s="113"/>
      <c r="BI135" s="113"/>
      <c r="BJ135" s="113"/>
      <c r="BK135" s="113"/>
      <c r="BL135" s="113"/>
      <c r="BM135" s="113"/>
      <c r="BN135" s="113"/>
      <c r="BO135" s="113"/>
      <c r="BP135" s="113"/>
      <c r="BQ135" s="113"/>
      <c r="BR135" s="113"/>
      <c r="BS135" s="113"/>
      <c r="BT135" s="113"/>
      <c r="BU135" s="113"/>
      <c r="BV135" s="113"/>
      <c r="BW135" s="113"/>
      <c r="BX135" s="113"/>
      <c r="BY135" s="113"/>
      <c r="BZ135" s="113"/>
      <c r="CA135" s="113"/>
      <c r="CB135" s="113"/>
      <c r="CC135" s="113"/>
      <c r="CD135" s="113"/>
      <c r="CE135" s="113"/>
      <c r="CF135" s="113"/>
      <c r="CG135" s="113"/>
      <c r="CH135" s="113"/>
      <c r="CI135" s="113"/>
      <c r="CJ135" s="113"/>
      <c r="CK135" s="113"/>
      <c r="CL135" s="113"/>
      <c r="CM135" s="113"/>
      <c r="CN135" s="113"/>
      <c r="CO135" s="113"/>
      <c r="CP135" s="113"/>
      <c r="CQ135" s="113"/>
      <c r="CR135" s="113"/>
      <c r="CS135" s="113"/>
      <c r="CT135" s="113"/>
      <c r="CU135" s="113"/>
      <c r="CV135" s="113"/>
      <c r="CW135" s="113"/>
      <c r="CX135" s="113"/>
      <c r="CY135" s="112"/>
      <c r="CZ135" s="113"/>
      <c r="DA135" s="113"/>
      <c r="DB135" s="113"/>
      <c r="DC135" s="113"/>
      <c r="DD135" s="113"/>
      <c r="DE135" s="113"/>
      <c r="DF135" s="113"/>
      <c r="DG135" s="113"/>
      <c r="DH135" s="113"/>
      <c r="DI135" s="113"/>
      <c r="DJ135" s="113"/>
      <c r="DK135" s="113"/>
      <c r="DL135" s="113"/>
      <c r="DM135" s="113"/>
      <c r="DN135" s="113"/>
      <c r="DO135" s="113"/>
      <c r="DP135" s="113"/>
      <c r="DQ135" s="113"/>
      <c r="DR135" s="113"/>
      <c r="DS135" s="113"/>
      <c r="DT135" s="113"/>
      <c r="DU135" s="113"/>
      <c r="DV135" s="113"/>
      <c r="DW135" s="113"/>
      <c r="DX135" s="113"/>
      <c r="DY135" s="113"/>
      <c r="DZ135" s="113"/>
      <c r="EA135" s="113"/>
      <c r="EB135" s="113"/>
      <c r="EC135" s="113"/>
      <c r="ED135" s="113"/>
      <c r="EE135" s="113"/>
      <c r="EF135" s="113"/>
      <c r="EG135" s="113"/>
      <c r="EH135" s="113"/>
      <c r="EI135" s="113"/>
      <c r="EJ135" s="113"/>
      <c r="EK135" s="113"/>
      <c r="EL135" s="113"/>
      <c r="EM135" s="113"/>
      <c r="EN135" s="113"/>
      <c r="EO135" s="113"/>
      <c r="EP135" s="113"/>
      <c r="EQ135" s="113"/>
      <c r="ER135" s="113"/>
      <c r="ES135" s="113"/>
      <c r="ET135" s="113"/>
      <c r="EU135" s="113"/>
      <c r="EV135" s="113"/>
      <c r="EW135" s="113"/>
      <c r="EX135" s="113"/>
      <c r="EY135" s="113"/>
      <c r="EZ135" s="113"/>
      <c r="FA135" s="113"/>
      <c r="FB135" s="113"/>
      <c r="FC135" s="113"/>
      <c r="FD135" s="113"/>
      <c r="FE135" s="113"/>
      <c r="FF135" s="113"/>
      <c r="FG135" s="113"/>
      <c r="FH135" s="113"/>
      <c r="FI135" s="113"/>
      <c r="FJ135" s="113"/>
      <c r="FK135" s="113"/>
      <c r="FL135" s="113"/>
      <c r="FM135" s="113"/>
      <c r="FN135" s="113"/>
      <c r="FO135" s="113"/>
      <c r="FP135" s="113"/>
      <c r="FQ135" s="113"/>
      <c r="FR135" s="113"/>
      <c r="FS135" s="113"/>
      <c r="FT135" s="113"/>
      <c r="FU135" s="113"/>
      <c r="FV135" s="113"/>
      <c r="FW135" s="113"/>
      <c r="FX135" s="113"/>
      <c r="FY135" s="113"/>
      <c r="FZ135" s="113"/>
      <c r="GA135" s="113"/>
      <c r="GB135" s="113"/>
      <c r="GC135" s="113"/>
      <c r="GD135" s="113"/>
      <c r="GE135" s="113"/>
      <c r="GF135" s="113"/>
      <c r="GG135" s="113"/>
      <c r="GH135" s="113"/>
      <c r="GI135" s="113"/>
      <c r="GJ135" s="113"/>
      <c r="GK135" s="113"/>
      <c r="GL135" s="112"/>
    </row>
    <row r="136" spans="1:194" s="1" customFormat="1">
      <c r="A136" s="53" t="s">
        <v>117</v>
      </c>
      <c r="B136" s="362" t="s">
        <v>260</v>
      </c>
      <c r="C136" s="29" t="str">
        <f t="shared" ref="C136:C142" si="23">CONCATENATE(A136," - ",B136)</f>
        <v xml:space="preserve">Wales – Health Boards - Aneurin Bevan University Health Board </v>
      </c>
      <c r="D136" s="50">
        <f t="shared" ref="D136:E142" si="24">I136</f>
        <v>227112</v>
      </c>
      <c r="E136" s="50">
        <f t="shared" si="24"/>
        <v>242057</v>
      </c>
      <c r="F136" s="51">
        <f t="shared" ref="F136:F142" si="25">G136+H136</f>
        <v>591396</v>
      </c>
      <c r="G136" s="51">
        <f t="shared" ref="G136:G142" si="26">SUM(M136:CY136)</f>
        <v>289759</v>
      </c>
      <c r="H136" s="52">
        <f t="shared" ref="H136:H142" si="27">SUM(CZ136:GL136)</f>
        <v>301637</v>
      </c>
      <c r="I136" s="52">
        <f t="shared" ref="I136:I142" si="28">SUM(AE136:CY136)</f>
        <v>227112</v>
      </c>
      <c r="J136" s="52">
        <f t="shared" ref="J136:J142" si="29">SUM(DR136:GL136)</f>
        <v>242057</v>
      </c>
      <c r="K136" s="49">
        <f t="shared" ref="K136:K142" si="30">SUM(M136:AD136)</f>
        <v>62647</v>
      </c>
      <c r="L136" s="50">
        <f t="shared" ref="L136:L142" si="31">SUM(CZ136:DQ136)</f>
        <v>59580</v>
      </c>
      <c r="M136" s="1">
        <v>3118</v>
      </c>
      <c r="N136" s="1">
        <v>2965</v>
      </c>
      <c r="O136" s="1">
        <v>3216</v>
      </c>
      <c r="P136" s="1">
        <v>3295</v>
      </c>
      <c r="Q136" s="1">
        <v>3337</v>
      </c>
      <c r="R136" s="1">
        <v>3377</v>
      </c>
      <c r="S136" s="1">
        <v>3661</v>
      </c>
      <c r="T136" s="1">
        <v>3542</v>
      </c>
      <c r="U136" s="1">
        <v>3545</v>
      </c>
      <c r="V136" s="1">
        <v>3589</v>
      </c>
      <c r="W136" s="1">
        <v>3602</v>
      </c>
      <c r="X136" s="1">
        <v>3719</v>
      </c>
      <c r="Y136" s="1">
        <v>3700</v>
      </c>
      <c r="Z136" s="1">
        <v>3862</v>
      </c>
      <c r="AA136" s="1">
        <v>3794</v>
      </c>
      <c r="AB136" s="1">
        <v>3433</v>
      </c>
      <c r="AC136" s="1">
        <v>3419</v>
      </c>
      <c r="AD136" s="1">
        <v>3473</v>
      </c>
      <c r="AE136" s="1">
        <v>3418</v>
      </c>
      <c r="AF136" s="1">
        <v>2718</v>
      </c>
      <c r="AG136" s="1">
        <v>2543</v>
      </c>
      <c r="AH136" s="1">
        <v>2784</v>
      </c>
      <c r="AI136" s="1">
        <v>3053</v>
      </c>
      <c r="AJ136" s="1">
        <v>3117</v>
      </c>
      <c r="AK136" s="1">
        <v>3154</v>
      </c>
      <c r="AL136" s="1">
        <v>3635</v>
      </c>
      <c r="AM136" s="1">
        <v>3359</v>
      </c>
      <c r="AN136" s="1">
        <v>3406</v>
      </c>
      <c r="AO136" s="1">
        <v>3561</v>
      </c>
      <c r="AP136" s="1">
        <v>3695</v>
      </c>
      <c r="AQ136" s="1">
        <v>3858</v>
      </c>
      <c r="AR136" s="1">
        <v>4064</v>
      </c>
      <c r="AS136" s="1">
        <v>3825</v>
      </c>
      <c r="AT136" s="1">
        <v>4011</v>
      </c>
      <c r="AU136" s="1">
        <v>3903</v>
      </c>
      <c r="AV136" s="1">
        <v>3780</v>
      </c>
      <c r="AW136" s="1">
        <v>3826</v>
      </c>
      <c r="AX136" s="1">
        <v>3843</v>
      </c>
      <c r="AY136" s="1">
        <v>3625</v>
      </c>
      <c r="AZ136" s="1">
        <v>3520</v>
      </c>
      <c r="BA136" s="1">
        <v>3469</v>
      </c>
      <c r="BB136" s="1">
        <v>3474</v>
      </c>
      <c r="BC136" s="1">
        <v>3610</v>
      </c>
      <c r="BD136" s="1">
        <v>3485</v>
      </c>
      <c r="BE136" s="1">
        <v>3139</v>
      </c>
      <c r="BF136" s="1">
        <v>3226</v>
      </c>
      <c r="BG136" s="1">
        <v>3182</v>
      </c>
      <c r="BH136" s="1">
        <v>3404</v>
      </c>
      <c r="BI136" s="1">
        <v>3438</v>
      </c>
      <c r="BJ136" s="1">
        <v>3692</v>
      </c>
      <c r="BK136" s="1">
        <v>3868</v>
      </c>
      <c r="BL136" s="1">
        <v>4140</v>
      </c>
      <c r="BM136" s="1">
        <v>3949</v>
      </c>
      <c r="BN136" s="1">
        <v>4214</v>
      </c>
      <c r="BO136" s="1">
        <v>4051</v>
      </c>
      <c r="BP136" s="1">
        <v>4150</v>
      </c>
      <c r="BQ136" s="1">
        <v>4272</v>
      </c>
      <c r="BR136" s="1">
        <v>4332</v>
      </c>
      <c r="BS136" s="1">
        <v>4210</v>
      </c>
      <c r="BT136" s="1">
        <v>4241</v>
      </c>
      <c r="BU136" s="1">
        <v>4001</v>
      </c>
      <c r="BV136" s="1">
        <v>3932</v>
      </c>
      <c r="BW136" s="1">
        <v>3695</v>
      </c>
      <c r="BX136" s="1">
        <v>3677</v>
      </c>
      <c r="BY136" s="1">
        <v>3530</v>
      </c>
      <c r="BZ136" s="1">
        <v>3409</v>
      </c>
      <c r="CA136" s="1">
        <v>3059</v>
      </c>
      <c r="CB136" s="1">
        <v>2989</v>
      </c>
      <c r="CC136" s="1">
        <v>3166</v>
      </c>
      <c r="CD136" s="1">
        <v>3146</v>
      </c>
      <c r="CE136" s="1">
        <v>2998</v>
      </c>
      <c r="CF136" s="1">
        <v>2932</v>
      </c>
      <c r="CG136" s="1">
        <v>3025</v>
      </c>
      <c r="CH136" s="1">
        <v>2905</v>
      </c>
      <c r="CI136" s="1">
        <v>3075</v>
      </c>
      <c r="CJ136" s="1">
        <v>3342</v>
      </c>
      <c r="CK136" s="1">
        <v>2445</v>
      </c>
      <c r="CL136" s="1">
        <v>2340</v>
      </c>
      <c r="CM136" s="1">
        <v>2210</v>
      </c>
      <c r="CN136" s="1">
        <v>2036</v>
      </c>
      <c r="CO136" s="1">
        <v>1796</v>
      </c>
      <c r="CP136" s="1">
        <v>1496</v>
      </c>
      <c r="CQ136" s="1">
        <v>1471</v>
      </c>
      <c r="CR136" s="1">
        <v>1386</v>
      </c>
      <c r="CS136" s="1">
        <v>1174</v>
      </c>
      <c r="CT136" s="1">
        <v>1018</v>
      </c>
      <c r="CU136" s="1">
        <v>949</v>
      </c>
      <c r="CV136" s="1">
        <v>771</v>
      </c>
      <c r="CW136" s="1">
        <v>661</v>
      </c>
      <c r="CX136" s="1">
        <v>580</v>
      </c>
      <c r="CY136" s="1">
        <v>1654</v>
      </c>
      <c r="CZ136" s="1">
        <v>2931</v>
      </c>
      <c r="DA136" s="1">
        <v>2821</v>
      </c>
      <c r="DB136" s="1">
        <v>3020</v>
      </c>
      <c r="DC136" s="1">
        <v>3113</v>
      </c>
      <c r="DD136" s="1">
        <v>3253</v>
      </c>
      <c r="DE136" s="1">
        <v>3337</v>
      </c>
      <c r="DF136" s="1">
        <v>3357</v>
      </c>
      <c r="DG136" s="1">
        <v>3365</v>
      </c>
      <c r="DH136" s="1">
        <v>3323</v>
      </c>
      <c r="DI136" s="1">
        <v>3475</v>
      </c>
      <c r="DJ136" s="1">
        <v>3408</v>
      </c>
      <c r="DK136" s="1">
        <v>3581</v>
      </c>
      <c r="DL136" s="1">
        <v>3624</v>
      </c>
      <c r="DM136" s="1">
        <v>3464</v>
      </c>
      <c r="DN136" s="1">
        <v>3511</v>
      </c>
      <c r="DO136" s="1">
        <v>3378</v>
      </c>
      <c r="DP136" s="1">
        <v>3335</v>
      </c>
      <c r="DQ136" s="1">
        <v>3284</v>
      </c>
      <c r="DR136" s="1">
        <v>2991</v>
      </c>
      <c r="DS136" s="1">
        <v>2194</v>
      </c>
      <c r="DT136" s="1">
        <v>2324</v>
      </c>
      <c r="DU136" s="1">
        <v>2429</v>
      </c>
      <c r="DV136" s="1">
        <v>2712</v>
      </c>
      <c r="DW136" s="1">
        <v>3128</v>
      </c>
      <c r="DX136" s="1">
        <v>3308</v>
      </c>
      <c r="DY136" s="1">
        <v>3551</v>
      </c>
      <c r="DZ136" s="1">
        <v>3442</v>
      </c>
      <c r="EA136" s="1">
        <v>3707</v>
      </c>
      <c r="EB136" s="1">
        <v>3893</v>
      </c>
      <c r="EC136" s="1">
        <v>4073</v>
      </c>
      <c r="ED136" s="1">
        <v>4187</v>
      </c>
      <c r="EE136" s="1">
        <v>4202</v>
      </c>
      <c r="EF136" s="1">
        <v>4094</v>
      </c>
      <c r="EG136" s="1">
        <v>4082</v>
      </c>
      <c r="EH136" s="1">
        <v>4355</v>
      </c>
      <c r="EI136" s="1">
        <v>4156</v>
      </c>
      <c r="EJ136" s="1">
        <v>4052</v>
      </c>
      <c r="EK136" s="1">
        <v>4075</v>
      </c>
      <c r="EL136" s="1">
        <v>3817</v>
      </c>
      <c r="EM136" s="1">
        <v>3750</v>
      </c>
      <c r="EN136" s="1">
        <v>3808</v>
      </c>
      <c r="EO136" s="1">
        <v>3826</v>
      </c>
      <c r="EP136" s="1">
        <v>3854</v>
      </c>
      <c r="EQ136" s="1">
        <v>3606</v>
      </c>
      <c r="ER136" s="1">
        <v>3332</v>
      </c>
      <c r="ES136" s="1">
        <v>3264</v>
      </c>
      <c r="ET136" s="1">
        <v>3291</v>
      </c>
      <c r="EU136" s="1">
        <v>3376</v>
      </c>
      <c r="EV136" s="1">
        <v>3580</v>
      </c>
      <c r="EW136" s="1">
        <v>3831</v>
      </c>
      <c r="EX136" s="1">
        <v>4023</v>
      </c>
      <c r="EY136" s="1">
        <v>4269</v>
      </c>
      <c r="EZ136" s="1">
        <v>4061</v>
      </c>
      <c r="FA136" s="1">
        <v>4412</v>
      </c>
      <c r="FB136" s="1">
        <v>4467</v>
      </c>
      <c r="FC136" s="1">
        <v>4420</v>
      </c>
      <c r="FD136" s="1">
        <v>4462</v>
      </c>
      <c r="FE136" s="1">
        <v>4475</v>
      </c>
      <c r="FF136" s="1">
        <v>4455</v>
      </c>
      <c r="FG136" s="1">
        <v>4262</v>
      </c>
      <c r="FH136" s="1">
        <v>4278</v>
      </c>
      <c r="FI136" s="1">
        <v>3974</v>
      </c>
      <c r="FJ136" s="1">
        <v>3819</v>
      </c>
      <c r="FK136" s="1">
        <v>3723</v>
      </c>
      <c r="FL136" s="1">
        <v>3555</v>
      </c>
      <c r="FM136" s="1">
        <v>3530</v>
      </c>
      <c r="FN136" s="1">
        <v>3350</v>
      </c>
      <c r="FO136" s="1">
        <v>3196</v>
      </c>
      <c r="FP136" s="1">
        <v>3400</v>
      </c>
      <c r="FQ136" s="1">
        <v>3359</v>
      </c>
      <c r="FR136" s="1">
        <v>3125</v>
      </c>
      <c r="FS136" s="1">
        <v>3125</v>
      </c>
      <c r="FT136" s="1">
        <v>3319</v>
      </c>
      <c r="FU136" s="1">
        <v>3251</v>
      </c>
      <c r="FV136" s="1">
        <v>3319</v>
      </c>
      <c r="FW136" s="1">
        <v>3567</v>
      </c>
      <c r="FX136" s="1">
        <v>2686</v>
      </c>
      <c r="FY136" s="1">
        <v>2750</v>
      </c>
      <c r="FZ136" s="1">
        <v>2384</v>
      </c>
      <c r="GA136" s="1">
        <v>2343</v>
      </c>
      <c r="GB136" s="1">
        <v>2281</v>
      </c>
      <c r="GC136" s="1">
        <v>1953</v>
      </c>
      <c r="GD136" s="1">
        <v>1785</v>
      </c>
      <c r="GE136" s="1">
        <v>1645</v>
      </c>
      <c r="GF136" s="1">
        <v>1564</v>
      </c>
      <c r="GG136" s="1">
        <v>1413</v>
      </c>
      <c r="GH136" s="1">
        <v>1342</v>
      </c>
      <c r="GI136" s="1">
        <v>1148</v>
      </c>
      <c r="GJ136" s="1">
        <v>994</v>
      </c>
      <c r="GK136" s="1">
        <v>867</v>
      </c>
      <c r="GL136" s="87">
        <v>3416</v>
      </c>
    </row>
    <row r="137" spans="1:194" s="1" customFormat="1">
      <c r="A137" s="53" t="s">
        <v>117</v>
      </c>
      <c r="B137" s="363" t="s">
        <v>261</v>
      </c>
      <c r="C137" s="29" t="str">
        <f t="shared" si="23"/>
        <v xml:space="preserve">Wales – Health Boards - Betsi Cadwaladr University Health Board </v>
      </c>
      <c r="D137" s="50">
        <f t="shared" si="24"/>
        <v>268446</v>
      </c>
      <c r="E137" s="50">
        <f t="shared" si="24"/>
        <v>286121</v>
      </c>
      <c r="F137" s="51">
        <f t="shared" si="25"/>
        <v>688201</v>
      </c>
      <c r="G137" s="51">
        <f t="shared" si="26"/>
        <v>337029</v>
      </c>
      <c r="H137" s="52">
        <f t="shared" si="27"/>
        <v>351172</v>
      </c>
      <c r="I137" s="52">
        <f t="shared" si="28"/>
        <v>268446</v>
      </c>
      <c r="J137" s="52">
        <f t="shared" si="29"/>
        <v>286121</v>
      </c>
      <c r="K137" s="49">
        <f t="shared" si="30"/>
        <v>68583</v>
      </c>
      <c r="L137" s="50">
        <f t="shared" si="31"/>
        <v>65051</v>
      </c>
      <c r="M137" s="1">
        <v>3141</v>
      </c>
      <c r="N137" s="1">
        <v>3229</v>
      </c>
      <c r="O137" s="1">
        <v>3412</v>
      </c>
      <c r="P137" s="1">
        <v>3364</v>
      </c>
      <c r="Q137" s="1">
        <v>3509</v>
      </c>
      <c r="R137" s="1">
        <v>3623</v>
      </c>
      <c r="S137" s="1">
        <v>3767</v>
      </c>
      <c r="T137" s="1">
        <v>3784</v>
      </c>
      <c r="U137" s="1">
        <v>3870</v>
      </c>
      <c r="V137" s="1">
        <v>4015</v>
      </c>
      <c r="W137" s="1">
        <v>4038</v>
      </c>
      <c r="X137" s="1">
        <v>4175</v>
      </c>
      <c r="Y137" s="1">
        <v>4222</v>
      </c>
      <c r="Z137" s="1">
        <v>4142</v>
      </c>
      <c r="AA137" s="1">
        <v>4147</v>
      </c>
      <c r="AB137" s="1">
        <v>4095</v>
      </c>
      <c r="AC137" s="1">
        <v>3992</v>
      </c>
      <c r="AD137" s="1">
        <v>4058</v>
      </c>
      <c r="AE137" s="1">
        <v>3806</v>
      </c>
      <c r="AF137" s="1">
        <v>3302</v>
      </c>
      <c r="AG137" s="1">
        <v>3306</v>
      </c>
      <c r="AH137" s="1">
        <v>3380</v>
      </c>
      <c r="AI137" s="1">
        <v>3532</v>
      </c>
      <c r="AJ137" s="1">
        <v>3741</v>
      </c>
      <c r="AK137" s="1">
        <v>3724</v>
      </c>
      <c r="AL137" s="1">
        <v>3679</v>
      </c>
      <c r="AM137" s="1">
        <v>3515</v>
      </c>
      <c r="AN137" s="1">
        <v>3630</v>
      </c>
      <c r="AO137" s="1">
        <v>3733</v>
      </c>
      <c r="AP137" s="1">
        <v>3706</v>
      </c>
      <c r="AQ137" s="1">
        <v>3866</v>
      </c>
      <c r="AR137" s="1">
        <v>3912</v>
      </c>
      <c r="AS137" s="1">
        <v>3874</v>
      </c>
      <c r="AT137" s="1">
        <v>3908</v>
      </c>
      <c r="AU137" s="1">
        <v>4032</v>
      </c>
      <c r="AV137" s="1">
        <v>3981</v>
      </c>
      <c r="AW137" s="1">
        <v>3824</v>
      </c>
      <c r="AX137" s="1">
        <v>3832</v>
      </c>
      <c r="AY137" s="1">
        <v>3706</v>
      </c>
      <c r="AZ137" s="1">
        <v>3617</v>
      </c>
      <c r="BA137" s="1">
        <v>3726</v>
      </c>
      <c r="BB137" s="1">
        <v>3858</v>
      </c>
      <c r="BC137" s="1">
        <v>3932</v>
      </c>
      <c r="BD137" s="1">
        <v>3724</v>
      </c>
      <c r="BE137" s="1">
        <v>3371</v>
      </c>
      <c r="BF137" s="1">
        <v>3461</v>
      </c>
      <c r="BG137" s="1">
        <v>3601</v>
      </c>
      <c r="BH137" s="1">
        <v>3763</v>
      </c>
      <c r="BI137" s="1">
        <v>3948</v>
      </c>
      <c r="BJ137" s="1">
        <v>4273</v>
      </c>
      <c r="BK137" s="1">
        <v>4728</v>
      </c>
      <c r="BL137" s="1">
        <v>4905</v>
      </c>
      <c r="BM137" s="1">
        <v>4806</v>
      </c>
      <c r="BN137" s="1">
        <v>4933</v>
      </c>
      <c r="BO137" s="1">
        <v>4862</v>
      </c>
      <c r="BP137" s="1">
        <v>4931</v>
      </c>
      <c r="BQ137" s="1">
        <v>5014</v>
      </c>
      <c r="BR137" s="1">
        <v>5202</v>
      </c>
      <c r="BS137" s="1">
        <v>5169</v>
      </c>
      <c r="BT137" s="1">
        <v>5090</v>
      </c>
      <c r="BU137" s="1">
        <v>5051</v>
      </c>
      <c r="BV137" s="1">
        <v>4852</v>
      </c>
      <c r="BW137" s="1">
        <v>4756</v>
      </c>
      <c r="BX137" s="1">
        <v>4563</v>
      </c>
      <c r="BY137" s="1">
        <v>4422</v>
      </c>
      <c r="BZ137" s="1">
        <v>4324</v>
      </c>
      <c r="CA137" s="1">
        <v>4184</v>
      </c>
      <c r="CB137" s="1">
        <v>4004</v>
      </c>
      <c r="CC137" s="1">
        <v>4028</v>
      </c>
      <c r="CD137" s="1">
        <v>4078</v>
      </c>
      <c r="CE137" s="1">
        <v>3834</v>
      </c>
      <c r="CF137" s="1">
        <v>3958</v>
      </c>
      <c r="CG137" s="1">
        <v>3966</v>
      </c>
      <c r="CH137" s="1">
        <v>4280</v>
      </c>
      <c r="CI137" s="1">
        <v>4423</v>
      </c>
      <c r="CJ137" s="1">
        <v>4497</v>
      </c>
      <c r="CK137" s="1">
        <v>3283</v>
      </c>
      <c r="CL137" s="1">
        <v>3119</v>
      </c>
      <c r="CM137" s="1">
        <v>3149</v>
      </c>
      <c r="CN137" s="1">
        <v>2865</v>
      </c>
      <c r="CO137" s="1">
        <v>2400</v>
      </c>
      <c r="CP137" s="1">
        <v>2067</v>
      </c>
      <c r="CQ137" s="1">
        <v>1955</v>
      </c>
      <c r="CR137" s="1">
        <v>1837</v>
      </c>
      <c r="CS137" s="1">
        <v>1631</v>
      </c>
      <c r="CT137" s="1">
        <v>1457</v>
      </c>
      <c r="CU137" s="1">
        <v>1286</v>
      </c>
      <c r="CV137" s="1">
        <v>1097</v>
      </c>
      <c r="CW137" s="1">
        <v>868</v>
      </c>
      <c r="CX137" s="1">
        <v>784</v>
      </c>
      <c r="CY137" s="1">
        <v>2525</v>
      </c>
      <c r="CZ137" s="1">
        <v>3039</v>
      </c>
      <c r="DA137" s="1">
        <v>2909</v>
      </c>
      <c r="DB137" s="1">
        <v>3094</v>
      </c>
      <c r="DC137" s="1">
        <v>3080</v>
      </c>
      <c r="DD137" s="1">
        <v>3452</v>
      </c>
      <c r="DE137" s="1">
        <v>3482</v>
      </c>
      <c r="DF137" s="1">
        <v>3574</v>
      </c>
      <c r="DG137" s="1">
        <v>3582</v>
      </c>
      <c r="DH137" s="1">
        <v>3726</v>
      </c>
      <c r="DI137" s="1">
        <v>3878</v>
      </c>
      <c r="DJ137" s="1">
        <v>4015</v>
      </c>
      <c r="DK137" s="1">
        <v>3969</v>
      </c>
      <c r="DL137" s="1">
        <v>3981</v>
      </c>
      <c r="DM137" s="1">
        <v>3946</v>
      </c>
      <c r="DN137" s="1">
        <v>4055</v>
      </c>
      <c r="DO137" s="1">
        <v>3785</v>
      </c>
      <c r="DP137" s="1">
        <v>3746</v>
      </c>
      <c r="DQ137" s="1">
        <v>3738</v>
      </c>
      <c r="DR137" s="1">
        <v>3498</v>
      </c>
      <c r="DS137" s="1">
        <v>2815</v>
      </c>
      <c r="DT137" s="1">
        <v>3055</v>
      </c>
      <c r="DU137" s="1">
        <v>3160</v>
      </c>
      <c r="DV137" s="1">
        <v>3301</v>
      </c>
      <c r="DW137" s="1">
        <v>3499</v>
      </c>
      <c r="DX137" s="1">
        <v>3494</v>
      </c>
      <c r="DY137" s="1">
        <v>3711</v>
      </c>
      <c r="DZ137" s="1">
        <v>3534</v>
      </c>
      <c r="EA137" s="1">
        <v>3756</v>
      </c>
      <c r="EB137" s="1">
        <v>3743</v>
      </c>
      <c r="EC137" s="1">
        <v>3871</v>
      </c>
      <c r="ED137" s="1">
        <v>4078</v>
      </c>
      <c r="EE137" s="1">
        <v>4269</v>
      </c>
      <c r="EF137" s="1">
        <v>4098</v>
      </c>
      <c r="EG137" s="1">
        <v>4159</v>
      </c>
      <c r="EH137" s="1">
        <v>4092</v>
      </c>
      <c r="EI137" s="1">
        <v>4061</v>
      </c>
      <c r="EJ137" s="1">
        <v>3910</v>
      </c>
      <c r="EK137" s="1">
        <v>4112</v>
      </c>
      <c r="EL137" s="1">
        <v>3912</v>
      </c>
      <c r="EM137" s="1">
        <v>3984</v>
      </c>
      <c r="EN137" s="1">
        <v>4016</v>
      </c>
      <c r="EO137" s="1">
        <v>4023</v>
      </c>
      <c r="EP137" s="1">
        <v>4105</v>
      </c>
      <c r="EQ137" s="1">
        <v>3875</v>
      </c>
      <c r="ER137" s="1">
        <v>3630</v>
      </c>
      <c r="ES137" s="1">
        <v>3611</v>
      </c>
      <c r="ET137" s="1">
        <v>3743</v>
      </c>
      <c r="EU137" s="1">
        <v>3960</v>
      </c>
      <c r="EV137" s="1">
        <v>4192</v>
      </c>
      <c r="EW137" s="1">
        <v>4600</v>
      </c>
      <c r="EX137" s="1">
        <v>4786</v>
      </c>
      <c r="EY137" s="1">
        <v>5204</v>
      </c>
      <c r="EZ137" s="1">
        <v>5094</v>
      </c>
      <c r="FA137" s="1">
        <v>5378</v>
      </c>
      <c r="FB137" s="1">
        <v>5082</v>
      </c>
      <c r="FC137" s="1">
        <v>5351</v>
      </c>
      <c r="FD137" s="1">
        <v>5154</v>
      </c>
      <c r="FE137" s="1">
        <v>5346</v>
      </c>
      <c r="FF137" s="1">
        <v>5463</v>
      </c>
      <c r="FG137" s="1">
        <v>5367</v>
      </c>
      <c r="FH137" s="1">
        <v>5054</v>
      </c>
      <c r="FI137" s="1">
        <v>5028</v>
      </c>
      <c r="FJ137" s="1">
        <v>4881</v>
      </c>
      <c r="FK137" s="1">
        <v>4787</v>
      </c>
      <c r="FL137" s="1">
        <v>4696</v>
      </c>
      <c r="FM137" s="1">
        <v>4557</v>
      </c>
      <c r="FN137" s="1">
        <v>4362</v>
      </c>
      <c r="FO137" s="1">
        <v>4172</v>
      </c>
      <c r="FP137" s="1">
        <v>4468</v>
      </c>
      <c r="FQ137" s="1">
        <v>4322</v>
      </c>
      <c r="FR137" s="1">
        <v>4123</v>
      </c>
      <c r="FS137" s="1">
        <v>4309</v>
      </c>
      <c r="FT137" s="1">
        <v>4294</v>
      </c>
      <c r="FU137" s="1">
        <v>4344</v>
      </c>
      <c r="FV137" s="1">
        <v>4632</v>
      </c>
      <c r="FW137" s="1">
        <v>4881</v>
      </c>
      <c r="FX137" s="1">
        <v>3651</v>
      </c>
      <c r="FY137" s="1">
        <v>3573</v>
      </c>
      <c r="FZ137" s="1">
        <v>3479</v>
      </c>
      <c r="GA137" s="1">
        <v>3131</v>
      </c>
      <c r="GB137" s="1">
        <v>2887</v>
      </c>
      <c r="GC137" s="1">
        <v>2506</v>
      </c>
      <c r="GD137" s="1">
        <v>2417</v>
      </c>
      <c r="GE137" s="1">
        <v>2276</v>
      </c>
      <c r="GF137" s="1">
        <v>2116</v>
      </c>
      <c r="GG137" s="1">
        <v>2052</v>
      </c>
      <c r="GH137" s="1">
        <v>1701</v>
      </c>
      <c r="GI137" s="1">
        <v>1546</v>
      </c>
      <c r="GJ137" s="1">
        <v>1388</v>
      </c>
      <c r="GK137" s="1">
        <v>1143</v>
      </c>
      <c r="GL137" s="87">
        <v>5253</v>
      </c>
    </row>
    <row r="138" spans="1:194" s="1" customFormat="1">
      <c r="A138" s="53" t="s">
        <v>117</v>
      </c>
      <c r="B138" s="363" t="s">
        <v>262</v>
      </c>
      <c r="C138" s="29" t="str">
        <f t="shared" si="23"/>
        <v xml:space="preserve">Wales – Health Boards - Cardiff and Vale University Health Board </v>
      </c>
      <c r="D138" s="50">
        <f t="shared" si="24"/>
        <v>194209</v>
      </c>
      <c r="E138" s="50">
        <f t="shared" si="24"/>
        <v>208417</v>
      </c>
      <c r="F138" s="51">
        <f t="shared" si="25"/>
        <v>505581</v>
      </c>
      <c r="G138" s="51">
        <f t="shared" si="26"/>
        <v>246725</v>
      </c>
      <c r="H138" s="52">
        <f t="shared" si="27"/>
        <v>258856</v>
      </c>
      <c r="I138" s="52">
        <f t="shared" si="28"/>
        <v>194209</v>
      </c>
      <c r="J138" s="52">
        <f t="shared" si="29"/>
        <v>208417</v>
      </c>
      <c r="K138" s="49">
        <f t="shared" si="30"/>
        <v>52516</v>
      </c>
      <c r="L138" s="50">
        <f t="shared" si="31"/>
        <v>50439</v>
      </c>
      <c r="M138" s="1">
        <v>2592</v>
      </c>
      <c r="N138" s="1">
        <v>2545</v>
      </c>
      <c r="O138" s="1">
        <v>2546</v>
      </c>
      <c r="P138" s="1">
        <v>2722</v>
      </c>
      <c r="Q138" s="1">
        <v>2743</v>
      </c>
      <c r="R138" s="1">
        <v>2913</v>
      </c>
      <c r="S138" s="1">
        <v>3006</v>
      </c>
      <c r="T138" s="1">
        <v>2950</v>
      </c>
      <c r="U138" s="1">
        <v>3003</v>
      </c>
      <c r="V138" s="1">
        <v>3050</v>
      </c>
      <c r="W138" s="1">
        <v>3181</v>
      </c>
      <c r="X138" s="1">
        <v>3241</v>
      </c>
      <c r="Y138" s="1">
        <v>3159</v>
      </c>
      <c r="Z138" s="1">
        <v>3077</v>
      </c>
      <c r="AA138" s="1">
        <v>3036</v>
      </c>
      <c r="AB138" s="1">
        <v>2958</v>
      </c>
      <c r="AC138" s="1">
        <v>2905</v>
      </c>
      <c r="AD138" s="1">
        <v>2889</v>
      </c>
      <c r="AE138" s="1">
        <v>3055</v>
      </c>
      <c r="AF138" s="1">
        <v>4751</v>
      </c>
      <c r="AG138" s="1">
        <v>5068</v>
      </c>
      <c r="AH138" s="1">
        <v>4869</v>
      </c>
      <c r="AI138" s="1">
        <v>4473</v>
      </c>
      <c r="AJ138" s="1">
        <v>4294</v>
      </c>
      <c r="AK138" s="1">
        <v>4134</v>
      </c>
      <c r="AL138" s="1">
        <v>4141</v>
      </c>
      <c r="AM138" s="1">
        <v>4083</v>
      </c>
      <c r="AN138" s="1">
        <v>3939</v>
      </c>
      <c r="AO138" s="1">
        <v>3815</v>
      </c>
      <c r="AP138" s="1">
        <v>3686</v>
      </c>
      <c r="AQ138" s="1">
        <v>3525</v>
      </c>
      <c r="AR138" s="1">
        <v>3574</v>
      </c>
      <c r="AS138" s="1">
        <v>3482</v>
      </c>
      <c r="AT138" s="1">
        <v>3362</v>
      </c>
      <c r="AU138" s="1">
        <v>3511</v>
      </c>
      <c r="AV138" s="1">
        <v>3408</v>
      </c>
      <c r="AW138" s="1">
        <v>3515</v>
      </c>
      <c r="AX138" s="1">
        <v>3208</v>
      </c>
      <c r="AY138" s="1">
        <v>3256</v>
      </c>
      <c r="AZ138" s="1">
        <v>3300</v>
      </c>
      <c r="BA138" s="1">
        <v>3161</v>
      </c>
      <c r="BB138" s="1">
        <v>3254</v>
      </c>
      <c r="BC138" s="1">
        <v>3208</v>
      </c>
      <c r="BD138" s="1">
        <v>3092</v>
      </c>
      <c r="BE138" s="1">
        <v>2691</v>
      </c>
      <c r="BF138" s="1">
        <v>2860</v>
      </c>
      <c r="BG138" s="1">
        <v>2741</v>
      </c>
      <c r="BH138" s="1">
        <v>2834</v>
      </c>
      <c r="BI138" s="1">
        <v>2851</v>
      </c>
      <c r="BJ138" s="1">
        <v>2743</v>
      </c>
      <c r="BK138" s="1">
        <v>2808</v>
      </c>
      <c r="BL138" s="1">
        <v>2980</v>
      </c>
      <c r="BM138" s="1">
        <v>2914</v>
      </c>
      <c r="BN138" s="1">
        <v>2994</v>
      </c>
      <c r="BO138" s="1">
        <v>2863</v>
      </c>
      <c r="BP138" s="1">
        <v>2990</v>
      </c>
      <c r="BQ138" s="1">
        <v>2755</v>
      </c>
      <c r="BR138" s="1">
        <v>2933</v>
      </c>
      <c r="BS138" s="1">
        <v>2908</v>
      </c>
      <c r="BT138" s="1">
        <v>2825</v>
      </c>
      <c r="BU138" s="1">
        <v>2928</v>
      </c>
      <c r="BV138" s="1">
        <v>2718</v>
      </c>
      <c r="BW138" s="1">
        <v>2658</v>
      </c>
      <c r="BX138" s="1">
        <v>2665</v>
      </c>
      <c r="BY138" s="1">
        <v>2417</v>
      </c>
      <c r="BZ138" s="1">
        <v>2452</v>
      </c>
      <c r="CA138" s="1">
        <v>2299</v>
      </c>
      <c r="CB138" s="1">
        <v>2194</v>
      </c>
      <c r="CC138" s="1">
        <v>2220</v>
      </c>
      <c r="CD138" s="1">
        <v>2118</v>
      </c>
      <c r="CE138" s="1">
        <v>1982</v>
      </c>
      <c r="CF138" s="1">
        <v>2065</v>
      </c>
      <c r="CG138" s="1">
        <v>2060</v>
      </c>
      <c r="CH138" s="1">
        <v>2020</v>
      </c>
      <c r="CI138" s="1">
        <v>1981</v>
      </c>
      <c r="CJ138" s="1">
        <v>2117</v>
      </c>
      <c r="CK138" s="1">
        <v>1553</v>
      </c>
      <c r="CL138" s="1">
        <v>1497</v>
      </c>
      <c r="CM138" s="1">
        <v>1468</v>
      </c>
      <c r="CN138" s="1">
        <v>1210</v>
      </c>
      <c r="CO138" s="1">
        <v>1101</v>
      </c>
      <c r="CP138" s="1">
        <v>1002</v>
      </c>
      <c r="CQ138" s="1">
        <v>938</v>
      </c>
      <c r="CR138" s="1">
        <v>874</v>
      </c>
      <c r="CS138" s="1">
        <v>797</v>
      </c>
      <c r="CT138" s="1">
        <v>685</v>
      </c>
      <c r="CU138" s="1">
        <v>625</v>
      </c>
      <c r="CV138" s="1">
        <v>548</v>
      </c>
      <c r="CW138" s="1">
        <v>451</v>
      </c>
      <c r="CX138" s="1">
        <v>384</v>
      </c>
      <c r="CY138" s="1">
        <v>1328</v>
      </c>
      <c r="CZ138" s="1">
        <v>2482</v>
      </c>
      <c r="DA138" s="1">
        <v>2375</v>
      </c>
      <c r="DB138" s="1">
        <v>2559</v>
      </c>
      <c r="DC138" s="1">
        <v>2587</v>
      </c>
      <c r="DD138" s="1">
        <v>2668</v>
      </c>
      <c r="DE138" s="1">
        <v>2760</v>
      </c>
      <c r="DF138" s="1">
        <v>2980</v>
      </c>
      <c r="DG138" s="1">
        <v>2887</v>
      </c>
      <c r="DH138" s="1">
        <v>2840</v>
      </c>
      <c r="DI138" s="1">
        <v>2920</v>
      </c>
      <c r="DJ138" s="1">
        <v>3130</v>
      </c>
      <c r="DK138" s="1">
        <v>3030</v>
      </c>
      <c r="DL138" s="1">
        <v>2937</v>
      </c>
      <c r="DM138" s="1">
        <v>2977</v>
      </c>
      <c r="DN138" s="1">
        <v>3089</v>
      </c>
      <c r="DO138" s="1">
        <v>2846</v>
      </c>
      <c r="DP138" s="1">
        <v>2657</v>
      </c>
      <c r="DQ138" s="1">
        <v>2715</v>
      </c>
      <c r="DR138" s="1">
        <v>3204</v>
      </c>
      <c r="DS138" s="1">
        <v>5465</v>
      </c>
      <c r="DT138" s="1">
        <v>5693</v>
      </c>
      <c r="DU138" s="1">
        <v>5182</v>
      </c>
      <c r="DV138" s="1">
        <v>4502</v>
      </c>
      <c r="DW138" s="1">
        <v>4085</v>
      </c>
      <c r="DX138" s="1">
        <v>4194</v>
      </c>
      <c r="DY138" s="1">
        <v>3971</v>
      </c>
      <c r="DZ138" s="1">
        <v>3902</v>
      </c>
      <c r="EA138" s="1">
        <v>3774</v>
      </c>
      <c r="EB138" s="1">
        <v>3791</v>
      </c>
      <c r="EC138" s="1">
        <v>3631</v>
      </c>
      <c r="ED138" s="1">
        <v>3774</v>
      </c>
      <c r="EE138" s="1">
        <v>3678</v>
      </c>
      <c r="EF138" s="1">
        <v>3581</v>
      </c>
      <c r="EG138" s="1">
        <v>3652</v>
      </c>
      <c r="EH138" s="1">
        <v>3606</v>
      </c>
      <c r="EI138" s="1">
        <v>3716</v>
      </c>
      <c r="EJ138" s="1">
        <v>3634</v>
      </c>
      <c r="EK138" s="1">
        <v>3493</v>
      </c>
      <c r="EL138" s="1">
        <v>3377</v>
      </c>
      <c r="EM138" s="1">
        <v>3435</v>
      </c>
      <c r="EN138" s="1">
        <v>3339</v>
      </c>
      <c r="EO138" s="1">
        <v>3349</v>
      </c>
      <c r="EP138" s="1">
        <v>3333</v>
      </c>
      <c r="EQ138" s="1">
        <v>3139</v>
      </c>
      <c r="ER138" s="1">
        <v>2926</v>
      </c>
      <c r="ES138" s="1">
        <v>2920</v>
      </c>
      <c r="ET138" s="1">
        <v>2900</v>
      </c>
      <c r="EU138" s="1">
        <v>2823</v>
      </c>
      <c r="EV138" s="1">
        <v>2850</v>
      </c>
      <c r="EW138" s="1">
        <v>2871</v>
      </c>
      <c r="EX138" s="1">
        <v>3035</v>
      </c>
      <c r="EY138" s="1">
        <v>3149</v>
      </c>
      <c r="EZ138" s="1">
        <v>3064</v>
      </c>
      <c r="FA138" s="1">
        <v>3031</v>
      </c>
      <c r="FB138" s="1">
        <v>3118</v>
      </c>
      <c r="FC138" s="1">
        <v>3055</v>
      </c>
      <c r="FD138" s="1">
        <v>3113</v>
      </c>
      <c r="FE138" s="1">
        <v>3170</v>
      </c>
      <c r="FF138" s="1">
        <v>3131</v>
      </c>
      <c r="FG138" s="1">
        <v>3075</v>
      </c>
      <c r="FH138" s="1">
        <v>2965</v>
      </c>
      <c r="FI138" s="1">
        <v>2817</v>
      </c>
      <c r="FJ138" s="1">
        <v>2803</v>
      </c>
      <c r="FK138" s="1">
        <v>2696</v>
      </c>
      <c r="FL138" s="1">
        <v>2742</v>
      </c>
      <c r="FM138" s="1">
        <v>2574</v>
      </c>
      <c r="FN138" s="1">
        <v>2463</v>
      </c>
      <c r="FO138" s="1">
        <v>2317</v>
      </c>
      <c r="FP138" s="1">
        <v>2334</v>
      </c>
      <c r="FQ138" s="1">
        <v>2348</v>
      </c>
      <c r="FR138" s="1">
        <v>2187</v>
      </c>
      <c r="FS138" s="1">
        <v>2197</v>
      </c>
      <c r="FT138" s="1">
        <v>2138</v>
      </c>
      <c r="FU138" s="1">
        <v>2135</v>
      </c>
      <c r="FV138" s="1">
        <v>2349</v>
      </c>
      <c r="FW138" s="1">
        <v>2434</v>
      </c>
      <c r="FX138" s="1">
        <v>1778</v>
      </c>
      <c r="FY138" s="1">
        <v>1792</v>
      </c>
      <c r="FZ138" s="1">
        <v>1678</v>
      </c>
      <c r="GA138" s="1">
        <v>1582</v>
      </c>
      <c r="GB138" s="1">
        <v>1432</v>
      </c>
      <c r="GC138" s="1">
        <v>1252</v>
      </c>
      <c r="GD138" s="1">
        <v>1233</v>
      </c>
      <c r="GE138" s="1">
        <v>1224</v>
      </c>
      <c r="GF138" s="1">
        <v>1180</v>
      </c>
      <c r="GG138" s="1">
        <v>1021</v>
      </c>
      <c r="GH138" s="1">
        <v>940</v>
      </c>
      <c r="GI138" s="1">
        <v>809</v>
      </c>
      <c r="GJ138" s="1">
        <v>779</v>
      </c>
      <c r="GK138" s="1">
        <v>686</v>
      </c>
      <c r="GL138" s="87">
        <v>2801</v>
      </c>
    </row>
    <row r="139" spans="1:194" s="1" customFormat="1">
      <c r="A139" s="53" t="s">
        <v>117</v>
      </c>
      <c r="B139" s="363" t="s">
        <v>263</v>
      </c>
      <c r="C139" s="29" t="str">
        <f t="shared" si="23"/>
        <v xml:space="preserve">Wales – Health Boards - Cwm Taf Morgannwg University Health Board </v>
      </c>
      <c r="D139" s="50">
        <f t="shared" si="24"/>
        <v>171617</v>
      </c>
      <c r="E139" s="50">
        <f t="shared" si="24"/>
        <v>181544</v>
      </c>
      <c r="F139" s="51">
        <f t="shared" si="25"/>
        <v>444037</v>
      </c>
      <c r="G139" s="51">
        <f t="shared" si="26"/>
        <v>218245</v>
      </c>
      <c r="H139" s="52">
        <f t="shared" si="27"/>
        <v>225792</v>
      </c>
      <c r="I139" s="52">
        <f t="shared" si="28"/>
        <v>171617</v>
      </c>
      <c r="J139" s="52">
        <f t="shared" si="29"/>
        <v>181544</v>
      </c>
      <c r="K139" s="49">
        <f t="shared" si="30"/>
        <v>46628</v>
      </c>
      <c r="L139" s="50">
        <f t="shared" si="31"/>
        <v>44248</v>
      </c>
      <c r="M139" s="1">
        <v>2235</v>
      </c>
      <c r="N139" s="1">
        <v>2206</v>
      </c>
      <c r="O139" s="1">
        <v>2289</v>
      </c>
      <c r="P139" s="1">
        <v>2390</v>
      </c>
      <c r="Q139" s="1">
        <v>2549</v>
      </c>
      <c r="R139" s="1">
        <v>2560</v>
      </c>
      <c r="S139" s="1">
        <v>2541</v>
      </c>
      <c r="T139" s="1">
        <v>2660</v>
      </c>
      <c r="U139" s="1">
        <v>2666</v>
      </c>
      <c r="V139" s="1">
        <v>2682</v>
      </c>
      <c r="W139" s="1">
        <v>2732</v>
      </c>
      <c r="X139" s="1">
        <v>2883</v>
      </c>
      <c r="Y139" s="1">
        <v>2669</v>
      </c>
      <c r="Z139" s="1">
        <v>2886</v>
      </c>
      <c r="AA139" s="1">
        <v>2736</v>
      </c>
      <c r="AB139" s="1">
        <v>2734</v>
      </c>
      <c r="AC139" s="1">
        <v>2573</v>
      </c>
      <c r="AD139" s="1">
        <v>2637</v>
      </c>
      <c r="AE139" s="1">
        <v>2479</v>
      </c>
      <c r="AF139" s="1">
        <v>2404</v>
      </c>
      <c r="AG139" s="1">
        <v>2332</v>
      </c>
      <c r="AH139" s="1">
        <v>2445</v>
      </c>
      <c r="AI139" s="1">
        <v>2393</v>
      </c>
      <c r="AJ139" s="1">
        <v>2677</v>
      </c>
      <c r="AK139" s="1">
        <v>2521</v>
      </c>
      <c r="AL139" s="1">
        <v>2811</v>
      </c>
      <c r="AM139" s="1">
        <v>2629</v>
      </c>
      <c r="AN139" s="1">
        <v>2646</v>
      </c>
      <c r="AO139" s="1">
        <v>2759</v>
      </c>
      <c r="AP139" s="1">
        <v>2791</v>
      </c>
      <c r="AQ139" s="1">
        <v>2861</v>
      </c>
      <c r="AR139" s="1">
        <v>2799</v>
      </c>
      <c r="AS139" s="1">
        <v>3038</v>
      </c>
      <c r="AT139" s="1">
        <v>3003</v>
      </c>
      <c r="AU139" s="1">
        <v>2890</v>
      </c>
      <c r="AV139" s="1">
        <v>2957</v>
      </c>
      <c r="AW139" s="1">
        <v>2851</v>
      </c>
      <c r="AX139" s="1">
        <v>2927</v>
      </c>
      <c r="AY139" s="1">
        <v>2805</v>
      </c>
      <c r="AZ139" s="1">
        <v>2722</v>
      </c>
      <c r="BA139" s="1">
        <v>2653</v>
      </c>
      <c r="BB139" s="1">
        <v>2671</v>
      </c>
      <c r="BC139" s="1">
        <v>2794</v>
      </c>
      <c r="BD139" s="1">
        <v>2661</v>
      </c>
      <c r="BE139" s="1">
        <v>2374</v>
      </c>
      <c r="BF139" s="1">
        <v>2278</v>
      </c>
      <c r="BG139" s="1">
        <v>2368</v>
      </c>
      <c r="BH139" s="1">
        <v>2491</v>
      </c>
      <c r="BI139" s="1">
        <v>2452</v>
      </c>
      <c r="BJ139" s="1">
        <v>2766</v>
      </c>
      <c r="BK139" s="1">
        <v>2987</v>
      </c>
      <c r="BL139" s="1">
        <v>3180</v>
      </c>
      <c r="BM139" s="1">
        <v>2913</v>
      </c>
      <c r="BN139" s="1">
        <v>3051</v>
      </c>
      <c r="BO139" s="1">
        <v>3132</v>
      </c>
      <c r="BP139" s="1">
        <v>3100</v>
      </c>
      <c r="BQ139" s="1">
        <v>3192</v>
      </c>
      <c r="BR139" s="1">
        <v>3212</v>
      </c>
      <c r="BS139" s="1">
        <v>3137</v>
      </c>
      <c r="BT139" s="1">
        <v>2975</v>
      </c>
      <c r="BU139" s="1">
        <v>3047</v>
      </c>
      <c r="BV139" s="1">
        <v>2859</v>
      </c>
      <c r="BW139" s="1">
        <v>2665</v>
      </c>
      <c r="BX139" s="1">
        <v>2742</v>
      </c>
      <c r="BY139" s="1">
        <v>2672</v>
      </c>
      <c r="BZ139" s="1">
        <v>2513</v>
      </c>
      <c r="CA139" s="1">
        <v>2398</v>
      </c>
      <c r="CB139" s="1">
        <v>2245</v>
      </c>
      <c r="CC139" s="1">
        <v>2288</v>
      </c>
      <c r="CD139" s="1">
        <v>2240</v>
      </c>
      <c r="CE139" s="1">
        <v>2269</v>
      </c>
      <c r="CF139" s="1">
        <v>2238</v>
      </c>
      <c r="CG139" s="1">
        <v>2234</v>
      </c>
      <c r="CH139" s="1">
        <v>2338</v>
      </c>
      <c r="CI139" s="1">
        <v>2329</v>
      </c>
      <c r="CJ139" s="1">
        <v>2345</v>
      </c>
      <c r="CK139" s="1">
        <v>1911</v>
      </c>
      <c r="CL139" s="1">
        <v>1830</v>
      </c>
      <c r="CM139" s="1">
        <v>1634</v>
      </c>
      <c r="CN139" s="1">
        <v>1404</v>
      </c>
      <c r="CO139" s="1">
        <v>1300</v>
      </c>
      <c r="CP139" s="1">
        <v>1163</v>
      </c>
      <c r="CQ139" s="1">
        <v>1034</v>
      </c>
      <c r="CR139" s="1">
        <v>935</v>
      </c>
      <c r="CS139" s="1">
        <v>877</v>
      </c>
      <c r="CT139" s="1">
        <v>718</v>
      </c>
      <c r="CU139" s="1">
        <v>652</v>
      </c>
      <c r="CV139" s="1">
        <v>587</v>
      </c>
      <c r="CW139" s="1">
        <v>435</v>
      </c>
      <c r="CX139" s="1">
        <v>371</v>
      </c>
      <c r="CY139" s="1">
        <v>1217</v>
      </c>
      <c r="CZ139" s="1">
        <v>2058</v>
      </c>
      <c r="DA139" s="1">
        <v>2050</v>
      </c>
      <c r="DB139" s="1">
        <v>2210</v>
      </c>
      <c r="DC139" s="1">
        <v>2350</v>
      </c>
      <c r="DD139" s="1">
        <v>2241</v>
      </c>
      <c r="DE139" s="1">
        <v>2396</v>
      </c>
      <c r="DF139" s="1">
        <v>2588</v>
      </c>
      <c r="DG139" s="1">
        <v>2421</v>
      </c>
      <c r="DH139" s="1">
        <v>2546</v>
      </c>
      <c r="DI139" s="1">
        <v>2669</v>
      </c>
      <c r="DJ139" s="1">
        <v>2662</v>
      </c>
      <c r="DK139" s="1">
        <v>2706</v>
      </c>
      <c r="DL139" s="1">
        <v>2663</v>
      </c>
      <c r="DM139" s="1">
        <v>2604</v>
      </c>
      <c r="DN139" s="1">
        <v>2653</v>
      </c>
      <c r="DO139" s="1">
        <v>2430</v>
      </c>
      <c r="DP139" s="1">
        <v>2452</v>
      </c>
      <c r="DQ139" s="1">
        <v>2549</v>
      </c>
      <c r="DR139" s="1">
        <v>2379</v>
      </c>
      <c r="DS139" s="1">
        <v>2005</v>
      </c>
      <c r="DT139" s="1">
        <v>1885</v>
      </c>
      <c r="DU139" s="1">
        <v>2081</v>
      </c>
      <c r="DV139" s="1">
        <v>2313</v>
      </c>
      <c r="DW139" s="1">
        <v>2560</v>
      </c>
      <c r="DX139" s="1">
        <v>2573</v>
      </c>
      <c r="DY139" s="1">
        <v>2777</v>
      </c>
      <c r="DZ139" s="1">
        <v>2536</v>
      </c>
      <c r="EA139" s="1">
        <v>2628</v>
      </c>
      <c r="EB139" s="1">
        <v>2801</v>
      </c>
      <c r="EC139" s="1">
        <v>2843</v>
      </c>
      <c r="ED139" s="1">
        <v>3046</v>
      </c>
      <c r="EE139" s="1">
        <v>3212</v>
      </c>
      <c r="EF139" s="1">
        <v>3116</v>
      </c>
      <c r="EG139" s="1">
        <v>3201</v>
      </c>
      <c r="EH139" s="1">
        <v>3195</v>
      </c>
      <c r="EI139" s="1">
        <v>3154</v>
      </c>
      <c r="EJ139" s="1">
        <v>3031</v>
      </c>
      <c r="EK139" s="1">
        <v>3026</v>
      </c>
      <c r="EL139" s="1">
        <v>2833</v>
      </c>
      <c r="EM139" s="1">
        <v>2925</v>
      </c>
      <c r="EN139" s="1">
        <v>2811</v>
      </c>
      <c r="EO139" s="1">
        <v>2930</v>
      </c>
      <c r="EP139" s="1">
        <v>2878</v>
      </c>
      <c r="EQ139" s="1">
        <v>2565</v>
      </c>
      <c r="ER139" s="1">
        <v>2380</v>
      </c>
      <c r="ES139" s="1">
        <v>2356</v>
      </c>
      <c r="ET139" s="1">
        <v>2506</v>
      </c>
      <c r="EU139" s="1">
        <v>2654</v>
      </c>
      <c r="EV139" s="1">
        <v>2730</v>
      </c>
      <c r="EW139" s="1">
        <v>2892</v>
      </c>
      <c r="EX139" s="1">
        <v>3104</v>
      </c>
      <c r="EY139" s="1">
        <v>3367</v>
      </c>
      <c r="EZ139" s="1">
        <v>3129</v>
      </c>
      <c r="FA139" s="1">
        <v>3167</v>
      </c>
      <c r="FB139" s="1">
        <v>3185</v>
      </c>
      <c r="FC139" s="1">
        <v>3279</v>
      </c>
      <c r="FD139" s="1">
        <v>3249</v>
      </c>
      <c r="FE139" s="1">
        <v>3238</v>
      </c>
      <c r="FF139" s="1">
        <v>3339</v>
      </c>
      <c r="FG139" s="1">
        <v>3142</v>
      </c>
      <c r="FH139" s="1">
        <v>3203</v>
      </c>
      <c r="FI139" s="1">
        <v>3007</v>
      </c>
      <c r="FJ139" s="1">
        <v>2889</v>
      </c>
      <c r="FK139" s="1">
        <v>2775</v>
      </c>
      <c r="FL139" s="1">
        <v>2802</v>
      </c>
      <c r="FM139" s="1">
        <v>2496</v>
      </c>
      <c r="FN139" s="1">
        <v>2483</v>
      </c>
      <c r="FO139" s="1">
        <v>2471</v>
      </c>
      <c r="FP139" s="1">
        <v>2352</v>
      </c>
      <c r="FQ139" s="1">
        <v>2496</v>
      </c>
      <c r="FR139" s="1">
        <v>2427</v>
      </c>
      <c r="FS139" s="1">
        <v>2377</v>
      </c>
      <c r="FT139" s="1">
        <v>2388</v>
      </c>
      <c r="FU139" s="1">
        <v>2454</v>
      </c>
      <c r="FV139" s="1">
        <v>2595</v>
      </c>
      <c r="FW139" s="1">
        <v>2672</v>
      </c>
      <c r="FX139" s="1">
        <v>1932</v>
      </c>
      <c r="FY139" s="1">
        <v>1924</v>
      </c>
      <c r="FZ139" s="1">
        <v>1813</v>
      </c>
      <c r="GA139" s="1">
        <v>1782</v>
      </c>
      <c r="GB139" s="1">
        <v>1565</v>
      </c>
      <c r="GC139" s="1">
        <v>1396</v>
      </c>
      <c r="GD139" s="1">
        <v>1278</v>
      </c>
      <c r="GE139" s="1">
        <v>1228</v>
      </c>
      <c r="GF139" s="1">
        <v>1221</v>
      </c>
      <c r="GG139" s="1">
        <v>1085</v>
      </c>
      <c r="GH139" s="1">
        <v>952</v>
      </c>
      <c r="GI139" s="1">
        <v>777</v>
      </c>
      <c r="GJ139" s="1">
        <v>732</v>
      </c>
      <c r="GK139" s="1">
        <v>602</v>
      </c>
      <c r="GL139" s="87">
        <v>2349</v>
      </c>
    </row>
    <row r="140" spans="1:194" s="1" customFormat="1">
      <c r="A140" s="53" t="s">
        <v>117</v>
      </c>
      <c r="B140" s="363" t="s">
        <v>264</v>
      </c>
      <c r="C140" s="29" t="str">
        <f t="shared" si="23"/>
        <v xml:space="preserve">Wales – Health Boards - Hywel Dda University Health Board </v>
      </c>
      <c r="D140" s="50">
        <f t="shared" si="24"/>
        <v>151075</v>
      </c>
      <c r="E140" s="50">
        <f t="shared" si="24"/>
        <v>162263</v>
      </c>
      <c r="F140" s="51">
        <f t="shared" si="25"/>
        <v>385094</v>
      </c>
      <c r="G140" s="51">
        <f t="shared" si="26"/>
        <v>187853</v>
      </c>
      <c r="H140" s="52">
        <f t="shared" si="27"/>
        <v>197241</v>
      </c>
      <c r="I140" s="52">
        <f t="shared" si="28"/>
        <v>151075</v>
      </c>
      <c r="J140" s="52">
        <f t="shared" si="29"/>
        <v>162263</v>
      </c>
      <c r="K140" s="49">
        <f t="shared" si="30"/>
        <v>36778</v>
      </c>
      <c r="L140" s="50">
        <f t="shared" si="31"/>
        <v>34978</v>
      </c>
      <c r="M140" s="1">
        <v>1679</v>
      </c>
      <c r="N140" s="1">
        <v>1644</v>
      </c>
      <c r="O140" s="1">
        <v>1685</v>
      </c>
      <c r="P140" s="1">
        <v>1815</v>
      </c>
      <c r="Q140" s="1">
        <v>1907</v>
      </c>
      <c r="R140" s="1">
        <v>1958</v>
      </c>
      <c r="S140" s="1">
        <v>2066</v>
      </c>
      <c r="T140" s="1">
        <v>2069</v>
      </c>
      <c r="U140" s="1">
        <v>2041</v>
      </c>
      <c r="V140" s="1">
        <v>2130</v>
      </c>
      <c r="W140" s="1">
        <v>2222</v>
      </c>
      <c r="X140" s="1">
        <v>2283</v>
      </c>
      <c r="Y140" s="1">
        <v>2239</v>
      </c>
      <c r="Z140" s="1">
        <v>2116</v>
      </c>
      <c r="AA140" s="1">
        <v>2256</v>
      </c>
      <c r="AB140" s="1">
        <v>2182</v>
      </c>
      <c r="AC140" s="1">
        <v>2284</v>
      </c>
      <c r="AD140" s="1">
        <v>2202</v>
      </c>
      <c r="AE140" s="1">
        <v>2165</v>
      </c>
      <c r="AF140" s="1">
        <v>2298</v>
      </c>
      <c r="AG140" s="1">
        <v>2143</v>
      </c>
      <c r="AH140" s="1">
        <v>2174</v>
      </c>
      <c r="AI140" s="1">
        <v>2070</v>
      </c>
      <c r="AJ140" s="1">
        <v>2058</v>
      </c>
      <c r="AK140" s="1">
        <v>2039</v>
      </c>
      <c r="AL140" s="1">
        <v>2044</v>
      </c>
      <c r="AM140" s="1">
        <v>1940</v>
      </c>
      <c r="AN140" s="1">
        <v>1823</v>
      </c>
      <c r="AO140" s="1">
        <v>1955</v>
      </c>
      <c r="AP140" s="1">
        <v>1931</v>
      </c>
      <c r="AQ140" s="1">
        <v>2058</v>
      </c>
      <c r="AR140" s="1">
        <v>2083</v>
      </c>
      <c r="AS140" s="1">
        <v>2062</v>
      </c>
      <c r="AT140" s="1">
        <v>1992</v>
      </c>
      <c r="AU140" s="1">
        <v>2154</v>
      </c>
      <c r="AV140" s="1">
        <v>2030</v>
      </c>
      <c r="AW140" s="1">
        <v>1989</v>
      </c>
      <c r="AX140" s="1">
        <v>1948</v>
      </c>
      <c r="AY140" s="1">
        <v>1955</v>
      </c>
      <c r="AZ140" s="1">
        <v>1958</v>
      </c>
      <c r="BA140" s="1">
        <v>1958</v>
      </c>
      <c r="BB140" s="1">
        <v>2009</v>
      </c>
      <c r="BC140" s="1">
        <v>2005</v>
      </c>
      <c r="BD140" s="1">
        <v>1937</v>
      </c>
      <c r="BE140" s="1">
        <v>1792</v>
      </c>
      <c r="BF140" s="1">
        <v>1769</v>
      </c>
      <c r="BG140" s="1">
        <v>1930</v>
      </c>
      <c r="BH140" s="1">
        <v>1988</v>
      </c>
      <c r="BI140" s="1">
        <v>2069</v>
      </c>
      <c r="BJ140" s="1">
        <v>2172</v>
      </c>
      <c r="BK140" s="1">
        <v>2359</v>
      </c>
      <c r="BL140" s="1">
        <v>2469</v>
      </c>
      <c r="BM140" s="1">
        <v>2496</v>
      </c>
      <c r="BN140" s="1">
        <v>2543</v>
      </c>
      <c r="BO140" s="1">
        <v>2590</v>
      </c>
      <c r="BP140" s="1">
        <v>2757</v>
      </c>
      <c r="BQ140" s="1">
        <v>2809</v>
      </c>
      <c r="BR140" s="1">
        <v>2829</v>
      </c>
      <c r="BS140" s="1">
        <v>2883</v>
      </c>
      <c r="BT140" s="1">
        <v>2879</v>
      </c>
      <c r="BU140" s="1">
        <v>2921</v>
      </c>
      <c r="BV140" s="1">
        <v>2804</v>
      </c>
      <c r="BW140" s="1">
        <v>2748</v>
      </c>
      <c r="BX140" s="1">
        <v>2760</v>
      </c>
      <c r="BY140" s="1">
        <v>2722</v>
      </c>
      <c r="BZ140" s="1">
        <v>2622</v>
      </c>
      <c r="CA140" s="1">
        <v>2546</v>
      </c>
      <c r="CB140" s="1">
        <v>2618</v>
      </c>
      <c r="CC140" s="1">
        <v>2584</v>
      </c>
      <c r="CD140" s="1">
        <v>2520</v>
      </c>
      <c r="CE140" s="1">
        <v>2443</v>
      </c>
      <c r="CF140" s="1">
        <v>2403</v>
      </c>
      <c r="CG140" s="1">
        <v>2427</v>
      </c>
      <c r="CH140" s="1">
        <v>2484</v>
      </c>
      <c r="CI140" s="1">
        <v>2555</v>
      </c>
      <c r="CJ140" s="1">
        <v>2557</v>
      </c>
      <c r="CK140" s="1">
        <v>1989</v>
      </c>
      <c r="CL140" s="1">
        <v>1955</v>
      </c>
      <c r="CM140" s="1">
        <v>1844</v>
      </c>
      <c r="CN140" s="1">
        <v>1681</v>
      </c>
      <c r="CO140" s="1">
        <v>1515</v>
      </c>
      <c r="CP140" s="1">
        <v>1301</v>
      </c>
      <c r="CQ140" s="1">
        <v>1220</v>
      </c>
      <c r="CR140" s="1">
        <v>1080</v>
      </c>
      <c r="CS140" s="1">
        <v>948</v>
      </c>
      <c r="CT140" s="1">
        <v>890</v>
      </c>
      <c r="CU140" s="1">
        <v>749</v>
      </c>
      <c r="CV140" s="1">
        <v>669</v>
      </c>
      <c r="CW140" s="1">
        <v>504</v>
      </c>
      <c r="CX140" s="1">
        <v>463</v>
      </c>
      <c r="CY140" s="1">
        <v>1441</v>
      </c>
      <c r="CZ140" s="1">
        <v>1516</v>
      </c>
      <c r="DA140" s="1">
        <v>1526</v>
      </c>
      <c r="DB140" s="1">
        <v>1688</v>
      </c>
      <c r="DC140" s="1">
        <v>1715</v>
      </c>
      <c r="DD140" s="1">
        <v>1837</v>
      </c>
      <c r="DE140" s="1">
        <v>1843</v>
      </c>
      <c r="DF140" s="1">
        <v>1949</v>
      </c>
      <c r="DG140" s="1">
        <v>1969</v>
      </c>
      <c r="DH140" s="1">
        <v>1997</v>
      </c>
      <c r="DI140" s="1">
        <v>2034</v>
      </c>
      <c r="DJ140" s="1">
        <v>2190</v>
      </c>
      <c r="DK140" s="1">
        <v>2185</v>
      </c>
      <c r="DL140" s="1">
        <v>2128</v>
      </c>
      <c r="DM140" s="1">
        <v>2071</v>
      </c>
      <c r="DN140" s="1">
        <v>2211</v>
      </c>
      <c r="DO140" s="1">
        <v>2119</v>
      </c>
      <c r="DP140" s="1">
        <v>1942</v>
      </c>
      <c r="DQ140" s="1">
        <v>2058</v>
      </c>
      <c r="DR140" s="1">
        <v>2003</v>
      </c>
      <c r="DS140" s="1">
        <v>1949</v>
      </c>
      <c r="DT140" s="1">
        <v>1955</v>
      </c>
      <c r="DU140" s="1">
        <v>1959</v>
      </c>
      <c r="DV140" s="1">
        <v>1875</v>
      </c>
      <c r="DW140" s="1">
        <v>1874</v>
      </c>
      <c r="DX140" s="1">
        <v>1910</v>
      </c>
      <c r="DY140" s="1">
        <v>1938</v>
      </c>
      <c r="DZ140" s="1">
        <v>1956</v>
      </c>
      <c r="EA140" s="1">
        <v>1893</v>
      </c>
      <c r="EB140" s="1">
        <v>2009</v>
      </c>
      <c r="EC140" s="1">
        <v>2047</v>
      </c>
      <c r="ED140" s="1">
        <v>2165</v>
      </c>
      <c r="EE140" s="1">
        <v>2227</v>
      </c>
      <c r="EF140" s="1">
        <v>2077</v>
      </c>
      <c r="EG140" s="1">
        <v>2204</v>
      </c>
      <c r="EH140" s="1">
        <v>2237</v>
      </c>
      <c r="EI140" s="1">
        <v>2154</v>
      </c>
      <c r="EJ140" s="1">
        <v>2148</v>
      </c>
      <c r="EK140" s="1">
        <v>2124</v>
      </c>
      <c r="EL140" s="1">
        <v>2109</v>
      </c>
      <c r="EM140" s="1">
        <v>2103</v>
      </c>
      <c r="EN140" s="1">
        <v>2109</v>
      </c>
      <c r="EO140" s="1">
        <v>2183</v>
      </c>
      <c r="EP140" s="1">
        <v>2114</v>
      </c>
      <c r="EQ140" s="1">
        <v>2141</v>
      </c>
      <c r="ER140" s="1">
        <v>2010</v>
      </c>
      <c r="ES140" s="1">
        <v>1894</v>
      </c>
      <c r="ET140" s="1">
        <v>1959</v>
      </c>
      <c r="EU140" s="1">
        <v>2062</v>
      </c>
      <c r="EV140" s="1">
        <v>2249</v>
      </c>
      <c r="EW140" s="1">
        <v>2431</v>
      </c>
      <c r="EX140" s="1">
        <v>2555</v>
      </c>
      <c r="EY140" s="1">
        <v>2726</v>
      </c>
      <c r="EZ140" s="1">
        <v>2721</v>
      </c>
      <c r="FA140" s="1">
        <v>2924</v>
      </c>
      <c r="FB140" s="1">
        <v>2870</v>
      </c>
      <c r="FC140" s="1">
        <v>2949</v>
      </c>
      <c r="FD140" s="1">
        <v>3030</v>
      </c>
      <c r="FE140" s="1">
        <v>3157</v>
      </c>
      <c r="FF140" s="1">
        <v>3097</v>
      </c>
      <c r="FG140" s="1">
        <v>3215</v>
      </c>
      <c r="FH140" s="1">
        <v>3103</v>
      </c>
      <c r="FI140" s="1">
        <v>3065</v>
      </c>
      <c r="FJ140" s="1">
        <v>2924</v>
      </c>
      <c r="FK140" s="1">
        <v>2916</v>
      </c>
      <c r="FL140" s="1">
        <v>2845</v>
      </c>
      <c r="FM140" s="1">
        <v>2726</v>
      </c>
      <c r="FN140" s="1">
        <v>2762</v>
      </c>
      <c r="FO140" s="1">
        <v>2659</v>
      </c>
      <c r="FP140" s="1">
        <v>2553</v>
      </c>
      <c r="FQ140" s="1">
        <v>2638</v>
      </c>
      <c r="FR140" s="1">
        <v>2549</v>
      </c>
      <c r="FS140" s="1">
        <v>2571</v>
      </c>
      <c r="FT140" s="1">
        <v>2563</v>
      </c>
      <c r="FU140" s="1">
        <v>2538</v>
      </c>
      <c r="FV140" s="1">
        <v>2664</v>
      </c>
      <c r="FW140" s="1">
        <v>2757</v>
      </c>
      <c r="FX140" s="1">
        <v>2274</v>
      </c>
      <c r="FY140" s="1">
        <v>2069</v>
      </c>
      <c r="FZ140" s="1">
        <v>2155</v>
      </c>
      <c r="GA140" s="1">
        <v>1908</v>
      </c>
      <c r="GB140" s="1">
        <v>1708</v>
      </c>
      <c r="GC140" s="1">
        <v>1503</v>
      </c>
      <c r="GD140" s="1">
        <v>1411</v>
      </c>
      <c r="GE140" s="1">
        <v>1251</v>
      </c>
      <c r="GF140" s="1">
        <v>1251</v>
      </c>
      <c r="GG140" s="1">
        <v>1118</v>
      </c>
      <c r="GH140" s="1">
        <v>1017</v>
      </c>
      <c r="GI140" s="1">
        <v>924</v>
      </c>
      <c r="GJ140" s="1">
        <v>831</v>
      </c>
      <c r="GK140" s="1">
        <v>724</v>
      </c>
      <c r="GL140" s="87">
        <v>2974</v>
      </c>
    </row>
    <row r="141" spans="1:194" s="1" customFormat="1">
      <c r="A141" s="53" t="s">
        <v>117</v>
      </c>
      <c r="B141" s="363" t="s">
        <v>265</v>
      </c>
      <c r="C141" s="29" t="str">
        <f t="shared" si="23"/>
        <v xml:space="preserve">Wales – Health Boards - Powys Teaching Health Board </v>
      </c>
      <c r="D141" s="50">
        <f t="shared" si="24"/>
        <v>53985</v>
      </c>
      <c r="E141" s="50">
        <f t="shared" si="24"/>
        <v>56355</v>
      </c>
      <c r="F141" s="51">
        <f t="shared" si="25"/>
        <v>133891</v>
      </c>
      <c r="G141" s="51">
        <f t="shared" si="26"/>
        <v>66153</v>
      </c>
      <c r="H141" s="52">
        <f t="shared" si="27"/>
        <v>67738</v>
      </c>
      <c r="I141" s="52">
        <f t="shared" si="28"/>
        <v>53985</v>
      </c>
      <c r="J141" s="52">
        <f t="shared" si="29"/>
        <v>56355</v>
      </c>
      <c r="K141" s="49">
        <f t="shared" si="30"/>
        <v>12168</v>
      </c>
      <c r="L141" s="50">
        <f t="shared" si="31"/>
        <v>11383</v>
      </c>
      <c r="M141" s="1">
        <v>542</v>
      </c>
      <c r="N141" s="1">
        <v>558</v>
      </c>
      <c r="O141" s="1">
        <v>557</v>
      </c>
      <c r="P141" s="1">
        <v>623</v>
      </c>
      <c r="Q141" s="1">
        <v>680</v>
      </c>
      <c r="R141" s="1">
        <v>640</v>
      </c>
      <c r="S141" s="1">
        <v>636</v>
      </c>
      <c r="T141" s="1">
        <v>702</v>
      </c>
      <c r="U141" s="1">
        <v>710</v>
      </c>
      <c r="V141" s="1">
        <v>708</v>
      </c>
      <c r="W141" s="1">
        <v>684</v>
      </c>
      <c r="X141" s="1">
        <v>699</v>
      </c>
      <c r="Y141" s="1">
        <v>687</v>
      </c>
      <c r="Z141" s="1">
        <v>724</v>
      </c>
      <c r="AA141" s="1">
        <v>813</v>
      </c>
      <c r="AB141" s="1">
        <v>726</v>
      </c>
      <c r="AC141" s="1">
        <v>720</v>
      </c>
      <c r="AD141" s="1">
        <v>759</v>
      </c>
      <c r="AE141" s="1">
        <v>677</v>
      </c>
      <c r="AF141" s="1">
        <v>546</v>
      </c>
      <c r="AG141" s="1">
        <v>497</v>
      </c>
      <c r="AH141" s="1">
        <v>540</v>
      </c>
      <c r="AI141" s="1">
        <v>576</v>
      </c>
      <c r="AJ141" s="1">
        <v>708</v>
      </c>
      <c r="AK141" s="1">
        <v>659</v>
      </c>
      <c r="AL141" s="1">
        <v>640</v>
      </c>
      <c r="AM141" s="1">
        <v>700</v>
      </c>
      <c r="AN141" s="1">
        <v>643</v>
      </c>
      <c r="AO141" s="1">
        <v>676</v>
      </c>
      <c r="AP141" s="1">
        <v>655</v>
      </c>
      <c r="AQ141" s="1">
        <v>689</v>
      </c>
      <c r="AR141" s="1">
        <v>681</v>
      </c>
      <c r="AS141" s="1">
        <v>678</v>
      </c>
      <c r="AT141" s="1">
        <v>691</v>
      </c>
      <c r="AU141" s="1">
        <v>706</v>
      </c>
      <c r="AV141" s="1">
        <v>621</v>
      </c>
      <c r="AW141" s="1">
        <v>641</v>
      </c>
      <c r="AX141" s="1">
        <v>683</v>
      </c>
      <c r="AY141" s="1">
        <v>629</v>
      </c>
      <c r="AZ141" s="1">
        <v>628</v>
      </c>
      <c r="BA141" s="1">
        <v>668</v>
      </c>
      <c r="BB141" s="1">
        <v>643</v>
      </c>
      <c r="BC141" s="1">
        <v>674</v>
      </c>
      <c r="BD141" s="1">
        <v>652</v>
      </c>
      <c r="BE141" s="1">
        <v>622</v>
      </c>
      <c r="BF141" s="1">
        <v>638</v>
      </c>
      <c r="BG141" s="1">
        <v>646</v>
      </c>
      <c r="BH141" s="1">
        <v>721</v>
      </c>
      <c r="BI141" s="1">
        <v>733</v>
      </c>
      <c r="BJ141" s="1">
        <v>732</v>
      </c>
      <c r="BK141" s="1">
        <v>904</v>
      </c>
      <c r="BL141" s="1">
        <v>916</v>
      </c>
      <c r="BM141" s="1">
        <v>874</v>
      </c>
      <c r="BN141" s="1">
        <v>967</v>
      </c>
      <c r="BO141" s="1">
        <v>918</v>
      </c>
      <c r="BP141" s="1">
        <v>1049</v>
      </c>
      <c r="BQ141" s="1">
        <v>1027</v>
      </c>
      <c r="BR141" s="1">
        <v>1085</v>
      </c>
      <c r="BS141" s="1">
        <v>1055</v>
      </c>
      <c r="BT141" s="1">
        <v>1079</v>
      </c>
      <c r="BU141" s="1">
        <v>1083</v>
      </c>
      <c r="BV141" s="1">
        <v>1072</v>
      </c>
      <c r="BW141" s="1">
        <v>1062</v>
      </c>
      <c r="BX141" s="1">
        <v>1068</v>
      </c>
      <c r="BY141" s="1">
        <v>970</v>
      </c>
      <c r="BZ141" s="1">
        <v>1004</v>
      </c>
      <c r="CA141" s="1">
        <v>1048</v>
      </c>
      <c r="CB141" s="1">
        <v>920</v>
      </c>
      <c r="CC141" s="1">
        <v>981</v>
      </c>
      <c r="CD141" s="1">
        <v>986</v>
      </c>
      <c r="CE141" s="1">
        <v>946</v>
      </c>
      <c r="CF141" s="1">
        <v>909</v>
      </c>
      <c r="CG141" s="1">
        <v>957</v>
      </c>
      <c r="CH141" s="1">
        <v>966</v>
      </c>
      <c r="CI141" s="1">
        <v>1053</v>
      </c>
      <c r="CJ141" s="1">
        <v>1016</v>
      </c>
      <c r="CK141" s="1">
        <v>762</v>
      </c>
      <c r="CL141" s="1">
        <v>697</v>
      </c>
      <c r="CM141" s="1">
        <v>815</v>
      </c>
      <c r="CN141" s="1">
        <v>676</v>
      </c>
      <c r="CO141" s="1">
        <v>565</v>
      </c>
      <c r="CP141" s="1">
        <v>480</v>
      </c>
      <c r="CQ141" s="1">
        <v>484</v>
      </c>
      <c r="CR141" s="1">
        <v>421</v>
      </c>
      <c r="CS141" s="1">
        <v>402</v>
      </c>
      <c r="CT141" s="1">
        <v>348</v>
      </c>
      <c r="CU141" s="1">
        <v>295</v>
      </c>
      <c r="CV141" s="1">
        <v>283</v>
      </c>
      <c r="CW141" s="1">
        <v>234</v>
      </c>
      <c r="CX141" s="1">
        <v>151</v>
      </c>
      <c r="CY141" s="1">
        <v>564</v>
      </c>
      <c r="CZ141" s="1">
        <v>513</v>
      </c>
      <c r="DA141" s="1">
        <v>497</v>
      </c>
      <c r="DB141" s="1">
        <v>564</v>
      </c>
      <c r="DC141" s="1">
        <v>564</v>
      </c>
      <c r="DD141" s="1">
        <v>561</v>
      </c>
      <c r="DE141" s="1">
        <v>596</v>
      </c>
      <c r="DF141" s="1">
        <v>663</v>
      </c>
      <c r="DG141" s="1">
        <v>618</v>
      </c>
      <c r="DH141" s="1">
        <v>648</v>
      </c>
      <c r="DI141" s="1">
        <v>660</v>
      </c>
      <c r="DJ141" s="1">
        <v>671</v>
      </c>
      <c r="DK141" s="1">
        <v>709</v>
      </c>
      <c r="DL141" s="1">
        <v>663</v>
      </c>
      <c r="DM141" s="1">
        <v>672</v>
      </c>
      <c r="DN141" s="1">
        <v>699</v>
      </c>
      <c r="DO141" s="1">
        <v>712</v>
      </c>
      <c r="DP141" s="1">
        <v>686</v>
      </c>
      <c r="DQ141" s="1">
        <v>687</v>
      </c>
      <c r="DR141" s="1">
        <v>653</v>
      </c>
      <c r="DS141" s="1">
        <v>439</v>
      </c>
      <c r="DT141" s="1">
        <v>370</v>
      </c>
      <c r="DU141" s="1">
        <v>420</v>
      </c>
      <c r="DV141" s="1">
        <v>461</v>
      </c>
      <c r="DW141" s="1">
        <v>558</v>
      </c>
      <c r="DX141" s="1">
        <v>571</v>
      </c>
      <c r="DY141" s="1">
        <v>624</v>
      </c>
      <c r="DZ141" s="1">
        <v>583</v>
      </c>
      <c r="EA141" s="1">
        <v>679</v>
      </c>
      <c r="EB141" s="1">
        <v>707</v>
      </c>
      <c r="EC141" s="1">
        <v>581</v>
      </c>
      <c r="ED141" s="1">
        <v>667</v>
      </c>
      <c r="EE141" s="1">
        <v>694</v>
      </c>
      <c r="EF141" s="1">
        <v>641</v>
      </c>
      <c r="EG141" s="1">
        <v>673</v>
      </c>
      <c r="EH141" s="1">
        <v>735</v>
      </c>
      <c r="EI141" s="1">
        <v>665</v>
      </c>
      <c r="EJ141" s="1">
        <v>641</v>
      </c>
      <c r="EK141" s="1">
        <v>664</v>
      </c>
      <c r="EL141" s="1">
        <v>671</v>
      </c>
      <c r="EM141" s="1">
        <v>694</v>
      </c>
      <c r="EN141" s="1">
        <v>676</v>
      </c>
      <c r="EO141" s="1">
        <v>694</v>
      </c>
      <c r="EP141" s="1">
        <v>662</v>
      </c>
      <c r="EQ141" s="1">
        <v>696</v>
      </c>
      <c r="ER141" s="1">
        <v>648</v>
      </c>
      <c r="ES141" s="1">
        <v>653</v>
      </c>
      <c r="ET141" s="1">
        <v>715</v>
      </c>
      <c r="EU141" s="1">
        <v>709</v>
      </c>
      <c r="EV141" s="1">
        <v>793</v>
      </c>
      <c r="EW141" s="1">
        <v>802</v>
      </c>
      <c r="EX141" s="1">
        <v>952</v>
      </c>
      <c r="EY141" s="1">
        <v>1020</v>
      </c>
      <c r="EZ141" s="1">
        <v>1025</v>
      </c>
      <c r="FA141" s="1">
        <v>1039</v>
      </c>
      <c r="FB141" s="1">
        <v>990</v>
      </c>
      <c r="FC141" s="1">
        <v>1101</v>
      </c>
      <c r="FD141" s="1">
        <v>1116</v>
      </c>
      <c r="FE141" s="1">
        <v>1169</v>
      </c>
      <c r="FF141" s="1">
        <v>1085</v>
      </c>
      <c r="FG141" s="1">
        <v>1177</v>
      </c>
      <c r="FH141" s="1">
        <v>1057</v>
      </c>
      <c r="FI141" s="1">
        <v>1114</v>
      </c>
      <c r="FJ141" s="1">
        <v>1074</v>
      </c>
      <c r="FK141" s="1">
        <v>1099</v>
      </c>
      <c r="FL141" s="1">
        <v>1067</v>
      </c>
      <c r="FM141" s="1">
        <v>1035</v>
      </c>
      <c r="FN141" s="1">
        <v>977</v>
      </c>
      <c r="FO141" s="1">
        <v>1022</v>
      </c>
      <c r="FP141" s="1">
        <v>1047</v>
      </c>
      <c r="FQ141" s="1">
        <v>991</v>
      </c>
      <c r="FR141" s="1">
        <v>915</v>
      </c>
      <c r="FS141" s="1">
        <v>966</v>
      </c>
      <c r="FT141" s="1">
        <v>960</v>
      </c>
      <c r="FU141" s="1">
        <v>1008</v>
      </c>
      <c r="FV141" s="1">
        <v>1001</v>
      </c>
      <c r="FW141" s="1">
        <v>1006</v>
      </c>
      <c r="FX141" s="1">
        <v>850</v>
      </c>
      <c r="FY141" s="1">
        <v>816</v>
      </c>
      <c r="FZ141" s="1">
        <v>796</v>
      </c>
      <c r="GA141" s="1">
        <v>746</v>
      </c>
      <c r="GB141" s="1">
        <v>658</v>
      </c>
      <c r="GC141" s="1">
        <v>546</v>
      </c>
      <c r="GD141" s="1">
        <v>547</v>
      </c>
      <c r="GE141" s="1">
        <v>539</v>
      </c>
      <c r="GF141" s="1">
        <v>457</v>
      </c>
      <c r="GG141" s="1">
        <v>434</v>
      </c>
      <c r="GH141" s="1">
        <v>403</v>
      </c>
      <c r="GI141" s="1">
        <v>321</v>
      </c>
      <c r="GJ141" s="1">
        <v>296</v>
      </c>
      <c r="GK141" s="1">
        <v>271</v>
      </c>
      <c r="GL141" s="87">
        <v>1223</v>
      </c>
    </row>
    <row r="142" spans="1:194" s="1" customFormat="1">
      <c r="A142" s="54" t="s">
        <v>117</v>
      </c>
      <c r="B142" s="364" t="s">
        <v>266</v>
      </c>
      <c r="C142" s="43" t="str">
        <f t="shared" si="23"/>
        <v xml:space="preserve">Wales – Health Boards - Swansea Bay University Health Board </v>
      </c>
      <c r="D142" s="56">
        <f t="shared" si="24"/>
        <v>150610</v>
      </c>
      <c r="E142" s="56">
        <f t="shared" si="24"/>
        <v>158200</v>
      </c>
      <c r="F142" s="47">
        <f t="shared" si="25"/>
        <v>383440</v>
      </c>
      <c r="G142" s="47">
        <f t="shared" si="26"/>
        <v>189120</v>
      </c>
      <c r="H142" s="48">
        <f t="shared" si="27"/>
        <v>194320</v>
      </c>
      <c r="I142" s="48">
        <f t="shared" si="28"/>
        <v>150610</v>
      </c>
      <c r="J142" s="48">
        <f t="shared" si="29"/>
        <v>158200</v>
      </c>
      <c r="K142" s="55">
        <f t="shared" si="30"/>
        <v>38510</v>
      </c>
      <c r="L142" s="56">
        <f t="shared" si="31"/>
        <v>36120</v>
      </c>
      <c r="M142" s="45">
        <v>1770</v>
      </c>
      <c r="N142" s="45">
        <v>1705</v>
      </c>
      <c r="O142" s="45">
        <v>1780</v>
      </c>
      <c r="P142" s="45">
        <v>1931</v>
      </c>
      <c r="Q142" s="45">
        <v>2028</v>
      </c>
      <c r="R142" s="45">
        <v>2013</v>
      </c>
      <c r="S142" s="45">
        <v>2199</v>
      </c>
      <c r="T142" s="45">
        <v>2174</v>
      </c>
      <c r="U142" s="45">
        <v>2160</v>
      </c>
      <c r="V142" s="45">
        <v>2202</v>
      </c>
      <c r="W142" s="45">
        <v>2374</v>
      </c>
      <c r="X142" s="45">
        <v>2432</v>
      </c>
      <c r="Y142" s="45">
        <v>2276</v>
      </c>
      <c r="Z142" s="45">
        <v>2328</v>
      </c>
      <c r="AA142" s="45">
        <v>2400</v>
      </c>
      <c r="AB142" s="45">
        <v>2246</v>
      </c>
      <c r="AC142" s="45">
        <v>2243</v>
      </c>
      <c r="AD142" s="45">
        <v>2249</v>
      </c>
      <c r="AE142" s="45">
        <v>2417</v>
      </c>
      <c r="AF142" s="45">
        <v>3398</v>
      </c>
      <c r="AG142" s="45">
        <v>3400</v>
      </c>
      <c r="AH142" s="45">
        <v>3282</v>
      </c>
      <c r="AI142" s="45">
        <v>2887</v>
      </c>
      <c r="AJ142" s="45">
        <v>2611</v>
      </c>
      <c r="AK142" s="45">
        <v>2189</v>
      </c>
      <c r="AL142" s="45">
        <v>2283</v>
      </c>
      <c r="AM142" s="45">
        <v>2275</v>
      </c>
      <c r="AN142" s="45">
        <v>2157</v>
      </c>
      <c r="AO142" s="45">
        <v>2219</v>
      </c>
      <c r="AP142" s="45">
        <v>2277</v>
      </c>
      <c r="AQ142" s="45">
        <v>2424</v>
      </c>
      <c r="AR142" s="45">
        <v>2402</v>
      </c>
      <c r="AS142" s="45">
        <v>2499</v>
      </c>
      <c r="AT142" s="45">
        <v>2297</v>
      </c>
      <c r="AU142" s="45">
        <v>2326</v>
      </c>
      <c r="AV142" s="45">
        <v>2359</v>
      </c>
      <c r="AW142" s="45">
        <v>2401</v>
      </c>
      <c r="AX142" s="45">
        <v>2456</v>
      </c>
      <c r="AY142" s="45">
        <v>2264</v>
      </c>
      <c r="AZ142" s="45">
        <v>2285</v>
      </c>
      <c r="BA142" s="45">
        <v>2227</v>
      </c>
      <c r="BB142" s="45">
        <v>2267</v>
      </c>
      <c r="BC142" s="45">
        <v>2410</v>
      </c>
      <c r="BD142" s="45">
        <v>2196</v>
      </c>
      <c r="BE142" s="45">
        <v>2082</v>
      </c>
      <c r="BF142" s="45">
        <v>2045</v>
      </c>
      <c r="BG142" s="45">
        <v>2085</v>
      </c>
      <c r="BH142" s="45">
        <v>2204</v>
      </c>
      <c r="BI142" s="45">
        <v>2112</v>
      </c>
      <c r="BJ142" s="45">
        <v>2185</v>
      </c>
      <c r="BK142" s="45">
        <v>2324</v>
      </c>
      <c r="BL142" s="45">
        <v>2464</v>
      </c>
      <c r="BM142" s="45">
        <v>2413</v>
      </c>
      <c r="BN142" s="45">
        <v>2639</v>
      </c>
      <c r="BO142" s="45">
        <v>2555</v>
      </c>
      <c r="BP142" s="45">
        <v>2473</v>
      </c>
      <c r="BQ142" s="45">
        <v>2506</v>
      </c>
      <c r="BR142" s="45">
        <v>2656</v>
      </c>
      <c r="BS142" s="45">
        <v>2683</v>
      </c>
      <c r="BT142" s="45">
        <v>2476</v>
      </c>
      <c r="BU142" s="45">
        <v>2494</v>
      </c>
      <c r="BV142" s="45">
        <v>2399</v>
      </c>
      <c r="BW142" s="45">
        <v>2407</v>
      </c>
      <c r="BX142" s="45">
        <v>2282</v>
      </c>
      <c r="BY142" s="45">
        <v>2355</v>
      </c>
      <c r="BZ142" s="45">
        <v>2143</v>
      </c>
      <c r="CA142" s="45">
        <v>2036</v>
      </c>
      <c r="CB142" s="45">
        <v>1991</v>
      </c>
      <c r="CC142" s="45">
        <v>1974</v>
      </c>
      <c r="CD142" s="45">
        <v>2033</v>
      </c>
      <c r="CE142" s="45">
        <v>1943</v>
      </c>
      <c r="CF142" s="45">
        <v>1818</v>
      </c>
      <c r="CG142" s="45">
        <v>1990</v>
      </c>
      <c r="CH142" s="45">
        <v>1933</v>
      </c>
      <c r="CI142" s="45">
        <v>2080</v>
      </c>
      <c r="CJ142" s="45">
        <v>2139</v>
      </c>
      <c r="CK142" s="45">
        <v>1468</v>
      </c>
      <c r="CL142" s="45">
        <v>1482</v>
      </c>
      <c r="CM142" s="45">
        <v>1455</v>
      </c>
      <c r="CN142" s="45">
        <v>1357</v>
      </c>
      <c r="CO142" s="45">
        <v>1200</v>
      </c>
      <c r="CP142" s="45">
        <v>972</v>
      </c>
      <c r="CQ142" s="45">
        <v>975</v>
      </c>
      <c r="CR142" s="45">
        <v>842</v>
      </c>
      <c r="CS142" s="45">
        <v>819</v>
      </c>
      <c r="CT142" s="45">
        <v>715</v>
      </c>
      <c r="CU142" s="45">
        <v>619</v>
      </c>
      <c r="CV142" s="45">
        <v>531</v>
      </c>
      <c r="CW142" s="45">
        <v>453</v>
      </c>
      <c r="CX142" s="45">
        <v>371</v>
      </c>
      <c r="CY142" s="45">
        <v>1224</v>
      </c>
      <c r="CZ142" s="45">
        <v>1613</v>
      </c>
      <c r="DA142" s="45">
        <v>1664</v>
      </c>
      <c r="DB142" s="45">
        <v>1814</v>
      </c>
      <c r="DC142" s="45">
        <v>1866</v>
      </c>
      <c r="DD142" s="45">
        <v>1982</v>
      </c>
      <c r="DE142" s="45">
        <v>1979</v>
      </c>
      <c r="DF142" s="45">
        <v>2066</v>
      </c>
      <c r="DG142" s="45">
        <v>2054</v>
      </c>
      <c r="DH142" s="45">
        <v>1968</v>
      </c>
      <c r="DI142" s="45">
        <v>2047</v>
      </c>
      <c r="DJ142" s="45">
        <v>2199</v>
      </c>
      <c r="DK142" s="45">
        <v>2107</v>
      </c>
      <c r="DL142" s="45">
        <v>2239</v>
      </c>
      <c r="DM142" s="45">
        <v>2105</v>
      </c>
      <c r="DN142" s="45">
        <v>2240</v>
      </c>
      <c r="DO142" s="45">
        <v>2087</v>
      </c>
      <c r="DP142" s="45">
        <v>2050</v>
      </c>
      <c r="DQ142" s="45">
        <v>2040</v>
      </c>
      <c r="DR142" s="45">
        <v>2122</v>
      </c>
      <c r="DS142" s="45">
        <v>2484</v>
      </c>
      <c r="DT142" s="45">
        <v>2737</v>
      </c>
      <c r="DU142" s="45">
        <v>2590</v>
      </c>
      <c r="DV142" s="45">
        <v>2315</v>
      </c>
      <c r="DW142" s="45">
        <v>2294</v>
      </c>
      <c r="DX142" s="45">
        <v>2224</v>
      </c>
      <c r="DY142" s="45">
        <v>2310</v>
      </c>
      <c r="DZ142" s="45">
        <v>2202</v>
      </c>
      <c r="EA142" s="45">
        <v>2188</v>
      </c>
      <c r="EB142" s="45">
        <v>2258</v>
      </c>
      <c r="EC142" s="45">
        <v>2322</v>
      </c>
      <c r="ED142" s="45">
        <v>2485</v>
      </c>
      <c r="EE142" s="45">
        <v>2481</v>
      </c>
      <c r="EF142" s="45">
        <v>2493</v>
      </c>
      <c r="EG142" s="45">
        <v>2436</v>
      </c>
      <c r="EH142" s="45">
        <v>2646</v>
      </c>
      <c r="EI142" s="45">
        <v>2536</v>
      </c>
      <c r="EJ142" s="45">
        <v>2560</v>
      </c>
      <c r="EK142" s="45">
        <v>2489</v>
      </c>
      <c r="EL142" s="45">
        <v>2290</v>
      </c>
      <c r="EM142" s="45">
        <v>2466</v>
      </c>
      <c r="EN142" s="45">
        <v>2412</v>
      </c>
      <c r="EO142" s="45">
        <v>2420</v>
      </c>
      <c r="EP142" s="45">
        <v>2412</v>
      </c>
      <c r="EQ142" s="45">
        <v>2324</v>
      </c>
      <c r="ER142" s="45">
        <v>2156</v>
      </c>
      <c r="ES142" s="45">
        <v>1985</v>
      </c>
      <c r="ET142" s="45">
        <v>2176</v>
      </c>
      <c r="EU142" s="45">
        <v>2212</v>
      </c>
      <c r="EV142" s="45">
        <v>2247</v>
      </c>
      <c r="EW142" s="45">
        <v>2376</v>
      </c>
      <c r="EX142" s="45">
        <v>2419</v>
      </c>
      <c r="EY142" s="45">
        <v>2642</v>
      </c>
      <c r="EZ142" s="45">
        <v>2450</v>
      </c>
      <c r="FA142" s="45">
        <v>2595</v>
      </c>
      <c r="FB142" s="45">
        <v>2628</v>
      </c>
      <c r="FC142" s="45">
        <v>2625</v>
      </c>
      <c r="FD142" s="45">
        <v>2654</v>
      </c>
      <c r="FE142" s="45">
        <v>2797</v>
      </c>
      <c r="FF142" s="45">
        <v>2856</v>
      </c>
      <c r="FG142" s="45">
        <v>2637</v>
      </c>
      <c r="FH142" s="45">
        <v>2596</v>
      </c>
      <c r="FI142" s="45">
        <v>2557</v>
      </c>
      <c r="FJ142" s="45">
        <v>2509</v>
      </c>
      <c r="FK142" s="45">
        <v>2491</v>
      </c>
      <c r="FL142" s="45">
        <v>2430</v>
      </c>
      <c r="FM142" s="45">
        <v>2440</v>
      </c>
      <c r="FN142" s="45">
        <v>2295</v>
      </c>
      <c r="FO142" s="45">
        <v>2118</v>
      </c>
      <c r="FP142" s="45">
        <v>2240</v>
      </c>
      <c r="FQ142" s="45">
        <v>2120</v>
      </c>
      <c r="FR142" s="45">
        <v>2060</v>
      </c>
      <c r="FS142" s="45">
        <v>2048</v>
      </c>
      <c r="FT142" s="45">
        <v>2052</v>
      </c>
      <c r="FU142" s="45">
        <v>2128</v>
      </c>
      <c r="FV142" s="45">
        <v>2290</v>
      </c>
      <c r="FW142" s="45">
        <v>2396</v>
      </c>
      <c r="FX142" s="45">
        <v>1813</v>
      </c>
      <c r="FY142" s="45">
        <v>1705</v>
      </c>
      <c r="FZ142" s="45">
        <v>1682</v>
      </c>
      <c r="GA142" s="45">
        <v>1546</v>
      </c>
      <c r="GB142" s="45">
        <v>1382</v>
      </c>
      <c r="GC142" s="45">
        <v>1286</v>
      </c>
      <c r="GD142" s="45">
        <v>1165</v>
      </c>
      <c r="GE142" s="45">
        <v>1169</v>
      </c>
      <c r="GF142" s="45">
        <v>1091</v>
      </c>
      <c r="GG142" s="45">
        <v>1004</v>
      </c>
      <c r="GH142" s="45">
        <v>906</v>
      </c>
      <c r="GI142" s="45">
        <v>849</v>
      </c>
      <c r="GJ142" s="45">
        <v>695</v>
      </c>
      <c r="GK142" s="45">
        <v>649</v>
      </c>
      <c r="GL142" s="46">
        <v>2537</v>
      </c>
    </row>
    <row r="143" spans="1:194" s="114" customFormat="1">
      <c r="A143" s="115"/>
      <c r="B143" s="365"/>
      <c r="C143" s="115"/>
      <c r="D143" s="40">
        <f>SUM(D136:D142)</f>
        <v>1217054</v>
      </c>
      <c r="E143" s="40">
        <f t="shared" ref="E143:L143" si="32">SUM(E136:E142)</f>
        <v>1294957</v>
      </c>
      <c r="F143" s="40">
        <f t="shared" si="32"/>
        <v>3131640</v>
      </c>
      <c r="G143" s="40">
        <f t="shared" si="32"/>
        <v>1534884</v>
      </c>
      <c r="H143" s="40">
        <f t="shared" si="32"/>
        <v>1596756</v>
      </c>
      <c r="I143" s="40">
        <f t="shared" si="32"/>
        <v>1217054</v>
      </c>
      <c r="J143" s="40">
        <f t="shared" si="32"/>
        <v>1294957</v>
      </c>
      <c r="K143" s="40">
        <f t="shared" si="32"/>
        <v>317830</v>
      </c>
      <c r="L143" s="40">
        <f t="shared" si="32"/>
        <v>301799</v>
      </c>
      <c r="M143" s="39"/>
      <c r="N143" s="39"/>
      <c r="O143" s="39"/>
      <c r="P143" s="39"/>
      <c r="Q143" s="39"/>
      <c r="R143" s="39"/>
      <c r="S143" s="39"/>
      <c r="T143" s="39"/>
      <c r="U143" s="39"/>
      <c r="V143" s="39"/>
      <c r="W143" s="39"/>
      <c r="X143" s="39"/>
      <c r="Y143" s="39"/>
      <c r="Z143" s="39"/>
      <c r="AA143" s="39"/>
      <c r="AB143" s="39"/>
      <c r="AC143" s="39"/>
      <c r="AD143" s="39"/>
      <c r="AE143" s="39"/>
      <c r="AF143" s="39"/>
      <c r="AG143" s="39"/>
      <c r="AH143" s="39"/>
      <c r="AI143" s="39"/>
      <c r="AJ143" s="39"/>
      <c r="AK143" s="39"/>
      <c r="AL143" s="39"/>
      <c r="AM143" s="39"/>
      <c r="AN143" s="39"/>
      <c r="AO143" s="39"/>
      <c r="AP143" s="39"/>
      <c r="AQ143" s="39"/>
      <c r="AR143" s="39"/>
      <c r="AS143" s="39"/>
      <c r="AT143" s="39"/>
      <c r="AU143" s="39"/>
      <c r="AV143" s="39"/>
      <c r="AW143" s="39"/>
      <c r="AX143" s="39"/>
      <c r="AY143" s="39"/>
      <c r="AZ143" s="39"/>
      <c r="BA143" s="39"/>
      <c r="BB143" s="39"/>
      <c r="BC143" s="39"/>
      <c r="BD143" s="39"/>
      <c r="BE143" s="39"/>
      <c r="BF143" s="39"/>
      <c r="BG143" s="39"/>
      <c r="BH143" s="39"/>
      <c r="BI143" s="39"/>
      <c r="BJ143" s="39"/>
      <c r="BK143" s="39"/>
      <c r="BL143" s="39"/>
      <c r="BM143" s="39"/>
      <c r="BN143" s="39"/>
      <c r="BO143" s="39"/>
      <c r="BP143" s="39"/>
      <c r="BQ143" s="39"/>
      <c r="BR143" s="39"/>
      <c r="BS143" s="39"/>
      <c r="BT143" s="39"/>
      <c r="BU143" s="39"/>
      <c r="BV143" s="39"/>
      <c r="BW143" s="39"/>
      <c r="BX143" s="39"/>
      <c r="BY143" s="39"/>
      <c r="BZ143" s="39"/>
      <c r="CA143" s="39"/>
      <c r="CB143" s="39"/>
      <c r="CC143" s="39"/>
      <c r="CD143" s="39"/>
      <c r="CE143" s="39"/>
      <c r="CF143" s="39"/>
      <c r="CG143" s="39"/>
      <c r="CH143" s="39"/>
      <c r="CI143" s="39"/>
      <c r="CJ143" s="39"/>
      <c r="CK143" s="39"/>
      <c r="CL143" s="39"/>
      <c r="CM143" s="39"/>
      <c r="CN143" s="39"/>
      <c r="CO143" s="39"/>
      <c r="CP143" s="39"/>
      <c r="CQ143" s="39"/>
      <c r="CR143" s="39"/>
      <c r="CS143" s="39"/>
      <c r="CT143" s="39"/>
      <c r="CU143" s="39"/>
      <c r="CV143" s="39"/>
      <c r="CW143" s="39"/>
      <c r="CX143" s="39"/>
      <c r="CY143" s="40"/>
      <c r="CZ143" s="39"/>
      <c r="DA143" s="39"/>
      <c r="DB143" s="39"/>
      <c r="DC143" s="39"/>
      <c r="DD143" s="39"/>
      <c r="DE143" s="39"/>
      <c r="DF143" s="39"/>
      <c r="DG143" s="39"/>
      <c r="DH143" s="39"/>
      <c r="DI143" s="39"/>
      <c r="DJ143" s="39"/>
      <c r="DK143" s="39"/>
      <c r="DL143" s="39"/>
      <c r="DM143" s="39"/>
      <c r="DN143" s="39"/>
      <c r="DO143" s="39"/>
      <c r="DP143" s="39"/>
      <c r="DQ143" s="39"/>
      <c r="DR143" s="39"/>
      <c r="DS143" s="39"/>
      <c r="DT143" s="39"/>
      <c r="DU143" s="39"/>
      <c r="DV143" s="39"/>
      <c r="DW143" s="39"/>
      <c r="DX143" s="39"/>
      <c r="DY143" s="39"/>
      <c r="DZ143" s="39"/>
      <c r="EA143" s="39"/>
      <c r="EB143" s="39"/>
      <c r="EC143" s="39"/>
      <c r="ED143" s="39"/>
      <c r="EE143" s="39"/>
      <c r="EF143" s="39"/>
      <c r="EG143" s="39"/>
      <c r="EH143" s="39"/>
      <c r="EI143" s="39"/>
      <c r="EJ143" s="39"/>
      <c r="EK143" s="39"/>
      <c r="EL143" s="39"/>
      <c r="EM143" s="39"/>
      <c r="EN143" s="39"/>
      <c r="EO143" s="39"/>
      <c r="EP143" s="39"/>
      <c r="EQ143" s="39"/>
      <c r="ER143" s="39"/>
      <c r="ES143" s="39"/>
      <c r="ET143" s="39"/>
      <c r="EU143" s="39"/>
      <c r="EV143" s="39"/>
      <c r="EW143" s="39"/>
      <c r="EX143" s="39"/>
      <c r="EY143" s="39"/>
      <c r="EZ143" s="39"/>
      <c r="FA143" s="39"/>
      <c r="FB143" s="39"/>
      <c r="FC143" s="39"/>
      <c r="FD143" s="39"/>
      <c r="FE143" s="39"/>
      <c r="FF143" s="39"/>
      <c r="FG143" s="39"/>
      <c r="FH143" s="39"/>
      <c r="FI143" s="39"/>
      <c r="FJ143" s="39"/>
      <c r="FK143" s="39"/>
      <c r="FL143" s="39"/>
      <c r="FM143" s="39"/>
      <c r="FN143" s="39"/>
      <c r="FO143" s="39"/>
      <c r="FP143" s="39"/>
      <c r="FQ143" s="39"/>
      <c r="FR143" s="39"/>
      <c r="FS143" s="39"/>
      <c r="FT143" s="39"/>
      <c r="FU143" s="39"/>
      <c r="FV143" s="39"/>
      <c r="FW143" s="39"/>
      <c r="FX143" s="39"/>
      <c r="FY143" s="39"/>
      <c r="FZ143" s="39"/>
      <c r="GA143" s="39"/>
      <c r="GB143" s="39"/>
      <c r="GC143" s="39"/>
      <c r="GD143" s="39"/>
      <c r="GE143" s="39"/>
      <c r="GF143" s="39"/>
      <c r="GG143" s="39"/>
      <c r="GH143" s="39"/>
      <c r="GI143" s="39"/>
      <c r="GJ143" s="39"/>
      <c r="GK143" s="39"/>
      <c r="GL143" s="40"/>
    </row>
    <row r="144" spans="1:194" s="1" customFormat="1">
      <c r="A144" s="58" t="s">
        <v>120</v>
      </c>
      <c r="B144" s="362" t="s">
        <v>267</v>
      </c>
      <c r="C144" s="71" t="str">
        <f>CONCATENATE(A144," - ",B144)</f>
        <v>NI – Health and Social Care Trusts - Belfast Health and Social Care Trust</v>
      </c>
      <c r="D144" s="60">
        <f t="shared" ref="D144:E148" si="33">I144</f>
        <v>138553.97738288154</v>
      </c>
      <c r="E144" s="60">
        <f t="shared" si="33"/>
        <v>149546.65719477332</v>
      </c>
      <c r="F144" s="340">
        <f>G144+H144</f>
        <v>364103.61922965694</v>
      </c>
      <c r="G144" s="340">
        <f>SUM(M144:CY144)</f>
        <v>177508.17393508262</v>
      </c>
      <c r="H144" s="61">
        <f>SUM(CZ144:GL144)</f>
        <v>186595.44529457431</v>
      </c>
      <c r="I144" s="61">
        <f>SUM(AE144:CY144)</f>
        <v>138553.97738288154</v>
      </c>
      <c r="J144" s="61">
        <f>SUM(DR144:GL144)</f>
        <v>149546.65719477332</v>
      </c>
      <c r="K144" s="341">
        <f>SUM(M144:AD144)</f>
        <v>38954.196552201036</v>
      </c>
      <c r="L144" s="60">
        <f>SUM(CZ144:DQ144)</f>
        <v>37048.788099800979</v>
      </c>
      <c r="M144" s="341">
        <v>2017.8952120383037</v>
      </c>
      <c r="N144" s="341">
        <v>2031.4154300095463</v>
      </c>
      <c r="O144" s="341">
        <v>2025.5722779004586</v>
      </c>
      <c r="P144" s="341">
        <v>2036.6363244919048</v>
      </c>
      <c r="Q144" s="341">
        <v>2174.8657606103957</v>
      </c>
      <c r="R144" s="341">
        <v>2139.1275684252282</v>
      </c>
      <c r="S144" s="341">
        <v>2269.8788621098379</v>
      </c>
      <c r="T144" s="341">
        <v>2199.8731034482757</v>
      </c>
      <c r="U144" s="341">
        <v>2214.1918960244648</v>
      </c>
      <c r="V144" s="341">
        <v>2323.0202012443356</v>
      </c>
      <c r="W144" s="341">
        <v>2319.2258355916892</v>
      </c>
      <c r="X144" s="341">
        <v>2302.9974595842955</v>
      </c>
      <c r="Y144" s="341">
        <v>2256.5049293083684</v>
      </c>
      <c r="Z144" s="341">
        <v>2212.0418107754977</v>
      </c>
      <c r="AA144" s="341">
        <v>2229.1199141767324</v>
      </c>
      <c r="AB144" s="341">
        <v>2134.8894582108355</v>
      </c>
      <c r="AC144" s="341">
        <v>2012.6591474539725</v>
      </c>
      <c r="AD144" s="341">
        <v>2054.2813607968933</v>
      </c>
      <c r="AE144" s="341">
        <v>2265.0450211864404</v>
      </c>
      <c r="AF144" s="341">
        <v>2804.7232134687529</v>
      </c>
      <c r="AG144" s="341">
        <v>2878.6458486407055</v>
      </c>
      <c r="AH144" s="341">
        <v>2648.2416475163518</v>
      </c>
      <c r="AI144" s="341">
        <v>2812.8031562871206</v>
      </c>
      <c r="AJ144" s="341">
        <v>2819.1729711141679</v>
      </c>
      <c r="AK144" s="341">
        <v>2731.7522704339053</v>
      </c>
      <c r="AL144" s="341">
        <v>2754.8174718956493</v>
      </c>
      <c r="AM144" s="341">
        <v>2792.2450211225105</v>
      </c>
      <c r="AN144" s="341">
        <v>2709.9772329246935</v>
      </c>
      <c r="AO144" s="341">
        <v>2693.0545391183132</v>
      </c>
      <c r="AP144" s="341">
        <v>2739.741847362131</v>
      </c>
      <c r="AQ144" s="341">
        <v>2738.9105892047796</v>
      </c>
      <c r="AR144" s="341">
        <v>2711.0666008067833</v>
      </c>
      <c r="AS144" s="341">
        <v>2782.8070289619263</v>
      </c>
      <c r="AT144" s="341">
        <v>2691.3420944220152</v>
      </c>
      <c r="AU144" s="341">
        <v>2575.2371291098634</v>
      </c>
      <c r="AV144" s="341">
        <v>2616.3572226656024</v>
      </c>
      <c r="AW144" s="341">
        <v>2585.9089460686691</v>
      </c>
      <c r="AX144" s="341">
        <v>2533.264568094025</v>
      </c>
      <c r="AY144" s="341">
        <v>2413.1614349775782</v>
      </c>
      <c r="AZ144" s="341">
        <v>2431.4496314496314</v>
      </c>
      <c r="BA144" s="341">
        <v>2293.8903732491299</v>
      </c>
      <c r="BB144" s="341">
        <v>2344.819097470061</v>
      </c>
      <c r="BC144" s="341">
        <v>2403.7633319021038</v>
      </c>
      <c r="BD144" s="341">
        <v>2239.8626248466794</v>
      </c>
      <c r="BE144" s="341">
        <v>2047.4737312365976</v>
      </c>
      <c r="BF144" s="341">
        <v>2052.8353243075835</v>
      </c>
      <c r="BG144" s="341">
        <v>1984.3233076189651</v>
      </c>
      <c r="BH144" s="341">
        <v>1967.3126347206103</v>
      </c>
      <c r="BI144" s="341">
        <v>1977.5348837209303</v>
      </c>
      <c r="BJ144" s="341">
        <v>2084.857469993683</v>
      </c>
      <c r="BK144" s="341">
        <v>2131.2999446158715</v>
      </c>
      <c r="BL144" s="341">
        <v>2143.6819436775263</v>
      </c>
      <c r="BM144" s="341">
        <v>2073.8563380281689</v>
      </c>
      <c r="BN144" s="341">
        <v>2300.7910402197972</v>
      </c>
      <c r="BO144" s="341">
        <v>2326.6164287385909</v>
      </c>
      <c r="BP144" s="341">
        <v>2307.9060786106033</v>
      </c>
      <c r="BQ144" s="341">
        <v>2344.6145362640732</v>
      </c>
      <c r="BR144" s="341">
        <v>2368.012116504854</v>
      </c>
      <c r="BS144" s="341">
        <v>2252.978437722139</v>
      </c>
      <c r="BT144" s="341">
        <v>2241.3179516972359</v>
      </c>
      <c r="BU144" s="341">
        <v>2297.6054466954502</v>
      </c>
      <c r="BV144" s="341">
        <v>2198.0522088353414</v>
      </c>
      <c r="BW144" s="341">
        <v>2021.5031326614003</v>
      </c>
      <c r="BX144" s="341">
        <v>2002.5265144540601</v>
      </c>
      <c r="BY144" s="341">
        <v>1890.3538506703198</v>
      </c>
      <c r="BZ144" s="341">
        <v>1822.7951142631994</v>
      </c>
      <c r="CA144" s="341">
        <v>1687.8206664564279</v>
      </c>
      <c r="CB144" s="341">
        <v>1588.8602704443015</v>
      </c>
      <c r="CC144" s="341">
        <v>1552.3684032476319</v>
      </c>
      <c r="CD144" s="341">
        <v>1527.1244533743056</v>
      </c>
      <c r="CE144" s="341">
        <v>1273.9034871433603</v>
      </c>
      <c r="CF144" s="341">
        <v>1290.2680573978055</v>
      </c>
      <c r="CG144" s="341">
        <v>1292.323121170439</v>
      </c>
      <c r="CH144" s="341">
        <v>1203.3575933400607</v>
      </c>
      <c r="CI144" s="341">
        <v>1137.5975561687032</v>
      </c>
      <c r="CJ144" s="341">
        <v>1181.2559576345984</v>
      </c>
      <c r="CK144" s="341">
        <v>1033.272138554217</v>
      </c>
      <c r="CL144" s="341">
        <v>966.99722735674675</v>
      </c>
      <c r="CM144" s="341">
        <v>986.02355350742448</v>
      </c>
      <c r="CN144" s="341">
        <v>974.00968523002427</v>
      </c>
      <c r="CO144" s="341">
        <v>796.9</v>
      </c>
      <c r="CP144" s="341">
        <v>696.19117288466236</v>
      </c>
      <c r="CQ144" s="341">
        <v>621.99595857539782</v>
      </c>
      <c r="CR144" s="341">
        <v>600.77992957746471</v>
      </c>
      <c r="CS144" s="341">
        <v>583.85111740635818</v>
      </c>
      <c r="CT144" s="341">
        <v>522.79582712369597</v>
      </c>
      <c r="CU144" s="341">
        <v>452.41860465116281</v>
      </c>
      <c r="CV144" s="341">
        <v>372.84571129707109</v>
      </c>
      <c r="CW144" s="341">
        <v>312.34061135371184</v>
      </c>
      <c r="CX144" s="341">
        <v>270.9375</v>
      </c>
      <c r="CY144" s="60">
        <v>777.42942942942943</v>
      </c>
      <c r="CZ144" s="49">
        <v>1978.9168131224371</v>
      </c>
      <c r="DA144" s="49">
        <v>1949.2586032853078</v>
      </c>
      <c r="DB144" s="49">
        <v>1999.0170189896094</v>
      </c>
      <c r="DC144" s="49">
        <v>2035.4130262112787</v>
      </c>
      <c r="DD144" s="49">
        <v>1989.0023858214042</v>
      </c>
      <c r="DE144" s="49">
        <v>1988.9658429619635</v>
      </c>
      <c r="DF144" s="49">
        <v>2124.9398271276596</v>
      </c>
      <c r="DG144" s="49">
        <v>2142.6140819220823</v>
      </c>
      <c r="DH144" s="49">
        <v>2160.30912896474</v>
      </c>
      <c r="DI144" s="49">
        <v>2124.1559200000002</v>
      </c>
      <c r="DJ144" s="49">
        <v>2243.2077605844001</v>
      </c>
      <c r="DK144" s="49">
        <v>2173.6614312044235</v>
      </c>
      <c r="DL144" s="49">
        <v>2143.8484197118064</v>
      </c>
      <c r="DM144" s="49">
        <v>2144.3016245049703</v>
      </c>
      <c r="DN144" s="49">
        <v>2087.0508417223587</v>
      </c>
      <c r="DO144" s="49">
        <v>2003.1035701661365</v>
      </c>
      <c r="DP144" s="49">
        <v>1853.0895276137549</v>
      </c>
      <c r="DQ144" s="49">
        <v>1907.932275886651</v>
      </c>
      <c r="DR144" s="49">
        <v>2300.2813833166924</v>
      </c>
      <c r="DS144" s="49">
        <v>2944.648519769521</v>
      </c>
      <c r="DT144" s="49">
        <v>2946.6225796842418</v>
      </c>
      <c r="DU144" s="49">
        <v>2735.2018075280562</v>
      </c>
      <c r="DV144" s="49">
        <v>2581.6237596471883</v>
      </c>
      <c r="DW144" s="49">
        <v>2725.7501780626781</v>
      </c>
      <c r="DX144" s="49">
        <v>2837.4923831655046</v>
      </c>
      <c r="DY144" s="49">
        <v>2870.0744473916889</v>
      </c>
      <c r="DZ144" s="49">
        <v>2665.738271825574</v>
      </c>
      <c r="EA144" s="49">
        <v>2684.6887620345915</v>
      </c>
      <c r="EB144" s="49">
        <v>2715.2953974895395</v>
      </c>
      <c r="EC144" s="49">
        <v>2700.5768732804663</v>
      </c>
      <c r="ED144" s="49">
        <v>2815.1987572691787</v>
      </c>
      <c r="EE144" s="49">
        <v>2857.8862813041424</v>
      </c>
      <c r="EF144" s="49">
        <v>2820.9297837712161</v>
      </c>
      <c r="EG144" s="49">
        <v>2780.5335018963337</v>
      </c>
      <c r="EH144" s="49">
        <v>2882.3915894189468</v>
      </c>
      <c r="EI144" s="49">
        <v>2937.4022918722017</v>
      </c>
      <c r="EJ144" s="49">
        <v>2747.2875722543354</v>
      </c>
      <c r="EK144" s="49">
        <v>2590.1346314748612</v>
      </c>
      <c r="EL144" s="49">
        <v>2617.2474674384948</v>
      </c>
      <c r="EM144" s="49">
        <v>2549.4855206407883</v>
      </c>
      <c r="EN144" s="49">
        <v>2478.4900422450214</v>
      </c>
      <c r="EO144" s="49">
        <v>2461.9398207426379</v>
      </c>
      <c r="EP144" s="49">
        <v>2502.887972072358</v>
      </c>
      <c r="EQ144" s="49">
        <v>2332.2655074402273</v>
      </c>
      <c r="ER144" s="49">
        <v>2138.2547050383996</v>
      </c>
      <c r="ES144" s="49">
        <v>2071.4062579281181</v>
      </c>
      <c r="ET144" s="49">
        <v>2125.9719115297285</v>
      </c>
      <c r="EU144" s="49">
        <v>1992.1590854198535</v>
      </c>
      <c r="EV144" s="49">
        <v>2080.8876854250057</v>
      </c>
      <c r="EW144" s="49">
        <v>2040.8808999370672</v>
      </c>
      <c r="EX144" s="49">
        <v>2185.7904890085242</v>
      </c>
      <c r="EY144" s="49">
        <v>2357.1667296500646</v>
      </c>
      <c r="EZ144" s="49">
        <v>2204.4095808383231</v>
      </c>
      <c r="FA144" s="49">
        <v>2306.6564778669808</v>
      </c>
      <c r="FB144" s="49">
        <v>2511.7049082500375</v>
      </c>
      <c r="FC144" s="49">
        <v>2492.1597101668049</v>
      </c>
      <c r="FD144" s="49">
        <v>2469.8387563268257</v>
      </c>
      <c r="FE144" s="49">
        <v>2583.6625295058248</v>
      </c>
      <c r="FF144" s="49">
        <v>2529.1938662882371</v>
      </c>
      <c r="FG144" s="49">
        <v>2434.0589214908805</v>
      </c>
      <c r="FH144" s="49">
        <v>2324.6849315068494</v>
      </c>
      <c r="FI144" s="49">
        <v>2337.9670236990805</v>
      </c>
      <c r="FJ144" s="49">
        <v>2264.6074766355141</v>
      </c>
      <c r="FK144" s="49">
        <v>2124.7421389234323</v>
      </c>
      <c r="FL144" s="49">
        <v>2152.6619136960599</v>
      </c>
      <c r="FM144" s="49">
        <v>1896.0500640583425</v>
      </c>
      <c r="FN144" s="49">
        <v>1821.6641469816273</v>
      </c>
      <c r="FO144" s="49">
        <v>1587.2593303476222</v>
      </c>
      <c r="FP144" s="49">
        <v>1494.7092106683942</v>
      </c>
      <c r="FQ144" s="49">
        <v>1461.2970711297071</v>
      </c>
      <c r="FR144" s="49">
        <v>1369.2045847252618</v>
      </c>
      <c r="FS144" s="49">
        <v>1362.5284824723246</v>
      </c>
      <c r="FT144" s="49">
        <v>1315.8940737284181</v>
      </c>
      <c r="FU144" s="49">
        <v>1357.9495944380069</v>
      </c>
      <c r="FV144" s="49">
        <v>1408.6061172075647</v>
      </c>
      <c r="FW144" s="49">
        <v>1383.1682304744286</v>
      </c>
      <c r="FX144" s="49">
        <v>1276.5633148315476</v>
      </c>
      <c r="FY144" s="49">
        <v>1295.9827868852458</v>
      </c>
      <c r="FZ144" s="49">
        <v>1249.9914101646386</v>
      </c>
      <c r="GA144" s="49">
        <v>1283.8961903177508</v>
      </c>
      <c r="GB144" s="49">
        <v>1000.8076005140445</v>
      </c>
      <c r="GC144" s="49">
        <v>942.76870359794407</v>
      </c>
      <c r="GD144" s="49">
        <v>925.44654088050311</v>
      </c>
      <c r="GE144" s="49">
        <v>947.1537450722733</v>
      </c>
      <c r="GF144" s="49">
        <v>877.16808797127476</v>
      </c>
      <c r="GG144" s="49">
        <v>859.05352676338168</v>
      </c>
      <c r="GH144" s="49">
        <v>771.37907949790792</v>
      </c>
      <c r="GI144" s="49">
        <v>683.66393958464448</v>
      </c>
      <c r="GJ144" s="49">
        <v>576.12770724421216</v>
      </c>
      <c r="GK144" s="49">
        <v>534.85737243873041</v>
      </c>
      <c r="GL144" s="50">
        <v>2052.5251806093602</v>
      </c>
    </row>
    <row r="145" spans="1:194" s="1" customFormat="1">
      <c r="A145" s="58" t="s">
        <v>120</v>
      </c>
      <c r="B145" s="363" t="s">
        <v>268</v>
      </c>
      <c r="C145" s="29" t="str">
        <f>CONCATENATE(A145," - ",B145)</f>
        <v>NI – Health and Social Care Trusts - Northern Health and Social Care Trust</v>
      </c>
      <c r="D145" s="50">
        <f t="shared" si="33"/>
        <v>181512.11865928606</v>
      </c>
      <c r="E145" s="50">
        <f t="shared" si="33"/>
        <v>191954.1231478526</v>
      </c>
      <c r="F145" s="51">
        <f>G145+H145</f>
        <v>481382.17904342338</v>
      </c>
      <c r="G145" s="51">
        <f>SUM(M145:CY145)</f>
        <v>236709.43766448114</v>
      </c>
      <c r="H145" s="52">
        <f>SUM(CZ145:GL145)</f>
        <v>244672.74137894227</v>
      </c>
      <c r="I145" s="52">
        <f>SUM(AE145:CY145)</f>
        <v>181512.11865928606</v>
      </c>
      <c r="J145" s="52">
        <f>SUM(DR145:GL145)</f>
        <v>191954.1231478526</v>
      </c>
      <c r="K145" s="49">
        <f>SUM(M145:AD145)</f>
        <v>55197.319005195059</v>
      </c>
      <c r="L145" s="50">
        <f>SUM(CZ145:DQ145)</f>
        <v>52718.618231089735</v>
      </c>
      <c r="M145" s="49">
        <v>2658.5444596443226</v>
      </c>
      <c r="N145" s="49">
        <v>2713.7377419074896</v>
      </c>
      <c r="O145" s="49">
        <v>2731.9857312722947</v>
      </c>
      <c r="P145" s="49">
        <v>2896.8431794695143</v>
      </c>
      <c r="Q145" s="49">
        <v>2901.0834525512637</v>
      </c>
      <c r="R145" s="49">
        <v>3035.5799285997618</v>
      </c>
      <c r="S145" s="49">
        <v>3128.3131568549979</v>
      </c>
      <c r="T145" s="49">
        <v>3148.8379716024342</v>
      </c>
      <c r="U145" s="49">
        <v>3087.2990061162081</v>
      </c>
      <c r="V145" s="49">
        <v>3152.8108917735617</v>
      </c>
      <c r="W145" s="49">
        <v>3294.4232158988257</v>
      </c>
      <c r="X145" s="49">
        <v>3247.0327174749805</v>
      </c>
      <c r="Y145" s="49">
        <v>3251.9333588077952</v>
      </c>
      <c r="Z145" s="49">
        <v>3252.2883713780648</v>
      </c>
      <c r="AA145" s="49">
        <v>3277.8075333757151</v>
      </c>
      <c r="AB145" s="49">
        <v>3214.554808903822</v>
      </c>
      <c r="AC145" s="49">
        <v>3094.7016088903629</v>
      </c>
      <c r="AD145" s="49">
        <v>3109.5418706736455</v>
      </c>
      <c r="AE145" s="49">
        <v>2983.281779661017</v>
      </c>
      <c r="AF145" s="49">
        <v>2646.7676823131119</v>
      </c>
      <c r="AG145" s="49">
        <v>2423.7178545187362</v>
      </c>
      <c r="AH145" s="49">
        <v>2474.6625419833836</v>
      </c>
      <c r="AI145" s="49">
        <v>2523.1697777023587</v>
      </c>
      <c r="AJ145" s="49">
        <v>2656.1127922971114</v>
      </c>
      <c r="AK145" s="49">
        <v>2817.5766902119071</v>
      </c>
      <c r="AL145" s="49">
        <v>2629.871106152922</v>
      </c>
      <c r="AM145" s="49">
        <v>2774.2046728166224</v>
      </c>
      <c r="AN145" s="49">
        <v>2734.2819614711034</v>
      </c>
      <c r="AO145" s="49">
        <v>2719.9651507231224</v>
      </c>
      <c r="AP145" s="49">
        <v>2720.0030732456889</v>
      </c>
      <c r="AQ145" s="49">
        <v>2764.2528224145035</v>
      </c>
      <c r="AR145" s="49">
        <v>2839.6508602947229</v>
      </c>
      <c r="AS145" s="49">
        <v>2895.2738366417184</v>
      </c>
      <c r="AT145" s="49">
        <v>2966.6738073659058</v>
      </c>
      <c r="AU145" s="49">
        <v>2995.422935044106</v>
      </c>
      <c r="AV145" s="49">
        <v>3004.2588986432561</v>
      </c>
      <c r="AW145" s="49">
        <v>3065.9037680235801</v>
      </c>
      <c r="AX145" s="49">
        <v>2992.0611490096162</v>
      </c>
      <c r="AY145" s="49">
        <v>2987.912759885854</v>
      </c>
      <c r="AZ145" s="49">
        <v>2984.6044226044228</v>
      </c>
      <c r="BA145" s="49">
        <v>3019.6298275443287</v>
      </c>
      <c r="BB145" s="49">
        <v>2964.7692124672853</v>
      </c>
      <c r="BC145" s="49">
        <v>3116.5959639330185</v>
      </c>
      <c r="BD145" s="49">
        <v>2981.9223760294376</v>
      </c>
      <c r="BE145" s="49">
        <v>2917.2956576125803</v>
      </c>
      <c r="BF145" s="49">
        <v>2681.3747455977345</v>
      </c>
      <c r="BG145" s="49">
        <v>2901.6048366126379</v>
      </c>
      <c r="BH145" s="49">
        <v>3027.2177085060521</v>
      </c>
      <c r="BI145" s="49">
        <v>3189.0232558139537</v>
      </c>
      <c r="BJ145" s="49">
        <v>3269.2360233733416</v>
      </c>
      <c r="BK145" s="49">
        <v>3310.1906796423768</v>
      </c>
      <c r="BL145" s="49">
        <v>3356.9740474875757</v>
      </c>
      <c r="BM145" s="49">
        <v>3417.7309859154934</v>
      </c>
      <c r="BN145" s="49">
        <v>3245.9494009005566</v>
      </c>
      <c r="BO145" s="49">
        <v>3531.777517747094</v>
      </c>
      <c r="BP145" s="49">
        <v>3268.0027422303474</v>
      </c>
      <c r="BQ145" s="49">
        <v>3378.3582752546522</v>
      </c>
      <c r="BR145" s="49">
        <v>3449.8963883495144</v>
      </c>
      <c r="BS145" s="49">
        <v>3357.2608798673091</v>
      </c>
      <c r="BT145" s="49">
        <v>3164.0302099759315</v>
      </c>
      <c r="BU145" s="49">
        <v>3133.3719694453671</v>
      </c>
      <c r="BV145" s="49">
        <v>3083.6907630522087</v>
      </c>
      <c r="BW145" s="49">
        <v>3086.8620720966128</v>
      </c>
      <c r="BX145" s="49">
        <v>2850.784385932609</v>
      </c>
      <c r="BY145" s="49">
        <v>2758.3841863196003</v>
      </c>
      <c r="BZ145" s="49">
        <v>2633.8274231678488</v>
      </c>
      <c r="CA145" s="49">
        <v>2649.5719541679809</v>
      </c>
      <c r="CB145" s="49">
        <v>2480.6396222365311</v>
      </c>
      <c r="CC145" s="49">
        <v>2477.9589535408209</v>
      </c>
      <c r="CD145" s="49">
        <v>2293.8246070204464</v>
      </c>
      <c r="CE145" s="49">
        <v>2241.7203240577669</v>
      </c>
      <c r="CF145" s="49">
        <v>2222.9676835885684</v>
      </c>
      <c r="CG145" s="49">
        <v>2042.5106915093161</v>
      </c>
      <c r="CH145" s="49">
        <v>2119.0639505549948</v>
      </c>
      <c r="CI145" s="49">
        <v>2102.1041913020626</v>
      </c>
      <c r="CJ145" s="49">
        <v>1997.9404236540161</v>
      </c>
      <c r="CK145" s="49">
        <v>1821.1548192771086</v>
      </c>
      <c r="CL145" s="49">
        <v>1743.1269254467038</v>
      </c>
      <c r="CM145" s="49">
        <v>1715.1401263014166</v>
      </c>
      <c r="CN145" s="49">
        <v>1553.2768361581923</v>
      </c>
      <c r="CO145" s="49">
        <v>1287.3</v>
      </c>
      <c r="CP145" s="49">
        <v>1131.1836137527432</v>
      </c>
      <c r="CQ145" s="49">
        <v>1066.1414498610759</v>
      </c>
      <c r="CR145" s="49">
        <v>1000.6021126760563</v>
      </c>
      <c r="CS145" s="49">
        <v>796.72426817752591</v>
      </c>
      <c r="CT145" s="49">
        <v>786.31892697466458</v>
      </c>
      <c r="CU145" s="49">
        <v>679.68992248062023</v>
      </c>
      <c r="CV145" s="49">
        <v>559.79968619246858</v>
      </c>
      <c r="CW145" s="49">
        <v>469.57330006238305</v>
      </c>
      <c r="CX145" s="49">
        <v>408</v>
      </c>
      <c r="CY145" s="50">
        <v>1170.3923923923924</v>
      </c>
      <c r="CZ145" s="49">
        <v>2590.9209138840069</v>
      </c>
      <c r="DA145" s="49">
        <v>2506.4622373130219</v>
      </c>
      <c r="DB145" s="49">
        <v>2647.5826764600502</v>
      </c>
      <c r="DC145" s="49">
        <v>2733.6934074662431</v>
      </c>
      <c r="DD145" s="49">
        <v>2826.0122699386502</v>
      </c>
      <c r="DE145" s="49">
        <v>2839.4065952601836</v>
      </c>
      <c r="DF145" s="49">
        <v>2949.528424202128</v>
      </c>
      <c r="DG145" s="49">
        <v>2995.400850921832</v>
      </c>
      <c r="DH145" s="49">
        <v>2932.9602318467237</v>
      </c>
      <c r="DI145" s="49">
        <v>2974.0161600000001</v>
      </c>
      <c r="DJ145" s="49">
        <v>3153.7971879663814</v>
      </c>
      <c r="DK145" s="49">
        <v>3165.5163875310523</v>
      </c>
      <c r="DL145" s="49">
        <v>3175.4822068306667</v>
      </c>
      <c r="DM145" s="49">
        <v>3109.3393679786632</v>
      </c>
      <c r="DN145" s="49">
        <v>3219.1372134337194</v>
      </c>
      <c r="DO145" s="49">
        <v>2979.4061505832451</v>
      </c>
      <c r="DP145" s="49">
        <v>2996.3786905175407</v>
      </c>
      <c r="DQ145" s="49">
        <v>2923.5772589556232</v>
      </c>
      <c r="DR145" s="49">
        <v>2891.131887083598</v>
      </c>
      <c r="DS145" s="49">
        <v>2271.1384859924501</v>
      </c>
      <c r="DT145" s="49">
        <v>2132.0401151822061</v>
      </c>
      <c r="DU145" s="49">
        <v>2275.9863938822127</v>
      </c>
      <c r="DV145" s="49">
        <v>2302.941014332966</v>
      </c>
      <c r="DW145" s="49">
        <v>2420.5867165242166</v>
      </c>
      <c r="DX145" s="49">
        <v>2670.8659953524398</v>
      </c>
      <c r="DY145" s="49">
        <v>2723.413439434129</v>
      </c>
      <c r="DZ145" s="49">
        <v>2595.195067464927</v>
      </c>
      <c r="EA145" s="49">
        <v>2646.6620090312686</v>
      </c>
      <c r="EB145" s="49">
        <v>2720.1966527196651</v>
      </c>
      <c r="EC145" s="49">
        <v>2812.0994497491502</v>
      </c>
      <c r="ED145" s="49">
        <v>2922.679200191189</v>
      </c>
      <c r="EE145" s="49">
        <v>2937.5208694282564</v>
      </c>
      <c r="EF145" s="49">
        <v>3121.3482910950943</v>
      </c>
      <c r="EG145" s="49">
        <v>3133.4804789172304</v>
      </c>
      <c r="EH145" s="49">
        <v>3142.9581731856206</v>
      </c>
      <c r="EI145" s="49">
        <v>3181.4168627153372</v>
      </c>
      <c r="EJ145" s="49">
        <v>3234.6271676300576</v>
      </c>
      <c r="EK145" s="49">
        <v>3263.368068760934</v>
      </c>
      <c r="EL145" s="49">
        <v>3153.6266280752529</v>
      </c>
      <c r="EM145" s="49">
        <v>3192.399260628466</v>
      </c>
      <c r="EN145" s="49">
        <v>3203.9257694628845</v>
      </c>
      <c r="EO145" s="49">
        <v>3346.0947503201023</v>
      </c>
      <c r="EP145" s="49">
        <v>3295.2916534433512</v>
      </c>
      <c r="EQ145" s="49">
        <v>3286.7667614111351</v>
      </c>
      <c r="ER145" s="49">
        <v>3013.2281205164991</v>
      </c>
      <c r="ES145" s="49">
        <v>2997.7494291754761</v>
      </c>
      <c r="ET145" s="49">
        <v>3136.1355647128084</v>
      </c>
      <c r="EU145" s="49">
        <v>2992.4933580227039</v>
      </c>
      <c r="EV145" s="49">
        <v>3225.6161996703559</v>
      </c>
      <c r="EW145" s="49">
        <v>3435.6988672120829</v>
      </c>
      <c r="EX145" s="49">
        <v>3324.970838941229</v>
      </c>
      <c r="EY145" s="49">
        <v>3518.1892525130379</v>
      </c>
      <c r="EZ145" s="49">
        <v>3476.7137724550898</v>
      </c>
      <c r="FA145" s="49">
        <v>3554.9068277233555</v>
      </c>
      <c r="FB145" s="49">
        <v>3443.3044905266297</v>
      </c>
      <c r="FC145" s="49">
        <v>3494.928220997811</v>
      </c>
      <c r="FD145" s="49">
        <v>3522.1630513376713</v>
      </c>
      <c r="FE145" s="49">
        <v>3521.8640067006777</v>
      </c>
      <c r="FF145" s="49">
        <v>3333.6983601387578</v>
      </c>
      <c r="FG145" s="49">
        <v>3266.8957969865182</v>
      </c>
      <c r="FH145" s="49">
        <v>3244.3294881038209</v>
      </c>
      <c r="FI145" s="49">
        <v>3222.7167917685756</v>
      </c>
      <c r="FJ145" s="49">
        <v>2993.8878504672898</v>
      </c>
      <c r="FK145" s="49">
        <v>3008.2576834251195</v>
      </c>
      <c r="FL145" s="49">
        <v>2990.632176360225</v>
      </c>
      <c r="FM145" s="49">
        <v>2797.1947373607964</v>
      </c>
      <c r="FN145" s="49">
        <v>2647.9304986876637</v>
      </c>
      <c r="FO145" s="49">
        <v>2464.5881851140966</v>
      </c>
      <c r="FP145" s="49">
        <v>2430.6301695281286</v>
      </c>
      <c r="FQ145" s="49">
        <v>2444.560669456067</v>
      </c>
      <c r="FR145" s="49">
        <v>2364.8076258495566</v>
      </c>
      <c r="FS145" s="49">
        <v>2298.2046817343175</v>
      </c>
      <c r="FT145" s="49">
        <v>2334.6831544563697</v>
      </c>
      <c r="FU145" s="49">
        <v>2181.4179606025491</v>
      </c>
      <c r="FV145" s="49">
        <v>2272.0079383609618</v>
      </c>
      <c r="FW145" s="49">
        <v>2321.8678472313995</v>
      </c>
      <c r="FX145" s="49">
        <v>2036.2359623079901</v>
      </c>
      <c r="FY145" s="49">
        <v>1971.3540983606556</v>
      </c>
      <c r="FZ145" s="49">
        <v>1955.7967072297783</v>
      </c>
      <c r="GA145" s="49">
        <v>1937.8273165862583</v>
      </c>
      <c r="GB145" s="49">
        <v>1641.9329906370479</v>
      </c>
      <c r="GC145" s="49">
        <v>1542.9880068532268</v>
      </c>
      <c r="GD145" s="49">
        <v>1392.0911949685535</v>
      </c>
      <c r="GE145" s="49">
        <v>1245.2163819535697</v>
      </c>
      <c r="GF145" s="49">
        <v>1147.2926391382407</v>
      </c>
      <c r="GG145" s="49">
        <v>1087.239619809905</v>
      </c>
      <c r="GH145" s="49">
        <v>974.80836820083687</v>
      </c>
      <c r="GI145" s="49">
        <v>864.39081183134056</v>
      </c>
      <c r="GJ145" s="49">
        <v>727.9032860343541</v>
      </c>
      <c r="GK145" s="49">
        <v>677.34833266372038</v>
      </c>
      <c r="GL145" s="50">
        <v>2597.6626531253273</v>
      </c>
    </row>
    <row r="146" spans="1:194" s="1" customFormat="1">
      <c r="A146" s="58" t="s">
        <v>120</v>
      </c>
      <c r="B146" s="363" t="s">
        <v>269</v>
      </c>
      <c r="C146" s="29" t="str">
        <f>CONCATENATE(A146," - ",B146)</f>
        <v>NI – Health and Social Care Trusts - South Eastern Health and Social Care Trust</v>
      </c>
      <c r="D146" s="50">
        <f t="shared" si="33"/>
        <v>138403.58339795683</v>
      </c>
      <c r="E146" s="50">
        <f t="shared" si="33"/>
        <v>149112.49217820168</v>
      </c>
      <c r="F146" s="51">
        <f>G146+H146</f>
        <v>369789.18700736761</v>
      </c>
      <c r="G146" s="51">
        <f>SUM(M146:CY146)</f>
        <v>180780.24560799409</v>
      </c>
      <c r="H146" s="52">
        <f>SUM(CZ146:GL146)</f>
        <v>189008.94139937355</v>
      </c>
      <c r="I146" s="52">
        <f>SUM(AE146:CY146)</f>
        <v>138403.58339795683</v>
      </c>
      <c r="J146" s="52">
        <f>SUM(DR146:GL146)</f>
        <v>149112.49217820168</v>
      </c>
      <c r="K146" s="49">
        <f>SUM(M146:AD146)</f>
        <v>42376.662210037313</v>
      </c>
      <c r="L146" s="50">
        <f>SUM(CZ146:DQ146)</f>
        <v>39896.449221171832</v>
      </c>
      <c r="M146" s="49">
        <v>1960.9264021887825</v>
      </c>
      <c r="N146" s="49">
        <v>2057.6585958517749</v>
      </c>
      <c r="O146" s="49">
        <v>2128.0217428231695</v>
      </c>
      <c r="P146" s="49">
        <v>2134.2484498794352</v>
      </c>
      <c r="Q146" s="49">
        <v>2255.3462088698138</v>
      </c>
      <c r="R146" s="49">
        <v>2337.249424831416</v>
      </c>
      <c r="S146" s="49">
        <v>2463.686131963651</v>
      </c>
      <c r="T146" s="49">
        <v>2440.1953752535496</v>
      </c>
      <c r="U146" s="49">
        <v>2379.5311162079511</v>
      </c>
      <c r="V146" s="49">
        <v>2450.9831784315234</v>
      </c>
      <c r="W146" s="49">
        <v>2494.6210478771454</v>
      </c>
      <c r="X146" s="49">
        <v>2539.5160123171672</v>
      </c>
      <c r="Y146" s="49">
        <v>2546.2116927779898</v>
      </c>
      <c r="Z146" s="49">
        <v>2603.6521404965029</v>
      </c>
      <c r="AA146" s="49">
        <v>2528.44381754609</v>
      </c>
      <c r="AB146" s="49">
        <v>2487.6934901301975</v>
      </c>
      <c r="AC146" s="49">
        <v>2289.4373859678221</v>
      </c>
      <c r="AD146" s="49">
        <v>2279.2399966233329</v>
      </c>
      <c r="AE146" s="49">
        <v>2173.8066737288136</v>
      </c>
      <c r="AF146" s="49">
        <v>1805.3507182724861</v>
      </c>
      <c r="AG146" s="49">
        <v>1628.3152094048494</v>
      </c>
      <c r="AH146" s="49">
        <v>1690.3077602969772</v>
      </c>
      <c r="AI146" s="49">
        <v>1804.0800101815714</v>
      </c>
      <c r="AJ146" s="49">
        <v>1982.2616918844567</v>
      </c>
      <c r="AK146" s="49">
        <v>2008.0963673057518</v>
      </c>
      <c r="AL146" s="49">
        <v>2082.1062387368061</v>
      </c>
      <c r="AM146" s="49">
        <v>1988.4472799379255</v>
      </c>
      <c r="AN146" s="49">
        <v>2035.5210157618212</v>
      </c>
      <c r="AO146" s="49">
        <v>2077.1005401637917</v>
      </c>
      <c r="AP146" s="49">
        <v>2016.3157759945364</v>
      </c>
      <c r="AQ146" s="49">
        <v>2088.7848372476305</v>
      </c>
      <c r="AR146" s="49">
        <v>2121.1495019346339</v>
      </c>
      <c r="AS146" s="49">
        <v>2164.7372274650179</v>
      </c>
      <c r="AT146" s="49">
        <v>2264.6287385680153</v>
      </c>
      <c r="AU146" s="49">
        <v>2188.5087409783482</v>
      </c>
      <c r="AV146" s="49">
        <v>2124.5533120510772</v>
      </c>
      <c r="AW146" s="49">
        <v>2293.8699912371544</v>
      </c>
      <c r="AX146" s="49">
        <v>2382.4130845730251</v>
      </c>
      <c r="AY146" s="49">
        <v>2279.152058703628</v>
      </c>
      <c r="AZ146" s="49">
        <v>2351.4144144144143</v>
      </c>
      <c r="BA146" s="49">
        <v>2330.4739697190512</v>
      </c>
      <c r="BB146" s="49">
        <v>2341.9266397018005</v>
      </c>
      <c r="BC146" s="49">
        <v>2384.1140403606701</v>
      </c>
      <c r="BD146" s="49">
        <v>2307.2269143157523</v>
      </c>
      <c r="BE146" s="49">
        <v>2118.3556111508219</v>
      </c>
      <c r="BF146" s="49">
        <v>2188.5762321918414</v>
      </c>
      <c r="BG146" s="49">
        <v>2161.6709716564096</v>
      </c>
      <c r="BH146" s="49">
        <v>2170.9583816945778</v>
      </c>
      <c r="BI146" s="49">
        <v>2275.4418604651164</v>
      </c>
      <c r="BJ146" s="49">
        <v>2429.2443145925458</v>
      </c>
      <c r="BK146" s="49">
        <v>2408.2205870717617</v>
      </c>
      <c r="BL146" s="49">
        <v>2363.8277194919933</v>
      </c>
      <c r="BM146" s="49">
        <v>2504.7619718309861</v>
      </c>
      <c r="BN146" s="49">
        <v>2513.3061131038694</v>
      </c>
      <c r="BO146" s="49">
        <v>2489.9939152820029</v>
      </c>
      <c r="BP146" s="49">
        <v>2479.04113345521</v>
      </c>
      <c r="BQ146" s="49">
        <v>2526.0430420464122</v>
      </c>
      <c r="BR146" s="49">
        <v>2528.7780970873787</v>
      </c>
      <c r="BS146" s="49">
        <v>2522.4879551378249</v>
      </c>
      <c r="BT146" s="49">
        <v>2553.0450659805792</v>
      </c>
      <c r="BU146" s="49">
        <v>2417.0006642311523</v>
      </c>
      <c r="BV146" s="49">
        <v>2416.2530120481924</v>
      </c>
      <c r="BW146" s="49">
        <v>2236.8416416961772</v>
      </c>
      <c r="BX146" s="49">
        <v>2206.8659547044745</v>
      </c>
      <c r="BY146" s="49">
        <v>2187.3944612975829</v>
      </c>
      <c r="BZ146" s="49">
        <v>2181.6769109535066</v>
      </c>
      <c r="CA146" s="49">
        <v>1971.061705035215</v>
      </c>
      <c r="CB146" s="49">
        <v>1959.0899334621165</v>
      </c>
      <c r="CC146" s="49">
        <v>1925.1034055029318</v>
      </c>
      <c r="CD146" s="49">
        <v>1853.4688571090887</v>
      </c>
      <c r="CE146" s="49">
        <v>1800.566866267465</v>
      </c>
      <c r="CF146" s="49">
        <v>1831.1532617870494</v>
      </c>
      <c r="CG146" s="49">
        <v>1698.4246592472177</v>
      </c>
      <c r="CH146" s="49">
        <v>1842.361377396569</v>
      </c>
      <c r="CI146" s="49">
        <v>1715.9013270266719</v>
      </c>
      <c r="CJ146" s="49">
        <v>1745.2890556045895</v>
      </c>
      <c r="CK146" s="49">
        <v>1521.0090361445784</v>
      </c>
      <c r="CL146" s="49">
        <v>1432.4802834257548</v>
      </c>
      <c r="CM146" s="49">
        <v>1413.5084485407067</v>
      </c>
      <c r="CN146" s="49">
        <v>1330.2122679580307</v>
      </c>
      <c r="CO146" s="49">
        <v>1060.262962962963</v>
      </c>
      <c r="CP146" s="49">
        <v>907.5893684467203</v>
      </c>
      <c r="CQ146" s="49">
        <v>848.87547360444557</v>
      </c>
      <c r="CR146" s="49">
        <v>725.3318661971831</v>
      </c>
      <c r="CS146" s="49">
        <v>745.05602769908717</v>
      </c>
      <c r="CT146" s="49">
        <v>633.30551415797322</v>
      </c>
      <c r="CU146" s="49">
        <v>548</v>
      </c>
      <c r="CV146" s="49">
        <v>451.45135983263594</v>
      </c>
      <c r="CW146" s="49">
        <v>378.20835932626323</v>
      </c>
      <c r="CX146" s="49">
        <v>328.3125</v>
      </c>
      <c r="CY146" s="50">
        <v>943.11111111111109</v>
      </c>
      <c r="CZ146" s="49">
        <v>1813.2304237453623</v>
      </c>
      <c r="DA146" s="49">
        <v>1833.8105900706616</v>
      </c>
      <c r="DB146" s="49">
        <v>2001.9253851666069</v>
      </c>
      <c r="DC146" s="49">
        <v>2027.4892772041303</v>
      </c>
      <c r="DD146" s="49">
        <v>2125.3967280163602</v>
      </c>
      <c r="DE146" s="49">
        <v>2221.801130134098</v>
      </c>
      <c r="DF146" s="49">
        <v>2185.9094082446809</v>
      </c>
      <c r="DG146" s="49">
        <v>2304.8565112204888</v>
      </c>
      <c r="DH146" s="49">
        <v>2311.1415231041697</v>
      </c>
      <c r="DI146" s="49">
        <v>2433.8256000000001</v>
      </c>
      <c r="DJ146" s="49">
        <v>2359.3898358337915</v>
      </c>
      <c r="DK146" s="49">
        <v>2415.9779629778027</v>
      </c>
      <c r="DL146" s="49">
        <v>2371.6634025953349</v>
      </c>
      <c r="DM146" s="49">
        <v>2475.8420754869471</v>
      </c>
      <c r="DN146" s="49">
        <v>2426.356653413417</v>
      </c>
      <c r="DO146" s="49">
        <v>2159.8590491339696</v>
      </c>
      <c r="DP146" s="49">
        <v>2167.4439909690864</v>
      </c>
      <c r="DQ146" s="49">
        <v>2260.5296738549278</v>
      </c>
      <c r="DR146" s="49">
        <v>1982.6086956521738</v>
      </c>
      <c r="DS146" s="49">
        <v>1531.0606000397377</v>
      </c>
      <c r="DT146" s="49">
        <v>1409.7456061960083</v>
      </c>
      <c r="DU146" s="49">
        <v>1546.0252259410072</v>
      </c>
      <c r="DV146" s="49">
        <v>1580.6957001102537</v>
      </c>
      <c r="DW146" s="49">
        <v>1773.5271545584046</v>
      </c>
      <c r="DX146" s="49">
        <v>1832.8902659437128</v>
      </c>
      <c r="DY146" s="49">
        <v>1833.2625994694959</v>
      </c>
      <c r="DZ146" s="49">
        <v>2006.010276114735</v>
      </c>
      <c r="EA146" s="49">
        <v>2014.4672403510267</v>
      </c>
      <c r="EB146" s="49">
        <v>2122.2435146443513</v>
      </c>
      <c r="EC146" s="49">
        <v>2216.9919080757404</v>
      </c>
      <c r="ED146" s="49">
        <v>2269.9080697841155</v>
      </c>
      <c r="EE146" s="49">
        <v>2329.3117026303357</v>
      </c>
      <c r="EF146" s="49">
        <v>2442.4024645431296</v>
      </c>
      <c r="EG146" s="49">
        <v>2310.8940284078235</v>
      </c>
      <c r="EH146" s="49">
        <v>2545.0689577210042</v>
      </c>
      <c r="EI146" s="49">
        <v>2476.0302041435834</v>
      </c>
      <c r="EJ146" s="49">
        <v>2531.7138728323703</v>
      </c>
      <c r="EK146" s="49">
        <v>2537.7272381531911</v>
      </c>
      <c r="EL146" s="49">
        <v>2537.4471780028944</v>
      </c>
      <c r="EM146" s="49">
        <v>2467.8616759088109</v>
      </c>
      <c r="EN146" s="49">
        <v>2550.3445986722995</v>
      </c>
      <c r="EO146" s="49">
        <v>2548.2714468629961</v>
      </c>
      <c r="EP146" s="49">
        <v>2625.3697238971754</v>
      </c>
      <c r="EQ146" s="49">
        <v>2505.0259153987627</v>
      </c>
      <c r="ER146" s="49">
        <v>2459.9662418769517</v>
      </c>
      <c r="ES146" s="49">
        <v>2273.3015644820293</v>
      </c>
      <c r="ET146" s="49">
        <v>2323.1751745017241</v>
      </c>
      <c r="EU146" s="49">
        <v>2348.6109008936478</v>
      </c>
      <c r="EV146" s="49">
        <v>2426.9013421238519</v>
      </c>
      <c r="EW146" s="49">
        <v>2435.6971365638765</v>
      </c>
      <c r="EX146" s="49">
        <v>2540.9578286227006</v>
      </c>
      <c r="EY146" s="49">
        <v>2628.1054342075431</v>
      </c>
      <c r="EZ146" s="49">
        <v>2632.1161676646707</v>
      </c>
      <c r="FA146" s="49">
        <v>2740.4456065404729</v>
      </c>
      <c r="FB146" s="49">
        <v>2763.6785021632104</v>
      </c>
      <c r="FC146" s="49">
        <v>2676.4247867763606</v>
      </c>
      <c r="FD146" s="49">
        <v>2687.030802603037</v>
      </c>
      <c r="FE146" s="49">
        <v>2672.3277240539101</v>
      </c>
      <c r="FF146" s="49">
        <v>2730.0570797855567</v>
      </c>
      <c r="FG146" s="49">
        <v>2640.5057890563048</v>
      </c>
      <c r="FH146" s="49">
        <v>2579.4174477289112</v>
      </c>
      <c r="FI146" s="49">
        <v>2500.8366365859829</v>
      </c>
      <c r="FJ146" s="49">
        <v>2472.0841121495328</v>
      </c>
      <c r="FK146" s="49">
        <v>2424.0304672233078</v>
      </c>
      <c r="FL146" s="49">
        <v>2333.8160412757975</v>
      </c>
      <c r="FM146" s="49">
        <v>2204.4186459051939</v>
      </c>
      <c r="FN146" s="49">
        <v>2113.6044094488188</v>
      </c>
      <c r="FO146" s="49">
        <v>2025.9237577308593</v>
      </c>
      <c r="FP146" s="49">
        <v>1974.5167908433216</v>
      </c>
      <c r="FQ146" s="49">
        <v>2037.6569037656905</v>
      </c>
      <c r="FR146" s="49">
        <v>1921.0931920285682</v>
      </c>
      <c r="FS146" s="49">
        <v>1913.33786900369</v>
      </c>
      <c r="FT146" s="49">
        <v>1996.4251049930006</v>
      </c>
      <c r="FU146" s="49">
        <v>1947.5220162224798</v>
      </c>
      <c r="FV146" s="49">
        <v>1840.3070277842633</v>
      </c>
      <c r="FW146" s="49">
        <v>1941.8641469538786</v>
      </c>
      <c r="FX146" s="49">
        <v>1735.6953659481089</v>
      </c>
      <c r="FY146" s="49">
        <v>1697.5549180327869</v>
      </c>
      <c r="FZ146" s="49">
        <v>1620.2834645669291</v>
      </c>
      <c r="GA146" s="49">
        <v>1424.2688404591581</v>
      </c>
      <c r="GB146" s="49">
        <v>1272.4709014136222</v>
      </c>
      <c r="GC146" s="49">
        <v>1135.7685132305351</v>
      </c>
      <c r="GD146" s="49">
        <v>1041.1273584905659</v>
      </c>
      <c r="GE146" s="49">
        <v>1001.1581252737626</v>
      </c>
      <c r="GF146" s="49">
        <v>871.27446140035909</v>
      </c>
      <c r="GG146" s="49">
        <v>875.57378689344671</v>
      </c>
      <c r="GH146" s="49">
        <v>784.80334728033472</v>
      </c>
      <c r="GI146" s="49">
        <v>696.05663939584645</v>
      </c>
      <c r="GJ146" s="49">
        <v>586.45257654966395</v>
      </c>
      <c r="GK146" s="49">
        <v>545.18280433909206</v>
      </c>
      <c r="GL146" s="50">
        <v>2091.7585593131612</v>
      </c>
    </row>
    <row r="147" spans="1:194" s="1" customFormat="1">
      <c r="A147" s="58" t="s">
        <v>120</v>
      </c>
      <c r="B147" s="363" t="s">
        <v>270</v>
      </c>
      <c r="C147" s="29" t="str">
        <f>CONCATENATE(A147," - ",B147)</f>
        <v>NI – Health and Social Care Trusts - Southern Health and Social Care Trust</v>
      </c>
      <c r="D147" s="50">
        <f t="shared" si="33"/>
        <v>144801.8678593364</v>
      </c>
      <c r="E147" s="50">
        <f t="shared" si="33"/>
        <v>148938.65272541274</v>
      </c>
      <c r="F147" s="51">
        <f>G147+H147</f>
        <v>392401.41553556663</v>
      </c>
      <c r="G147" s="51">
        <f>SUM(M147:CY147)</f>
        <v>195257.24005223456</v>
      </c>
      <c r="H147" s="52">
        <f>SUM(CZ147:GL147)</f>
        <v>197144.17548333207</v>
      </c>
      <c r="I147" s="52">
        <f>SUM(AE147:CY147)</f>
        <v>144801.8678593364</v>
      </c>
      <c r="J147" s="52">
        <f>SUM(DR147:GL147)</f>
        <v>148938.65272541274</v>
      </c>
      <c r="K147" s="49">
        <f>SUM(M147:AD147)</f>
        <v>50455.372192898198</v>
      </c>
      <c r="L147" s="50">
        <f>SUM(CZ147:DQ147)</f>
        <v>48205.522757919316</v>
      </c>
      <c r="M147" s="49">
        <v>2517.6216142270864</v>
      </c>
      <c r="N147" s="49">
        <v>2610.7090167491106</v>
      </c>
      <c r="O147" s="49">
        <v>2684.1759809750297</v>
      </c>
      <c r="P147" s="49">
        <v>2810.4157767826387</v>
      </c>
      <c r="Q147" s="49">
        <v>2651.1206485455414</v>
      </c>
      <c r="R147" s="49">
        <v>2835.4964696548986</v>
      </c>
      <c r="S147" s="49">
        <v>2931.461793757408</v>
      </c>
      <c r="T147" s="49">
        <v>2837.6514401622717</v>
      </c>
      <c r="U147" s="49">
        <v>2925.8273700305813</v>
      </c>
      <c r="V147" s="49">
        <v>2770.8906213994928</v>
      </c>
      <c r="W147" s="49">
        <v>3088.9602529358626</v>
      </c>
      <c r="X147" s="49">
        <v>2947.3066204772904</v>
      </c>
      <c r="Y147" s="49">
        <v>2904.0847535345815</v>
      </c>
      <c r="Z147" s="49">
        <v>2912.2856044885098</v>
      </c>
      <c r="AA147" s="49">
        <v>2992.1850762873491</v>
      </c>
      <c r="AB147" s="49">
        <v>2704.4766904661906</v>
      </c>
      <c r="AC147" s="49">
        <v>2693.5737269862329</v>
      </c>
      <c r="AD147" s="49">
        <v>2637.1287354381225</v>
      </c>
      <c r="AE147" s="49">
        <v>2515.4200211864409</v>
      </c>
      <c r="AF147" s="49">
        <v>2115.1865678470126</v>
      </c>
      <c r="AG147" s="49">
        <v>1962.0573108008816</v>
      </c>
      <c r="AH147" s="49">
        <v>2006.8343645041541</v>
      </c>
      <c r="AI147" s="49">
        <v>1970.2333276769048</v>
      </c>
      <c r="AJ147" s="49">
        <v>2252.391506189821</v>
      </c>
      <c r="AK147" s="49">
        <v>2288.9762865792131</v>
      </c>
      <c r="AL147" s="49">
        <v>2370.9822363339913</v>
      </c>
      <c r="AM147" s="49">
        <v>2386.3371842400206</v>
      </c>
      <c r="AN147" s="49">
        <v>2399.0792469352014</v>
      </c>
      <c r="AO147" s="49">
        <v>2295.3755009583551</v>
      </c>
      <c r="AP147" s="49">
        <v>2395.3002390302199</v>
      </c>
      <c r="AQ147" s="49">
        <v>2560.5402554594148</v>
      </c>
      <c r="AR147" s="49">
        <v>2540.2752943113524</v>
      </c>
      <c r="AS147" s="49">
        <v>2576.7837617962905</v>
      </c>
      <c r="AT147" s="49">
        <v>2548.0883249567437</v>
      </c>
      <c r="AU147" s="49">
        <v>2644.1200481154774</v>
      </c>
      <c r="AV147" s="49">
        <v>2720.2594573024739</v>
      </c>
      <c r="AW147" s="49">
        <v>2754.6650203138693</v>
      </c>
      <c r="AX147" s="49">
        <v>2786.0708473740447</v>
      </c>
      <c r="AY147" s="49">
        <v>2585.8846310640033</v>
      </c>
      <c r="AZ147" s="49">
        <v>2672.5683865683864</v>
      </c>
      <c r="BA147" s="49">
        <v>2665.6588130515747</v>
      </c>
      <c r="BB147" s="49">
        <v>2607.0686017923708</v>
      </c>
      <c r="BC147" s="49">
        <v>2884.0793473593817</v>
      </c>
      <c r="BD147" s="49">
        <v>2594.5777115822675</v>
      </c>
      <c r="BE147" s="49">
        <v>2486.9413867047888</v>
      </c>
      <c r="BF147" s="49">
        <v>2382.3512963454559</v>
      </c>
      <c r="BG147" s="49">
        <v>2487.7936205252668</v>
      </c>
      <c r="BH147" s="49">
        <v>2416.2804675841485</v>
      </c>
      <c r="BI147" s="49">
        <v>2502.4186046511627</v>
      </c>
      <c r="BJ147" s="49">
        <v>2544.3651295009477</v>
      </c>
      <c r="BK147" s="49">
        <v>2645.5811377482396</v>
      </c>
      <c r="BL147" s="49">
        <v>2639.7570403092213</v>
      </c>
      <c r="BM147" s="49">
        <v>2526.4056338028167</v>
      </c>
      <c r="BN147" s="49">
        <v>2616.1672899336031</v>
      </c>
      <c r="BO147" s="49">
        <v>2546.4700834698497</v>
      </c>
      <c r="BP147" s="49">
        <v>2605.700411334552</v>
      </c>
      <c r="BQ147" s="49">
        <v>2671.5845906410354</v>
      </c>
      <c r="BR147" s="49">
        <v>2595.5111456310678</v>
      </c>
      <c r="BS147" s="49">
        <v>2505.3281731300845</v>
      </c>
      <c r="BT147" s="49">
        <v>2433.5496721719646</v>
      </c>
      <c r="BU147" s="49">
        <v>2303.6253736300232</v>
      </c>
      <c r="BV147" s="49">
        <v>2301.8045515394915</v>
      </c>
      <c r="BW147" s="49">
        <v>2226.5383637519294</v>
      </c>
      <c r="BX147" s="49">
        <v>2041.4008469895045</v>
      </c>
      <c r="BY147" s="49">
        <v>2137.0130149721108</v>
      </c>
      <c r="BZ147" s="49">
        <v>1887.6776989755713</v>
      </c>
      <c r="CA147" s="49">
        <v>2030.2463996636181</v>
      </c>
      <c r="CB147" s="49">
        <v>1765.4003004936681</v>
      </c>
      <c r="CC147" s="49">
        <v>1748.1063373928735</v>
      </c>
      <c r="CD147" s="49">
        <v>1674.6070204467555</v>
      </c>
      <c r="CE147" s="49">
        <v>1502.2538452506751</v>
      </c>
      <c r="CF147" s="49">
        <v>1583.3734474858315</v>
      </c>
      <c r="CG147" s="49">
        <v>1555.3888958359385</v>
      </c>
      <c r="CH147" s="49">
        <v>1460.1535065590313</v>
      </c>
      <c r="CI147" s="49">
        <v>1386.7284193929838</v>
      </c>
      <c r="CJ147" s="49">
        <v>1409.5286849073257</v>
      </c>
      <c r="CK147" s="49">
        <v>1324.2918674698794</v>
      </c>
      <c r="CL147" s="49">
        <v>1165.6552680221812</v>
      </c>
      <c r="CM147" s="49">
        <v>1134.7591739204643</v>
      </c>
      <c r="CN147" s="49">
        <v>1060.4326069410815</v>
      </c>
      <c r="CO147" s="49">
        <v>942.2037037037037</v>
      </c>
      <c r="CP147" s="49">
        <v>798.84125822970009</v>
      </c>
      <c r="CQ147" s="49">
        <v>679.67719120990148</v>
      </c>
      <c r="CR147" s="49">
        <v>677.18573943661977</v>
      </c>
      <c r="CS147" s="49">
        <v>663.42020774315392</v>
      </c>
      <c r="CT147" s="49">
        <v>508.98211624441126</v>
      </c>
      <c r="CU147" s="49">
        <v>439.67441860465118</v>
      </c>
      <c r="CV147" s="49">
        <v>362.22332635983258</v>
      </c>
      <c r="CW147" s="49">
        <v>303.84154709918903</v>
      </c>
      <c r="CX147" s="49">
        <v>264.5625</v>
      </c>
      <c r="CY147" s="50">
        <v>757.25025025025025</v>
      </c>
      <c r="CZ147" s="49">
        <v>2430.412224174966</v>
      </c>
      <c r="DA147" s="49">
        <v>2424.4082775075708</v>
      </c>
      <c r="DB147" s="49">
        <v>2410.0661053385884</v>
      </c>
      <c r="DC147" s="49">
        <v>2559.3709293089755</v>
      </c>
      <c r="DD147" s="49">
        <v>2653.3115201090659</v>
      </c>
      <c r="DE147" s="49">
        <v>2705.2303280762421</v>
      </c>
      <c r="DF147" s="49">
        <v>2686.6595744680849</v>
      </c>
      <c r="DG147" s="49">
        <v>2716.5466755651955</v>
      </c>
      <c r="DH147" s="49">
        <v>2762.6655933022057</v>
      </c>
      <c r="DI147" s="49">
        <v>2793.95264</v>
      </c>
      <c r="DJ147" s="49">
        <v>2823.1251276411908</v>
      </c>
      <c r="DK147" s="49">
        <v>2965.2972193284718</v>
      </c>
      <c r="DL147" s="49">
        <v>2737.7590956134068</v>
      </c>
      <c r="DM147" s="49">
        <v>2853.2881273741209</v>
      </c>
      <c r="DN147" s="49">
        <v>2811.5434396413161</v>
      </c>
      <c r="DO147" s="49">
        <v>2701.6648992576884</v>
      </c>
      <c r="DP147" s="49">
        <v>2664.0039076068078</v>
      </c>
      <c r="DQ147" s="49">
        <v>2506.2170736054181</v>
      </c>
      <c r="DR147" s="49">
        <v>2385.1320686212221</v>
      </c>
      <c r="DS147" s="49">
        <v>1702.3749254917543</v>
      </c>
      <c r="DT147" s="49">
        <v>1607.5055108728029</v>
      </c>
      <c r="DU147" s="49">
        <v>1789.0267156619327</v>
      </c>
      <c r="DV147" s="49">
        <v>1822.638919514884</v>
      </c>
      <c r="DW147" s="49">
        <v>2071.1557158119658</v>
      </c>
      <c r="DX147" s="49">
        <v>2239.7686547895687</v>
      </c>
      <c r="DY147" s="49">
        <v>2301.7630415561453</v>
      </c>
      <c r="DZ147" s="49">
        <v>2184.8522026628539</v>
      </c>
      <c r="EA147" s="49">
        <v>2221.713044219136</v>
      </c>
      <c r="EB147" s="49">
        <v>2437.884351464435</v>
      </c>
      <c r="EC147" s="49">
        <v>2419.847629066192</v>
      </c>
      <c r="ED147" s="49">
        <v>2560.7955070501075</v>
      </c>
      <c r="EE147" s="49">
        <v>2594.0967081430149</v>
      </c>
      <c r="EF147" s="49">
        <v>2619.6493838642177</v>
      </c>
      <c r="EG147" s="49">
        <v>2667.6669889194613</v>
      </c>
      <c r="EH147" s="49">
        <v>2753.1182455347048</v>
      </c>
      <c r="EI147" s="49">
        <v>2823.5971768991426</v>
      </c>
      <c r="EJ147" s="49">
        <v>2844.3468208092486</v>
      </c>
      <c r="EK147" s="49">
        <v>2782.6310184833042</v>
      </c>
      <c r="EL147" s="49">
        <v>2889.9826338639655</v>
      </c>
      <c r="EM147" s="49">
        <v>2824.5881084411585</v>
      </c>
      <c r="EN147" s="49">
        <v>2766.8925769462885</v>
      </c>
      <c r="EO147" s="49">
        <v>2701.0883482714471</v>
      </c>
      <c r="EP147" s="49">
        <v>2846.901935893367</v>
      </c>
      <c r="EQ147" s="49">
        <v>2646.4734994148134</v>
      </c>
      <c r="ER147" s="49">
        <v>2521.4397839480125</v>
      </c>
      <c r="ES147" s="49">
        <v>2489.0524312896405</v>
      </c>
      <c r="ET147" s="49">
        <v>2426.8075014717015</v>
      </c>
      <c r="EU147" s="49">
        <v>2476.2527976813462</v>
      </c>
      <c r="EV147" s="49">
        <v>2492.2594772780785</v>
      </c>
      <c r="EW147" s="49">
        <v>2687.9408432976716</v>
      </c>
      <c r="EX147" s="49">
        <v>2533.4010767160162</v>
      </c>
      <c r="EY147" s="49">
        <v>2630.1123875746352</v>
      </c>
      <c r="EZ147" s="49">
        <v>2698.9760479041915</v>
      </c>
      <c r="FA147" s="49">
        <v>2598.8001767695368</v>
      </c>
      <c r="FB147" s="49">
        <v>2600.0462479486796</v>
      </c>
      <c r="FC147" s="49">
        <v>2540.0075477394521</v>
      </c>
      <c r="FD147" s="49">
        <v>2512.1239334779466</v>
      </c>
      <c r="FE147" s="49">
        <v>2602.2203609228659</v>
      </c>
      <c r="FF147" s="49">
        <v>2555.4848628192999</v>
      </c>
      <c r="FG147" s="49">
        <v>2400.8260111022996</v>
      </c>
      <c r="FH147" s="49">
        <v>2427.9819754866617</v>
      </c>
      <c r="FI147" s="49">
        <v>2402.0640971577968</v>
      </c>
      <c r="FJ147" s="49">
        <v>2201.3271028037384</v>
      </c>
      <c r="FK147" s="49">
        <v>2163.6906200035528</v>
      </c>
      <c r="FL147" s="49">
        <v>2045.6644465290806</v>
      </c>
      <c r="FM147" s="49">
        <v>1984.6018527643639</v>
      </c>
      <c r="FN147" s="49">
        <v>1964.9411023622047</v>
      </c>
      <c r="FO147" s="49">
        <v>1791.9693964597996</v>
      </c>
      <c r="FP147" s="49">
        <v>1686.2373393801965</v>
      </c>
      <c r="FQ147" s="49">
        <v>1732.2175732217572</v>
      </c>
      <c r="FR147" s="49">
        <v>1630.6255039741966</v>
      </c>
      <c r="FS147" s="49">
        <v>1702.4108625461256</v>
      </c>
      <c r="FT147" s="49">
        <v>1615.0065328978069</v>
      </c>
      <c r="FU147" s="49">
        <v>1559.9506373117033</v>
      </c>
      <c r="FV147" s="49">
        <v>1510.4681298155497</v>
      </c>
      <c r="FW147" s="49">
        <v>1605.9680190299987</v>
      </c>
      <c r="FX147" s="49">
        <v>1371.522395766103</v>
      </c>
      <c r="FY147" s="49">
        <v>1380.1506830601093</v>
      </c>
      <c r="FZ147" s="49">
        <v>1297.045096635648</v>
      </c>
      <c r="GA147" s="49">
        <v>1197.1618699051737</v>
      </c>
      <c r="GB147" s="49">
        <v>1120.3394529098587</v>
      </c>
      <c r="GC147" s="49">
        <v>946.81058442794597</v>
      </c>
      <c r="GD147" s="49">
        <v>906.81996855345915</v>
      </c>
      <c r="GE147" s="49">
        <v>856.80026281208939</v>
      </c>
      <c r="GF147" s="49">
        <v>822.16090664272895</v>
      </c>
      <c r="GG147" s="49">
        <v>744.44422211105552</v>
      </c>
      <c r="GH147" s="49">
        <v>667.08284518828452</v>
      </c>
      <c r="GI147" s="49">
        <v>591.7514159848962</v>
      </c>
      <c r="GJ147" s="49">
        <v>498.69118745332338</v>
      </c>
      <c r="GK147" s="49">
        <v>463.61189232623548</v>
      </c>
      <c r="GL147" s="50">
        <v>1777.8915296827556</v>
      </c>
    </row>
    <row r="148" spans="1:194" s="1" customFormat="1">
      <c r="A148" s="62" t="s">
        <v>120</v>
      </c>
      <c r="B148" s="364" t="s">
        <v>271</v>
      </c>
      <c r="C148" s="43" t="str">
        <f>CONCATENATE(A148," - ",B148)</f>
        <v>NI – Health and Social Care Trusts - Western Health and Social Care Trust</v>
      </c>
      <c r="D148" s="56">
        <f t="shared" si="33"/>
        <v>113025.45270053911</v>
      </c>
      <c r="E148" s="56">
        <f t="shared" si="33"/>
        <v>117989.07475375976</v>
      </c>
      <c r="F148" s="47">
        <f>G148+H148</f>
        <v>302866.59918398538</v>
      </c>
      <c r="G148" s="47">
        <f>SUM(M148:CY148)</f>
        <v>149691.90274020744</v>
      </c>
      <c r="H148" s="48">
        <f>SUM(CZ148:GL148)</f>
        <v>153174.69644377791</v>
      </c>
      <c r="I148" s="48">
        <f>SUM(AE148:CY148)</f>
        <v>113025.45270053911</v>
      </c>
      <c r="J148" s="48">
        <f>SUM(DR148:GL148)</f>
        <v>117989.07475375976</v>
      </c>
      <c r="K148" s="55">
        <f>SUM(M148:AD148)</f>
        <v>36666.450039668387</v>
      </c>
      <c r="L148" s="56">
        <f>SUM(CZ148:DQ148)</f>
        <v>35185.621690018139</v>
      </c>
      <c r="M148" s="55">
        <v>1804.012311901505</v>
      </c>
      <c r="N148" s="55">
        <v>1786.4792154820793</v>
      </c>
      <c r="O148" s="55">
        <v>1918.244267029047</v>
      </c>
      <c r="P148" s="55">
        <v>1928.856269376507</v>
      </c>
      <c r="Q148" s="55">
        <v>1930.5839294229852</v>
      </c>
      <c r="R148" s="55">
        <v>2015.546608488695</v>
      </c>
      <c r="S148" s="55">
        <v>2047.6600553141052</v>
      </c>
      <c r="T148" s="55">
        <v>2031.4421095334685</v>
      </c>
      <c r="U148" s="55">
        <v>2040.1506116207952</v>
      </c>
      <c r="V148" s="55">
        <v>2117.295107151087</v>
      </c>
      <c r="W148" s="55">
        <v>2116.769647696477</v>
      </c>
      <c r="X148" s="55">
        <v>2206.1471901462664</v>
      </c>
      <c r="Y148" s="55">
        <v>2158.265265571265</v>
      </c>
      <c r="Z148" s="55">
        <v>2185.732072861425</v>
      </c>
      <c r="AA148" s="55">
        <v>2235.4436586141132</v>
      </c>
      <c r="AB148" s="55">
        <v>2109.3855522889544</v>
      </c>
      <c r="AC148" s="55">
        <v>2001.6281307016088</v>
      </c>
      <c r="AD148" s="55">
        <v>2032.8080364680063</v>
      </c>
      <c r="AE148" s="55">
        <v>2080.4465042372881</v>
      </c>
      <c r="AF148" s="55">
        <v>1693.9718180986365</v>
      </c>
      <c r="AG148" s="55">
        <v>1579.2637766348273</v>
      </c>
      <c r="AH148" s="55">
        <v>1681.9536856991338</v>
      </c>
      <c r="AI148" s="55">
        <v>1590.7137281520447</v>
      </c>
      <c r="AJ148" s="55">
        <v>1716.061038514443</v>
      </c>
      <c r="AK148" s="55">
        <v>1751.5983854692229</v>
      </c>
      <c r="AL148" s="55">
        <v>1810.2229468806315</v>
      </c>
      <c r="AM148" s="55">
        <v>1683.765841882921</v>
      </c>
      <c r="AN148" s="55">
        <v>1686.1405429071804</v>
      </c>
      <c r="AO148" s="55">
        <v>1654.5042690364176</v>
      </c>
      <c r="AP148" s="55">
        <v>1689.6390643674235</v>
      </c>
      <c r="AQ148" s="55">
        <v>1675.5114956736713</v>
      </c>
      <c r="AR148" s="55">
        <v>1710.8577426525067</v>
      </c>
      <c r="AS148" s="55">
        <v>1814.3981451350471</v>
      </c>
      <c r="AT148" s="55">
        <v>1860.2670346873199</v>
      </c>
      <c r="AU148" s="55">
        <v>1867.7111467522054</v>
      </c>
      <c r="AV148" s="55">
        <v>1933.5711093375896</v>
      </c>
      <c r="AW148" s="55">
        <v>1984.6522743567273</v>
      </c>
      <c r="AX148" s="55">
        <v>1964.190350949289</v>
      </c>
      <c r="AY148" s="55">
        <v>1908.889115368936</v>
      </c>
      <c r="AZ148" s="55">
        <v>1929.9631449631452</v>
      </c>
      <c r="BA148" s="55">
        <v>1902.3470164359162</v>
      </c>
      <c r="BB148" s="55">
        <v>1898.4164485684826</v>
      </c>
      <c r="BC148" s="55">
        <v>1923.4473164448264</v>
      </c>
      <c r="BD148" s="55">
        <v>1890.4103732258629</v>
      </c>
      <c r="BE148" s="55">
        <v>1762.933613295211</v>
      </c>
      <c r="BF148" s="55">
        <v>1810.8624015573844</v>
      </c>
      <c r="BG148" s="55">
        <v>1831.6072635867208</v>
      </c>
      <c r="BH148" s="55">
        <v>1843.2308074946111</v>
      </c>
      <c r="BI148" s="55">
        <v>1889.5813953488371</v>
      </c>
      <c r="BJ148" s="55">
        <v>2027.2970625394821</v>
      </c>
      <c r="BK148" s="55">
        <v>2004.7076509217502</v>
      </c>
      <c r="BL148" s="55">
        <v>2123.7592490336829</v>
      </c>
      <c r="BM148" s="55">
        <v>2050.2450704225353</v>
      </c>
      <c r="BN148" s="55">
        <v>2038.7861558421735</v>
      </c>
      <c r="BO148" s="55">
        <v>2033.1420547624618</v>
      </c>
      <c r="BP148" s="55">
        <v>2032.3496343692873</v>
      </c>
      <c r="BQ148" s="55">
        <v>2095.3995557938269</v>
      </c>
      <c r="BR148" s="55">
        <v>2075.8022524271846</v>
      </c>
      <c r="BS148" s="55">
        <v>2141.9445541426426</v>
      </c>
      <c r="BT148" s="55">
        <v>2128.0571001742883</v>
      </c>
      <c r="BU148" s="55">
        <v>1932.3965459980075</v>
      </c>
      <c r="BV148" s="55">
        <v>1985.1994645247655</v>
      </c>
      <c r="BW148" s="55">
        <v>1775.2547897938798</v>
      </c>
      <c r="BX148" s="55">
        <v>1725.4222979193519</v>
      </c>
      <c r="BY148" s="55">
        <v>1752.8544867403857</v>
      </c>
      <c r="BZ148" s="55">
        <v>1766.0228526398739</v>
      </c>
      <c r="CA148" s="55">
        <v>1715.2992746767582</v>
      </c>
      <c r="CB148" s="55">
        <v>1606.0098733633827</v>
      </c>
      <c r="CC148" s="55">
        <v>1529.462900315742</v>
      </c>
      <c r="CD148" s="55">
        <v>1500.9750620494033</v>
      </c>
      <c r="CE148" s="55">
        <v>1457.5554772807327</v>
      </c>
      <c r="CF148" s="55">
        <v>1425.2375497407454</v>
      </c>
      <c r="CG148" s="55">
        <v>1410.352632237089</v>
      </c>
      <c r="CH148" s="55">
        <v>1266.0635721493441</v>
      </c>
      <c r="CI148" s="55">
        <v>1272.6685061095782</v>
      </c>
      <c r="CJ148" s="55">
        <v>1198.9858781994703</v>
      </c>
      <c r="CK148" s="55">
        <v>1033.272138554217</v>
      </c>
      <c r="CL148" s="55">
        <v>1013.7402957486137</v>
      </c>
      <c r="CM148" s="55">
        <v>844.568697729988</v>
      </c>
      <c r="CN148" s="55">
        <v>870.06860371267146</v>
      </c>
      <c r="CO148" s="55">
        <v>817.33333333333326</v>
      </c>
      <c r="CP148" s="55">
        <v>634.19458668617415</v>
      </c>
      <c r="CQ148" s="55">
        <v>589.30992674917911</v>
      </c>
      <c r="CR148" s="55">
        <v>563.10035211267609</v>
      </c>
      <c r="CS148" s="55">
        <v>493.94837897387475</v>
      </c>
      <c r="CT148" s="55">
        <v>400.5976154992548</v>
      </c>
      <c r="CU148" s="55">
        <v>346.2170542635659</v>
      </c>
      <c r="CV148" s="55">
        <v>284.67991631799163</v>
      </c>
      <c r="CW148" s="55">
        <v>239.0361821584529</v>
      </c>
      <c r="CX148" s="55">
        <v>207.18749999999997</v>
      </c>
      <c r="CY148" s="56">
        <v>595.81681681681687</v>
      </c>
      <c r="CZ148" s="55">
        <v>1792.5196250732279</v>
      </c>
      <c r="DA148" s="55">
        <v>1683.0602918234376</v>
      </c>
      <c r="DB148" s="55">
        <v>1764.4088140451449</v>
      </c>
      <c r="DC148" s="55">
        <v>1867.0333598093725</v>
      </c>
      <c r="DD148" s="55">
        <v>1922.2770961145195</v>
      </c>
      <c r="DE148" s="55">
        <v>1942.5961035675127</v>
      </c>
      <c r="DF148" s="55">
        <v>2078.9627659574471</v>
      </c>
      <c r="DG148" s="55">
        <v>1995.5818803704014</v>
      </c>
      <c r="DH148" s="55">
        <v>1920.9235227821607</v>
      </c>
      <c r="DI148" s="55">
        <v>2041.0496799999999</v>
      </c>
      <c r="DJ148" s="55">
        <v>2062.4800879742361</v>
      </c>
      <c r="DK148" s="55">
        <v>2092.5469989582498</v>
      </c>
      <c r="DL148" s="55">
        <v>2067.2468752487862</v>
      </c>
      <c r="DM148" s="55">
        <v>2039.2288046552978</v>
      </c>
      <c r="DN148" s="55">
        <v>2068.9118517891884</v>
      </c>
      <c r="DO148" s="55">
        <v>2060.9663308589606</v>
      </c>
      <c r="DP148" s="55">
        <v>1848.08388329281</v>
      </c>
      <c r="DQ148" s="55">
        <v>1937.7437176973801</v>
      </c>
      <c r="DR148" s="55">
        <v>1840.8459653263137</v>
      </c>
      <c r="DS148" s="55">
        <v>1404.7774687065369</v>
      </c>
      <c r="DT148" s="55">
        <v>1388.0861880647403</v>
      </c>
      <c r="DU148" s="55">
        <v>1286.7598569867912</v>
      </c>
      <c r="DV148" s="55">
        <v>1465.1006063947079</v>
      </c>
      <c r="DW148" s="55">
        <v>1587.9802350427349</v>
      </c>
      <c r="DX148" s="55">
        <v>1674.9827007487736</v>
      </c>
      <c r="DY148" s="55">
        <v>1790.4864721485412</v>
      </c>
      <c r="DZ148" s="55">
        <v>1667.2041819319095</v>
      </c>
      <c r="EA148" s="55">
        <v>1590.468944363977</v>
      </c>
      <c r="EB148" s="55">
        <v>1718.3800836820085</v>
      </c>
      <c r="EC148" s="55">
        <v>1731.4841398284511</v>
      </c>
      <c r="ED148" s="55">
        <v>1809.4184657054088</v>
      </c>
      <c r="EE148" s="55">
        <v>1921.1844384942513</v>
      </c>
      <c r="EF148" s="55">
        <v>1916.6700767263428</v>
      </c>
      <c r="EG148" s="55">
        <v>1969.4250018591506</v>
      </c>
      <c r="EH148" s="55">
        <v>2077.4630341397242</v>
      </c>
      <c r="EI148" s="55">
        <v>2091.5534643697351</v>
      </c>
      <c r="EJ148" s="55">
        <v>2075.0245664739882</v>
      </c>
      <c r="EK148" s="55">
        <v>2076.13904312771</v>
      </c>
      <c r="EL148" s="55">
        <v>2063.6960926193919</v>
      </c>
      <c r="EM148" s="55">
        <v>2049.6654343807763</v>
      </c>
      <c r="EN148" s="55">
        <v>2048.3470126735065</v>
      </c>
      <c r="EO148" s="55">
        <v>2117.6056338028166</v>
      </c>
      <c r="EP148" s="55">
        <v>2153.548714693748</v>
      </c>
      <c r="EQ148" s="55">
        <v>2145.468316335061</v>
      </c>
      <c r="ER148" s="55">
        <v>2007.1111486201369</v>
      </c>
      <c r="ES148" s="55">
        <v>1871.4903171247356</v>
      </c>
      <c r="ET148" s="55">
        <v>1951.9098477840384</v>
      </c>
      <c r="EU148" s="55">
        <v>1934.4838579824493</v>
      </c>
      <c r="EV148" s="55">
        <v>2020.335295502708</v>
      </c>
      <c r="EW148" s="55">
        <v>2073.7822529893015</v>
      </c>
      <c r="EX148" s="55">
        <v>2047.87976671153</v>
      </c>
      <c r="EY148" s="55">
        <v>2143.4261960547196</v>
      </c>
      <c r="EZ148" s="55">
        <v>2123.7844311377244</v>
      </c>
      <c r="FA148" s="55">
        <v>2154.1909110996539</v>
      </c>
      <c r="FB148" s="55">
        <v>2139.2658511114428</v>
      </c>
      <c r="FC148" s="55">
        <v>2284.4797343195714</v>
      </c>
      <c r="FD148" s="55">
        <v>2099.8434562545194</v>
      </c>
      <c r="FE148" s="55">
        <v>2159.9253788167211</v>
      </c>
      <c r="FF148" s="55">
        <v>2190.5658309681485</v>
      </c>
      <c r="FG148" s="55">
        <v>1956.7134813639968</v>
      </c>
      <c r="FH148" s="55">
        <v>1942.5861571737562</v>
      </c>
      <c r="FI148" s="55">
        <v>1995.4154507885635</v>
      </c>
      <c r="FJ148" s="55">
        <v>1945.0934579439254</v>
      </c>
      <c r="FK148" s="55">
        <v>1818.2790904245869</v>
      </c>
      <c r="FL148" s="55">
        <v>1770.2254221388366</v>
      </c>
      <c r="FM148" s="55">
        <v>1688.734699911304</v>
      </c>
      <c r="FN148" s="55">
        <v>1712.8598425196851</v>
      </c>
      <c r="FO148" s="55">
        <v>1587.2593303476222</v>
      </c>
      <c r="FP148" s="55">
        <v>1556.9064895799588</v>
      </c>
      <c r="FQ148" s="55">
        <v>1574.2677824267782</v>
      </c>
      <c r="FR148" s="55">
        <v>1409.2690934224167</v>
      </c>
      <c r="FS148" s="55">
        <v>1392.5181042435424</v>
      </c>
      <c r="FT148" s="55">
        <v>1341.9911339244049</v>
      </c>
      <c r="FU148" s="55">
        <v>1294.1597914252607</v>
      </c>
      <c r="FV148" s="55">
        <v>1278.6107868316601</v>
      </c>
      <c r="FW148" s="55">
        <v>1305.1317563102948</v>
      </c>
      <c r="FX148" s="55">
        <v>1163.9829611462503</v>
      </c>
      <c r="FY148" s="55">
        <v>1077.957513661202</v>
      </c>
      <c r="FZ148" s="55">
        <v>1021.8833214030063</v>
      </c>
      <c r="GA148" s="55">
        <v>1016.8457827316586</v>
      </c>
      <c r="GB148" s="55">
        <v>883.44905452542696</v>
      </c>
      <c r="GC148" s="55">
        <v>739.66419189034843</v>
      </c>
      <c r="GD148" s="55">
        <v>722.51493710691818</v>
      </c>
      <c r="GE148" s="55">
        <v>691.67148488830492</v>
      </c>
      <c r="GF148" s="55">
        <v>659.10390484739673</v>
      </c>
      <c r="GG148" s="55">
        <v>561.6888444222111</v>
      </c>
      <c r="GH148" s="55">
        <v>503.92635983263602</v>
      </c>
      <c r="GI148" s="55">
        <v>446.13719320327255</v>
      </c>
      <c r="GJ148" s="55">
        <v>375.82524271844659</v>
      </c>
      <c r="GK148" s="55">
        <v>348.99959823222173</v>
      </c>
      <c r="GL148" s="56">
        <v>1341.1620772693959</v>
      </c>
    </row>
    <row r="149" spans="1:194" s="114" customFormat="1">
      <c r="A149" s="115"/>
      <c r="B149" s="365"/>
      <c r="C149" s="115"/>
      <c r="D149" s="40">
        <f>SUM(D144:D148)</f>
        <v>716297</v>
      </c>
      <c r="E149" s="40">
        <f t="shared" ref="E149:L149" si="34">SUM(E144:E148)</f>
        <v>757541.00000000012</v>
      </c>
      <c r="F149" s="40">
        <f t="shared" si="34"/>
        <v>1910543</v>
      </c>
      <c r="G149" s="40">
        <f t="shared" si="34"/>
        <v>939947</v>
      </c>
      <c r="H149" s="40">
        <f t="shared" si="34"/>
        <v>970596.00000000012</v>
      </c>
      <c r="I149" s="40">
        <f t="shared" si="34"/>
        <v>716297</v>
      </c>
      <c r="J149" s="40">
        <f t="shared" si="34"/>
        <v>757541.00000000012</v>
      </c>
      <c r="K149" s="40">
        <f t="shared" si="34"/>
        <v>223649.99999999997</v>
      </c>
      <c r="L149" s="40">
        <f t="shared" si="34"/>
        <v>213055</v>
      </c>
      <c r="M149" s="39"/>
      <c r="N149" s="39"/>
      <c r="O149" s="39"/>
      <c r="P149" s="39"/>
      <c r="Q149" s="39"/>
      <c r="R149" s="39"/>
      <c r="S149" s="39"/>
      <c r="T149" s="39"/>
      <c r="U149" s="39"/>
      <c r="V149" s="39"/>
      <c r="W149" s="39"/>
      <c r="X149" s="39"/>
      <c r="Y149" s="39"/>
      <c r="Z149" s="39"/>
      <c r="AA149" s="39"/>
      <c r="AB149" s="39"/>
      <c r="AC149" s="39"/>
      <c r="AD149" s="39"/>
      <c r="AE149" s="39"/>
      <c r="AF149" s="39"/>
      <c r="AG149" s="39"/>
      <c r="AH149" s="39"/>
      <c r="AI149" s="39"/>
      <c r="AJ149" s="39"/>
      <c r="AK149" s="39"/>
      <c r="AL149" s="39"/>
      <c r="AM149" s="39"/>
      <c r="AN149" s="39"/>
      <c r="AO149" s="39"/>
      <c r="AP149" s="39"/>
      <c r="AQ149" s="39"/>
      <c r="AR149" s="39"/>
      <c r="AS149" s="39"/>
      <c r="AT149" s="39"/>
      <c r="AU149" s="39"/>
      <c r="AV149" s="39"/>
      <c r="AW149" s="39"/>
      <c r="AX149" s="39"/>
      <c r="AY149" s="39"/>
      <c r="AZ149" s="39"/>
      <c r="BA149" s="39"/>
      <c r="BB149" s="39"/>
      <c r="BC149" s="39"/>
      <c r="BD149" s="39"/>
      <c r="BE149" s="39"/>
      <c r="BF149" s="39"/>
      <c r="BG149" s="39"/>
      <c r="BH149" s="39"/>
      <c r="BI149" s="39"/>
      <c r="BJ149" s="39"/>
      <c r="BK149" s="39"/>
      <c r="BL149" s="39"/>
      <c r="BM149" s="39"/>
      <c r="BN149" s="39"/>
      <c r="BO149" s="39"/>
      <c r="BP149" s="39"/>
      <c r="BQ149" s="39"/>
      <c r="BR149" s="39"/>
      <c r="BS149" s="39"/>
      <c r="BT149" s="39"/>
      <c r="BU149" s="39"/>
      <c r="BV149" s="39"/>
      <c r="BW149" s="39"/>
      <c r="BX149" s="39"/>
      <c r="BY149" s="39"/>
      <c r="BZ149" s="39"/>
      <c r="CA149" s="39"/>
      <c r="CB149" s="39"/>
      <c r="CC149" s="39"/>
      <c r="CD149" s="39"/>
      <c r="CE149" s="39"/>
      <c r="CF149" s="39"/>
      <c r="CG149" s="39"/>
      <c r="CH149" s="39"/>
      <c r="CI149" s="39"/>
      <c r="CJ149" s="39"/>
      <c r="CK149" s="39"/>
      <c r="CL149" s="39"/>
      <c r="CM149" s="39"/>
      <c r="CN149" s="39"/>
      <c r="CO149" s="39"/>
      <c r="CP149" s="39"/>
      <c r="CQ149" s="39"/>
      <c r="CR149" s="39"/>
      <c r="CS149" s="39"/>
      <c r="CT149" s="39"/>
      <c r="CU149" s="39"/>
      <c r="CV149" s="39"/>
      <c r="CW149" s="39"/>
      <c r="CX149" s="39"/>
      <c r="CY149" s="40"/>
      <c r="CZ149" s="39"/>
      <c r="DA149" s="39"/>
      <c r="DB149" s="39"/>
      <c r="DC149" s="39"/>
      <c r="DD149" s="39"/>
      <c r="DE149" s="39"/>
      <c r="DF149" s="39"/>
      <c r="DG149" s="39"/>
      <c r="DH149" s="39"/>
      <c r="DI149" s="39"/>
      <c r="DJ149" s="39"/>
      <c r="DK149" s="39"/>
      <c r="DL149" s="39"/>
      <c r="DM149" s="39"/>
      <c r="DN149" s="39"/>
      <c r="DO149" s="39"/>
      <c r="DP149" s="39"/>
      <c r="DQ149" s="39"/>
      <c r="DR149" s="39"/>
      <c r="DS149" s="39"/>
      <c r="DT149" s="39"/>
      <c r="DU149" s="39"/>
      <c r="DV149" s="39"/>
      <c r="DW149" s="39"/>
      <c r="DX149" s="39"/>
      <c r="DY149" s="39"/>
      <c r="DZ149" s="39"/>
      <c r="EA149" s="39"/>
      <c r="EB149" s="39"/>
      <c r="EC149" s="39"/>
      <c r="ED149" s="39"/>
      <c r="EE149" s="39"/>
      <c r="EF149" s="39"/>
      <c r="EG149" s="39"/>
      <c r="EH149" s="39"/>
      <c r="EI149" s="39"/>
      <c r="EJ149" s="39"/>
      <c r="EK149" s="39"/>
      <c r="EL149" s="39"/>
      <c r="EM149" s="39"/>
      <c r="EN149" s="39"/>
      <c r="EO149" s="39"/>
      <c r="EP149" s="39"/>
      <c r="EQ149" s="39"/>
      <c r="ER149" s="39"/>
      <c r="ES149" s="39"/>
      <c r="ET149" s="39"/>
      <c r="EU149" s="39"/>
      <c r="EV149" s="39"/>
      <c r="EW149" s="39"/>
      <c r="EX149" s="39"/>
      <c r="EY149" s="39"/>
      <c r="EZ149" s="39"/>
      <c r="FA149" s="39"/>
      <c r="FB149" s="39"/>
      <c r="FC149" s="39"/>
      <c r="FD149" s="39"/>
      <c r="FE149" s="39"/>
      <c r="FF149" s="39"/>
      <c r="FG149" s="39"/>
      <c r="FH149" s="39"/>
      <c r="FI149" s="39"/>
      <c r="FJ149" s="39"/>
      <c r="FK149" s="39"/>
      <c r="FL149" s="39"/>
      <c r="FM149" s="39"/>
      <c r="FN149" s="39"/>
      <c r="FO149" s="39"/>
      <c r="FP149" s="39"/>
      <c r="FQ149" s="39"/>
      <c r="FR149" s="39"/>
      <c r="FS149" s="39"/>
      <c r="FT149" s="39"/>
      <c r="FU149" s="39"/>
      <c r="FV149" s="39"/>
      <c r="FW149" s="39"/>
      <c r="FX149" s="39"/>
      <c r="FY149" s="39"/>
      <c r="FZ149" s="39"/>
      <c r="GA149" s="39"/>
      <c r="GB149" s="39"/>
      <c r="GC149" s="39"/>
      <c r="GD149" s="39"/>
      <c r="GE149" s="39"/>
      <c r="GF149" s="39"/>
      <c r="GG149" s="39"/>
      <c r="GH149" s="39"/>
      <c r="GI149" s="39"/>
      <c r="GJ149" s="39"/>
      <c r="GK149" s="39"/>
      <c r="GL149" s="40"/>
    </row>
    <row r="150" spans="1:194" s="1" customFormat="1">
      <c r="A150" s="72" t="s">
        <v>115</v>
      </c>
      <c r="B150" s="366" t="s">
        <v>272</v>
      </c>
      <c r="C150" s="71" t="str">
        <f>CONCATENATE(A150," - ",B150)</f>
        <v>NHSE regions - East of England</v>
      </c>
      <c r="D150" s="60">
        <f t="shared" ref="D150:E156" si="35">I150</f>
        <v>2447757</v>
      </c>
      <c r="E150" s="60">
        <f t="shared" si="35"/>
        <v>2602371</v>
      </c>
      <c r="F150" s="340">
        <f t="shared" ref="F150:F156" si="36">G150+H150</f>
        <v>6398497</v>
      </c>
      <c r="G150" s="340">
        <f t="shared" ref="G150:G156" si="37">SUM(M150:CY150)</f>
        <v>3138914</v>
      </c>
      <c r="H150" s="61">
        <f t="shared" ref="H150:H156" si="38">SUM(CZ150:GL150)</f>
        <v>3259583</v>
      </c>
      <c r="I150" s="61">
        <f t="shared" ref="I150:I156" si="39">SUM(AE150:CY150)</f>
        <v>2447757</v>
      </c>
      <c r="J150" s="61">
        <f t="shared" ref="J150:J156" si="40">SUM(DR150:GL150)</f>
        <v>2602371</v>
      </c>
      <c r="K150" s="341">
        <f t="shared" ref="K150:K156" si="41">SUM(M150:AD150)</f>
        <v>691157</v>
      </c>
      <c r="L150" s="60">
        <f t="shared" ref="L150:L156" si="42">SUM(CZ150:DQ150)</f>
        <v>657212</v>
      </c>
      <c r="M150" s="49">
        <v>34174</v>
      </c>
      <c r="N150" s="49">
        <v>34412</v>
      </c>
      <c r="O150" s="49">
        <v>36183</v>
      </c>
      <c r="P150" s="49">
        <v>36827</v>
      </c>
      <c r="Q150" s="49">
        <v>37635</v>
      </c>
      <c r="R150" s="49">
        <v>38264</v>
      </c>
      <c r="S150" s="49">
        <v>39400</v>
      </c>
      <c r="T150" s="49">
        <v>38792</v>
      </c>
      <c r="U150" s="49">
        <v>39188</v>
      </c>
      <c r="V150" s="49">
        <v>39776</v>
      </c>
      <c r="W150" s="49">
        <v>40898</v>
      </c>
      <c r="X150" s="49">
        <v>41154</v>
      </c>
      <c r="Y150" s="49">
        <v>40355</v>
      </c>
      <c r="Z150" s="49">
        <v>40025</v>
      </c>
      <c r="AA150" s="49">
        <v>40556</v>
      </c>
      <c r="AB150" s="49">
        <v>38480</v>
      </c>
      <c r="AC150" s="49">
        <v>37691</v>
      </c>
      <c r="AD150" s="49">
        <v>37347</v>
      </c>
      <c r="AE150" s="49">
        <v>36628</v>
      </c>
      <c r="AF150" s="49">
        <v>31067</v>
      </c>
      <c r="AG150" s="49">
        <v>31453</v>
      </c>
      <c r="AH150" s="49">
        <v>32478</v>
      </c>
      <c r="AI150" s="49">
        <v>35135</v>
      </c>
      <c r="AJ150" s="49">
        <v>36844</v>
      </c>
      <c r="AK150" s="49">
        <v>37741</v>
      </c>
      <c r="AL150" s="49">
        <v>37685</v>
      </c>
      <c r="AM150" s="49">
        <v>37132</v>
      </c>
      <c r="AN150" s="49">
        <v>37446</v>
      </c>
      <c r="AO150" s="49">
        <v>38933</v>
      </c>
      <c r="AP150" s="49">
        <v>38767</v>
      </c>
      <c r="AQ150" s="49">
        <v>40187</v>
      </c>
      <c r="AR150" s="49">
        <v>41118</v>
      </c>
      <c r="AS150" s="49">
        <v>41160</v>
      </c>
      <c r="AT150" s="49">
        <v>41677</v>
      </c>
      <c r="AU150" s="49">
        <v>42457</v>
      </c>
      <c r="AV150" s="49">
        <v>41568</v>
      </c>
      <c r="AW150" s="49">
        <v>41817</v>
      </c>
      <c r="AX150" s="49">
        <v>41303</v>
      </c>
      <c r="AY150" s="49">
        <v>40352</v>
      </c>
      <c r="AZ150" s="49">
        <v>40505</v>
      </c>
      <c r="BA150" s="49">
        <v>40975</v>
      </c>
      <c r="BB150" s="49">
        <v>41845</v>
      </c>
      <c r="BC150" s="49">
        <v>41926</v>
      </c>
      <c r="BD150" s="49">
        <v>41119</v>
      </c>
      <c r="BE150" s="49">
        <v>38083</v>
      </c>
      <c r="BF150" s="49">
        <v>37834</v>
      </c>
      <c r="BG150" s="49">
        <v>38512</v>
      </c>
      <c r="BH150" s="49">
        <v>39139</v>
      </c>
      <c r="BI150" s="49">
        <v>39969</v>
      </c>
      <c r="BJ150" s="49">
        <v>41218</v>
      </c>
      <c r="BK150" s="49">
        <v>42418</v>
      </c>
      <c r="BL150" s="49">
        <v>43849</v>
      </c>
      <c r="BM150" s="49">
        <v>42494</v>
      </c>
      <c r="BN150" s="49">
        <v>43779</v>
      </c>
      <c r="BO150" s="49">
        <v>43255</v>
      </c>
      <c r="BP150" s="49">
        <v>43904</v>
      </c>
      <c r="BQ150" s="49">
        <v>43701</v>
      </c>
      <c r="BR150" s="49">
        <v>43381</v>
      </c>
      <c r="BS150" s="49">
        <v>42724</v>
      </c>
      <c r="BT150" s="49">
        <v>41742</v>
      </c>
      <c r="BU150" s="49">
        <v>40662</v>
      </c>
      <c r="BV150" s="49">
        <v>39543</v>
      </c>
      <c r="BW150" s="49">
        <v>37386</v>
      </c>
      <c r="BX150" s="49">
        <v>36480</v>
      </c>
      <c r="BY150" s="49">
        <v>35354</v>
      </c>
      <c r="BZ150" s="49">
        <v>33902</v>
      </c>
      <c r="CA150" s="49">
        <v>32401</v>
      </c>
      <c r="CB150" s="49">
        <v>30531</v>
      </c>
      <c r="CC150" s="49">
        <v>30539</v>
      </c>
      <c r="CD150" s="49">
        <v>29975</v>
      </c>
      <c r="CE150" s="49">
        <v>28819</v>
      </c>
      <c r="CF150" s="49">
        <v>28929</v>
      </c>
      <c r="CG150" s="49">
        <v>29359</v>
      </c>
      <c r="CH150" s="49">
        <v>30043</v>
      </c>
      <c r="CI150" s="49">
        <v>32099</v>
      </c>
      <c r="CJ150" s="49">
        <v>34932</v>
      </c>
      <c r="CK150" s="49">
        <v>26216</v>
      </c>
      <c r="CL150" s="49">
        <v>24681</v>
      </c>
      <c r="CM150" s="49">
        <v>23867</v>
      </c>
      <c r="CN150" s="49">
        <v>21364</v>
      </c>
      <c r="CO150" s="49">
        <v>18272</v>
      </c>
      <c r="CP150" s="49">
        <v>15024</v>
      </c>
      <c r="CQ150" s="49">
        <v>15338</v>
      </c>
      <c r="CR150" s="49">
        <v>14656</v>
      </c>
      <c r="CS150" s="49">
        <v>13814</v>
      </c>
      <c r="CT150" s="49">
        <v>12256</v>
      </c>
      <c r="CU150" s="49">
        <v>10441</v>
      </c>
      <c r="CV150" s="49">
        <v>9341</v>
      </c>
      <c r="CW150" s="49">
        <v>7739</v>
      </c>
      <c r="CX150" s="49">
        <v>6505</v>
      </c>
      <c r="CY150" s="50">
        <v>21969</v>
      </c>
      <c r="CZ150" s="49">
        <v>32827</v>
      </c>
      <c r="DA150" s="49">
        <v>32562</v>
      </c>
      <c r="DB150" s="49">
        <v>34362</v>
      </c>
      <c r="DC150" s="49">
        <v>34873</v>
      </c>
      <c r="DD150" s="49">
        <v>35771</v>
      </c>
      <c r="DE150" s="49">
        <v>36336</v>
      </c>
      <c r="DF150" s="49">
        <v>37549</v>
      </c>
      <c r="DG150" s="49">
        <v>37103</v>
      </c>
      <c r="DH150" s="49">
        <v>37286</v>
      </c>
      <c r="DI150" s="49">
        <v>38313</v>
      </c>
      <c r="DJ150" s="49">
        <v>38994</v>
      </c>
      <c r="DK150" s="49">
        <v>38747</v>
      </c>
      <c r="DL150" s="49">
        <v>38741</v>
      </c>
      <c r="DM150" s="49">
        <v>38328</v>
      </c>
      <c r="DN150" s="49">
        <v>38243</v>
      </c>
      <c r="DO150" s="49">
        <v>36535</v>
      </c>
      <c r="DP150" s="49">
        <v>35439</v>
      </c>
      <c r="DQ150" s="49">
        <v>35203</v>
      </c>
      <c r="DR150" s="49">
        <v>34124</v>
      </c>
      <c r="DS150" s="49">
        <v>27851</v>
      </c>
      <c r="DT150" s="49">
        <v>28408</v>
      </c>
      <c r="DU150" s="49">
        <v>30603</v>
      </c>
      <c r="DV150" s="49">
        <v>32564</v>
      </c>
      <c r="DW150" s="49">
        <v>34884</v>
      </c>
      <c r="DX150" s="49">
        <v>35717</v>
      </c>
      <c r="DY150" s="49">
        <v>36291</v>
      </c>
      <c r="DZ150" s="49">
        <v>36570</v>
      </c>
      <c r="EA150" s="49">
        <v>37872</v>
      </c>
      <c r="EB150" s="49">
        <v>40294</v>
      </c>
      <c r="EC150" s="49">
        <v>40748</v>
      </c>
      <c r="ED150" s="49">
        <v>42741</v>
      </c>
      <c r="EE150" s="49">
        <v>43839</v>
      </c>
      <c r="EF150" s="49">
        <v>44470</v>
      </c>
      <c r="EG150" s="49">
        <v>44852</v>
      </c>
      <c r="EH150" s="49">
        <v>45850</v>
      </c>
      <c r="EI150" s="49">
        <v>44912</v>
      </c>
      <c r="EJ150" s="49">
        <v>44620</v>
      </c>
      <c r="EK150" s="49">
        <v>44414</v>
      </c>
      <c r="EL150" s="49">
        <v>43329</v>
      </c>
      <c r="EM150" s="49">
        <v>43241</v>
      </c>
      <c r="EN150" s="49">
        <v>43541</v>
      </c>
      <c r="EO150" s="49">
        <v>44313</v>
      </c>
      <c r="EP150" s="49">
        <v>44204</v>
      </c>
      <c r="EQ150" s="49">
        <v>42430</v>
      </c>
      <c r="ER150" s="49">
        <v>39347</v>
      </c>
      <c r="ES150" s="49">
        <v>38657</v>
      </c>
      <c r="ET150" s="49">
        <v>39437</v>
      </c>
      <c r="EU150" s="49">
        <v>40517</v>
      </c>
      <c r="EV150" s="49">
        <v>40950</v>
      </c>
      <c r="EW150" s="49">
        <v>42512</v>
      </c>
      <c r="EX150" s="49">
        <v>43773</v>
      </c>
      <c r="EY150" s="49">
        <v>45310</v>
      </c>
      <c r="EZ150" s="49">
        <v>43585</v>
      </c>
      <c r="FA150" s="49">
        <v>44686</v>
      </c>
      <c r="FB150" s="49">
        <v>45118</v>
      </c>
      <c r="FC150" s="49">
        <v>45281</v>
      </c>
      <c r="FD150" s="49">
        <v>45516</v>
      </c>
      <c r="FE150" s="49">
        <v>45094</v>
      </c>
      <c r="FF150" s="49">
        <v>44599</v>
      </c>
      <c r="FG150" s="49">
        <v>42943</v>
      </c>
      <c r="FH150" s="49">
        <v>41880</v>
      </c>
      <c r="FI150" s="49">
        <v>40306</v>
      </c>
      <c r="FJ150" s="49">
        <v>38273</v>
      </c>
      <c r="FK150" s="49">
        <v>37476</v>
      </c>
      <c r="FL150" s="49">
        <v>36628</v>
      </c>
      <c r="FM150" s="49">
        <v>35115</v>
      </c>
      <c r="FN150" s="49">
        <v>34106</v>
      </c>
      <c r="FO150" s="49">
        <v>32951</v>
      </c>
      <c r="FP150" s="49">
        <v>33407</v>
      </c>
      <c r="FQ150" s="49">
        <v>32584</v>
      </c>
      <c r="FR150" s="49">
        <v>31725</v>
      </c>
      <c r="FS150" s="49">
        <v>31877</v>
      </c>
      <c r="FT150" s="49">
        <v>32365</v>
      </c>
      <c r="FU150" s="49">
        <v>33428</v>
      </c>
      <c r="FV150" s="49">
        <v>35649</v>
      </c>
      <c r="FW150" s="49">
        <v>39977</v>
      </c>
      <c r="FX150" s="49">
        <v>29384</v>
      </c>
      <c r="FY150" s="49">
        <v>27879</v>
      </c>
      <c r="FZ150" s="49">
        <v>27340</v>
      </c>
      <c r="GA150" s="49">
        <v>25005</v>
      </c>
      <c r="GB150" s="49">
        <v>21762</v>
      </c>
      <c r="GC150" s="49">
        <v>18680</v>
      </c>
      <c r="GD150" s="49">
        <v>19151</v>
      </c>
      <c r="GE150" s="49">
        <v>18776</v>
      </c>
      <c r="GF150" s="49">
        <v>17524</v>
      </c>
      <c r="GG150" s="49">
        <v>16096</v>
      </c>
      <c r="GH150" s="49">
        <v>14713</v>
      </c>
      <c r="GI150" s="49">
        <v>13127</v>
      </c>
      <c r="GJ150" s="49">
        <v>11555</v>
      </c>
      <c r="GK150" s="49">
        <v>10072</v>
      </c>
      <c r="GL150" s="50">
        <v>43553</v>
      </c>
    </row>
    <row r="151" spans="1:194" s="1" customFormat="1">
      <c r="A151" s="63" t="s">
        <v>115</v>
      </c>
      <c r="B151" s="366" t="s">
        <v>273</v>
      </c>
      <c r="C151" s="29" t="str">
        <f>CONCATENATE(A151," - ",B151)</f>
        <v>NHSE regions - London</v>
      </c>
      <c r="D151" s="50">
        <f t="shared" si="35"/>
        <v>3334222</v>
      </c>
      <c r="E151" s="50">
        <f t="shared" si="35"/>
        <v>3635096</v>
      </c>
      <c r="F151" s="51">
        <f t="shared" si="36"/>
        <v>8866180</v>
      </c>
      <c r="G151" s="51">
        <f t="shared" si="37"/>
        <v>4302616</v>
      </c>
      <c r="H151" s="52">
        <f t="shared" si="38"/>
        <v>4563564</v>
      </c>
      <c r="I151" s="52">
        <f t="shared" si="39"/>
        <v>3334222</v>
      </c>
      <c r="J151" s="52">
        <f t="shared" si="40"/>
        <v>3635096</v>
      </c>
      <c r="K151" s="49">
        <f t="shared" si="41"/>
        <v>968394</v>
      </c>
      <c r="L151" s="50">
        <f t="shared" si="42"/>
        <v>928468</v>
      </c>
      <c r="M151" s="49">
        <v>56268</v>
      </c>
      <c r="N151" s="49">
        <v>52715</v>
      </c>
      <c r="O151" s="49">
        <v>53457</v>
      </c>
      <c r="P151" s="49">
        <v>53130</v>
      </c>
      <c r="Q151" s="49">
        <v>52602</v>
      </c>
      <c r="R151" s="49">
        <v>53060</v>
      </c>
      <c r="S151" s="49">
        <v>54351</v>
      </c>
      <c r="T151" s="49">
        <v>53118</v>
      </c>
      <c r="U151" s="49">
        <v>52866</v>
      </c>
      <c r="V151" s="49">
        <v>53554</v>
      </c>
      <c r="W151" s="49">
        <v>55197</v>
      </c>
      <c r="X151" s="49">
        <v>55361</v>
      </c>
      <c r="Y151" s="49">
        <v>54896</v>
      </c>
      <c r="Z151" s="49">
        <v>54653</v>
      </c>
      <c r="AA151" s="49">
        <v>54766</v>
      </c>
      <c r="AB151" s="49">
        <v>53793</v>
      </c>
      <c r="AC151" s="49">
        <v>51911</v>
      </c>
      <c r="AD151" s="49">
        <v>52696</v>
      </c>
      <c r="AE151" s="49">
        <v>52046</v>
      </c>
      <c r="AF151" s="49">
        <v>48581</v>
      </c>
      <c r="AG151" s="49">
        <v>49261</v>
      </c>
      <c r="AH151" s="49">
        <v>51498</v>
      </c>
      <c r="AI151" s="49">
        <v>56952</v>
      </c>
      <c r="AJ151" s="49">
        <v>65646</v>
      </c>
      <c r="AK151" s="49">
        <v>70861</v>
      </c>
      <c r="AL151" s="49">
        <v>75360</v>
      </c>
      <c r="AM151" s="49">
        <v>76525</v>
      </c>
      <c r="AN151" s="49">
        <v>77351</v>
      </c>
      <c r="AO151" s="49">
        <v>78593</v>
      </c>
      <c r="AP151" s="49">
        <v>77301</v>
      </c>
      <c r="AQ151" s="49">
        <v>77972</v>
      </c>
      <c r="AR151" s="49">
        <v>77792</v>
      </c>
      <c r="AS151" s="49">
        <v>77300</v>
      </c>
      <c r="AT151" s="49">
        <v>76081</v>
      </c>
      <c r="AU151" s="49">
        <v>74234</v>
      </c>
      <c r="AV151" s="49">
        <v>71705</v>
      </c>
      <c r="AW151" s="49">
        <v>70119</v>
      </c>
      <c r="AX151" s="49">
        <v>69652</v>
      </c>
      <c r="AY151" s="49">
        <v>67172</v>
      </c>
      <c r="AZ151" s="49">
        <v>66488</v>
      </c>
      <c r="BA151" s="49">
        <v>66468</v>
      </c>
      <c r="BB151" s="49">
        <v>66314</v>
      </c>
      <c r="BC151" s="49">
        <v>66169</v>
      </c>
      <c r="BD151" s="49">
        <v>63274</v>
      </c>
      <c r="BE151" s="49">
        <v>60508</v>
      </c>
      <c r="BF151" s="49">
        <v>58770</v>
      </c>
      <c r="BG151" s="49">
        <v>58579</v>
      </c>
      <c r="BH151" s="49">
        <v>58417</v>
      </c>
      <c r="BI151" s="49">
        <v>56770</v>
      </c>
      <c r="BJ151" s="49">
        <v>56511</v>
      </c>
      <c r="BK151" s="49">
        <v>56296</v>
      </c>
      <c r="BL151" s="49">
        <v>55919</v>
      </c>
      <c r="BM151" s="49">
        <v>55665</v>
      </c>
      <c r="BN151" s="49">
        <v>55107</v>
      </c>
      <c r="BO151" s="49">
        <v>54681</v>
      </c>
      <c r="BP151" s="49">
        <v>53067</v>
      </c>
      <c r="BQ151" s="49">
        <v>52289</v>
      </c>
      <c r="BR151" s="49">
        <v>50834</v>
      </c>
      <c r="BS151" s="49">
        <v>49612</v>
      </c>
      <c r="BT151" s="49">
        <v>47270</v>
      </c>
      <c r="BU151" s="49">
        <v>44631</v>
      </c>
      <c r="BV151" s="49">
        <v>43049</v>
      </c>
      <c r="BW151" s="49">
        <v>41680</v>
      </c>
      <c r="BX151" s="49">
        <v>38617</v>
      </c>
      <c r="BY151" s="49">
        <v>36651</v>
      </c>
      <c r="BZ151" s="49">
        <v>34067</v>
      </c>
      <c r="CA151" s="49">
        <v>32351</v>
      </c>
      <c r="CB151" s="49">
        <v>30321</v>
      </c>
      <c r="CC151" s="49">
        <v>28383</v>
      </c>
      <c r="CD151" s="49">
        <v>26913</v>
      </c>
      <c r="CE151" s="49">
        <v>25530</v>
      </c>
      <c r="CF151" s="49">
        <v>24855</v>
      </c>
      <c r="CG151" s="49">
        <v>24031</v>
      </c>
      <c r="CH151" s="49">
        <v>23364</v>
      </c>
      <c r="CI151" s="49">
        <v>23575</v>
      </c>
      <c r="CJ151" s="49">
        <v>24664</v>
      </c>
      <c r="CK151" s="49">
        <v>19030</v>
      </c>
      <c r="CL151" s="49">
        <v>17332</v>
      </c>
      <c r="CM151" s="49">
        <v>16901</v>
      </c>
      <c r="CN151" s="49">
        <v>15141</v>
      </c>
      <c r="CO151" s="49">
        <v>13394</v>
      </c>
      <c r="CP151" s="49">
        <v>11772</v>
      </c>
      <c r="CQ151" s="49">
        <v>12288</v>
      </c>
      <c r="CR151" s="49">
        <v>11344</v>
      </c>
      <c r="CS151" s="49">
        <v>10472</v>
      </c>
      <c r="CT151" s="49">
        <v>9252</v>
      </c>
      <c r="CU151" s="49">
        <v>8174</v>
      </c>
      <c r="CV151" s="49">
        <v>6952</v>
      </c>
      <c r="CW151" s="49">
        <v>6047</v>
      </c>
      <c r="CX151" s="49">
        <v>5102</v>
      </c>
      <c r="CY151" s="50">
        <v>17329</v>
      </c>
      <c r="CZ151" s="49">
        <v>53478</v>
      </c>
      <c r="DA151" s="49">
        <v>51263</v>
      </c>
      <c r="DB151" s="49">
        <v>51364</v>
      </c>
      <c r="DC151" s="49">
        <v>50621</v>
      </c>
      <c r="DD151" s="49">
        <v>50526</v>
      </c>
      <c r="DE151" s="49">
        <v>51519</v>
      </c>
      <c r="DF151" s="49">
        <v>52073</v>
      </c>
      <c r="DG151" s="49">
        <v>50890</v>
      </c>
      <c r="DH151" s="49">
        <v>50557</v>
      </c>
      <c r="DI151" s="49">
        <v>51887</v>
      </c>
      <c r="DJ151" s="49">
        <v>52985</v>
      </c>
      <c r="DK151" s="49">
        <v>52706</v>
      </c>
      <c r="DL151" s="49">
        <v>52351</v>
      </c>
      <c r="DM151" s="49">
        <v>52902</v>
      </c>
      <c r="DN151" s="49">
        <v>52941</v>
      </c>
      <c r="DO151" s="49">
        <v>50786</v>
      </c>
      <c r="DP151" s="49">
        <v>49825</v>
      </c>
      <c r="DQ151" s="49">
        <v>49794</v>
      </c>
      <c r="DR151" s="49">
        <v>49972</v>
      </c>
      <c r="DS151" s="49">
        <v>47283</v>
      </c>
      <c r="DT151" s="49">
        <v>49486</v>
      </c>
      <c r="DU151" s="49">
        <v>52233</v>
      </c>
      <c r="DV151" s="49">
        <v>61018</v>
      </c>
      <c r="DW151" s="49">
        <v>71664</v>
      </c>
      <c r="DX151" s="49">
        <v>78398</v>
      </c>
      <c r="DY151" s="49">
        <v>81553</v>
      </c>
      <c r="DZ151" s="49">
        <v>82294</v>
      </c>
      <c r="EA151" s="49">
        <v>83582</v>
      </c>
      <c r="EB151" s="49">
        <v>84157</v>
      </c>
      <c r="EC151" s="49">
        <v>83610</v>
      </c>
      <c r="ED151" s="49">
        <v>84300</v>
      </c>
      <c r="EE151" s="49">
        <v>83290</v>
      </c>
      <c r="EF151" s="49">
        <v>83437</v>
      </c>
      <c r="EG151" s="49">
        <v>82108</v>
      </c>
      <c r="EH151" s="49">
        <v>81368</v>
      </c>
      <c r="EI151" s="49">
        <v>78432</v>
      </c>
      <c r="EJ151" s="49">
        <v>77436</v>
      </c>
      <c r="EK151" s="49">
        <v>76133</v>
      </c>
      <c r="EL151" s="49">
        <v>73287</v>
      </c>
      <c r="EM151" s="49">
        <v>72823</v>
      </c>
      <c r="EN151" s="49">
        <v>71458</v>
      </c>
      <c r="EO151" s="49">
        <v>72094</v>
      </c>
      <c r="EP151" s="49">
        <v>71021</v>
      </c>
      <c r="EQ151" s="49">
        <v>68317</v>
      </c>
      <c r="ER151" s="49">
        <v>64090</v>
      </c>
      <c r="ES151" s="49">
        <v>62298</v>
      </c>
      <c r="ET151" s="49">
        <v>61051</v>
      </c>
      <c r="EU151" s="49">
        <v>60944</v>
      </c>
      <c r="EV151" s="49">
        <v>59083</v>
      </c>
      <c r="EW151" s="49">
        <v>58334</v>
      </c>
      <c r="EX151" s="49">
        <v>57996</v>
      </c>
      <c r="EY151" s="49">
        <v>59227</v>
      </c>
      <c r="EZ151" s="49">
        <v>58734</v>
      </c>
      <c r="FA151" s="49">
        <v>58129</v>
      </c>
      <c r="FB151" s="49">
        <v>57332</v>
      </c>
      <c r="FC151" s="49">
        <v>55541</v>
      </c>
      <c r="FD151" s="49">
        <v>55792</v>
      </c>
      <c r="FE151" s="49">
        <v>54165</v>
      </c>
      <c r="FF151" s="49">
        <v>52481</v>
      </c>
      <c r="FG151" s="49">
        <v>50679</v>
      </c>
      <c r="FH151" s="49">
        <v>48112</v>
      </c>
      <c r="FI151" s="49">
        <v>45382</v>
      </c>
      <c r="FJ151" s="49">
        <v>43685</v>
      </c>
      <c r="FK151" s="49">
        <v>40975</v>
      </c>
      <c r="FL151" s="49">
        <v>38341</v>
      </c>
      <c r="FM151" s="49">
        <v>36723</v>
      </c>
      <c r="FN151" s="49">
        <v>34827</v>
      </c>
      <c r="FO151" s="49">
        <v>32728</v>
      </c>
      <c r="FP151" s="49">
        <v>31596</v>
      </c>
      <c r="FQ151" s="49">
        <v>30209</v>
      </c>
      <c r="FR151" s="49">
        <v>29158</v>
      </c>
      <c r="FS151" s="49">
        <v>28576</v>
      </c>
      <c r="FT151" s="49">
        <v>27973</v>
      </c>
      <c r="FU151" s="49">
        <v>27639</v>
      </c>
      <c r="FV151" s="49">
        <v>28028</v>
      </c>
      <c r="FW151" s="49">
        <v>28842</v>
      </c>
      <c r="FX151" s="49">
        <v>23733</v>
      </c>
      <c r="FY151" s="49">
        <v>21692</v>
      </c>
      <c r="FZ151" s="49">
        <v>20974</v>
      </c>
      <c r="GA151" s="49">
        <v>19887</v>
      </c>
      <c r="GB151" s="49">
        <v>17857</v>
      </c>
      <c r="GC151" s="49">
        <v>15833</v>
      </c>
      <c r="GD151" s="49">
        <v>16413</v>
      </c>
      <c r="GE151" s="49">
        <v>15671</v>
      </c>
      <c r="GF151" s="49">
        <v>14641</v>
      </c>
      <c r="GG151" s="49">
        <v>13124</v>
      </c>
      <c r="GH151" s="49">
        <v>12075</v>
      </c>
      <c r="GI151" s="49">
        <v>10812</v>
      </c>
      <c r="GJ151" s="49">
        <v>9250</v>
      </c>
      <c r="GK151" s="49">
        <v>8275</v>
      </c>
      <c r="GL151" s="50">
        <v>35435</v>
      </c>
    </row>
    <row r="152" spans="1:194" s="1" customFormat="1">
      <c r="A152" s="63" t="s">
        <v>115</v>
      </c>
      <c r="B152" s="366" t="s">
        <v>274</v>
      </c>
      <c r="C152" s="29" t="str">
        <f t="shared" ref="C152:C199" si="43">CONCATENATE(A152," - ",B152)</f>
        <v>NHSE regions - Midlands</v>
      </c>
      <c r="D152" s="50">
        <f t="shared" si="35"/>
        <v>4213518</v>
      </c>
      <c r="E152" s="50">
        <f t="shared" si="35"/>
        <v>4430007</v>
      </c>
      <c r="F152" s="51">
        <f t="shared" si="36"/>
        <v>10956592</v>
      </c>
      <c r="G152" s="51">
        <f t="shared" si="37"/>
        <v>5398034</v>
      </c>
      <c r="H152" s="52">
        <f t="shared" si="38"/>
        <v>5558558</v>
      </c>
      <c r="I152" s="52">
        <f t="shared" si="39"/>
        <v>4213518</v>
      </c>
      <c r="J152" s="52">
        <f t="shared" si="40"/>
        <v>4430007</v>
      </c>
      <c r="K152" s="49">
        <f t="shared" si="41"/>
        <v>1184516</v>
      </c>
      <c r="L152" s="50">
        <f t="shared" si="42"/>
        <v>1128551</v>
      </c>
      <c r="M152" s="49">
        <v>57673</v>
      </c>
      <c r="N152" s="49">
        <v>58001</v>
      </c>
      <c r="O152" s="49">
        <v>60488</v>
      </c>
      <c r="P152" s="49">
        <v>61961</v>
      </c>
      <c r="Q152" s="49">
        <v>62929</v>
      </c>
      <c r="R152" s="49">
        <v>64793</v>
      </c>
      <c r="S152" s="49">
        <v>66565</v>
      </c>
      <c r="T152" s="49">
        <v>66347</v>
      </c>
      <c r="U152" s="49">
        <v>67076</v>
      </c>
      <c r="V152" s="49">
        <v>69024</v>
      </c>
      <c r="W152" s="49">
        <v>70677</v>
      </c>
      <c r="X152" s="49">
        <v>70598</v>
      </c>
      <c r="Y152" s="49">
        <v>69455</v>
      </c>
      <c r="Z152" s="49">
        <v>69266</v>
      </c>
      <c r="AA152" s="49">
        <v>70583</v>
      </c>
      <c r="AB152" s="49">
        <v>66930</v>
      </c>
      <c r="AC152" s="49">
        <v>65849</v>
      </c>
      <c r="AD152" s="49">
        <v>66301</v>
      </c>
      <c r="AE152" s="49">
        <v>67592</v>
      </c>
      <c r="AF152" s="49">
        <v>71076</v>
      </c>
      <c r="AG152" s="49">
        <v>71356</v>
      </c>
      <c r="AH152" s="49">
        <v>70031</v>
      </c>
      <c r="AI152" s="49">
        <v>68809</v>
      </c>
      <c r="AJ152" s="49">
        <v>68119</v>
      </c>
      <c r="AK152" s="49">
        <v>66499</v>
      </c>
      <c r="AL152" s="49">
        <v>66833</v>
      </c>
      <c r="AM152" s="49">
        <v>65752</v>
      </c>
      <c r="AN152" s="49">
        <v>66669</v>
      </c>
      <c r="AO152" s="49">
        <v>67724</v>
      </c>
      <c r="AP152" s="49">
        <v>68700</v>
      </c>
      <c r="AQ152" s="49">
        <v>70807</v>
      </c>
      <c r="AR152" s="49">
        <v>72303</v>
      </c>
      <c r="AS152" s="49">
        <v>71929</v>
      </c>
      <c r="AT152" s="49">
        <v>70400</v>
      </c>
      <c r="AU152" s="49">
        <v>71370</v>
      </c>
      <c r="AV152" s="49">
        <v>69899</v>
      </c>
      <c r="AW152" s="49">
        <v>69395</v>
      </c>
      <c r="AX152" s="49">
        <v>70265</v>
      </c>
      <c r="AY152" s="49">
        <v>67324</v>
      </c>
      <c r="AZ152" s="49">
        <v>67539</v>
      </c>
      <c r="BA152" s="49">
        <v>66914</v>
      </c>
      <c r="BB152" s="49">
        <v>68375</v>
      </c>
      <c r="BC152" s="49">
        <v>68810</v>
      </c>
      <c r="BD152" s="49">
        <v>65365</v>
      </c>
      <c r="BE152" s="49">
        <v>61067</v>
      </c>
      <c r="BF152" s="49">
        <v>60470</v>
      </c>
      <c r="BG152" s="49">
        <v>62482</v>
      </c>
      <c r="BH152" s="49">
        <v>63925</v>
      </c>
      <c r="BI152" s="49">
        <v>65394</v>
      </c>
      <c r="BJ152" s="49">
        <v>68830</v>
      </c>
      <c r="BK152" s="49">
        <v>72527</v>
      </c>
      <c r="BL152" s="49">
        <v>75327</v>
      </c>
      <c r="BM152" s="49">
        <v>73436</v>
      </c>
      <c r="BN152" s="49">
        <v>75651</v>
      </c>
      <c r="BO152" s="49">
        <v>75514</v>
      </c>
      <c r="BP152" s="49">
        <v>75730</v>
      </c>
      <c r="BQ152" s="49">
        <v>74307</v>
      </c>
      <c r="BR152" s="49">
        <v>73978</v>
      </c>
      <c r="BS152" s="49">
        <v>72640</v>
      </c>
      <c r="BT152" s="49">
        <v>71660</v>
      </c>
      <c r="BU152" s="49">
        <v>70070</v>
      </c>
      <c r="BV152" s="49">
        <v>67728</v>
      </c>
      <c r="BW152" s="49">
        <v>64229</v>
      </c>
      <c r="BX152" s="49">
        <v>62303</v>
      </c>
      <c r="BY152" s="49">
        <v>60811</v>
      </c>
      <c r="BZ152" s="49">
        <v>57712</v>
      </c>
      <c r="CA152" s="49">
        <v>55187</v>
      </c>
      <c r="CB152" s="49">
        <v>53016</v>
      </c>
      <c r="CC152" s="49">
        <v>53264</v>
      </c>
      <c r="CD152" s="49">
        <v>52315</v>
      </c>
      <c r="CE152" s="49">
        <v>50482</v>
      </c>
      <c r="CF152" s="49">
        <v>50268</v>
      </c>
      <c r="CG152" s="49">
        <v>50554</v>
      </c>
      <c r="CH152" s="49">
        <v>50856</v>
      </c>
      <c r="CI152" s="49">
        <v>52516</v>
      </c>
      <c r="CJ152" s="49">
        <v>55581</v>
      </c>
      <c r="CK152" s="49">
        <v>42342</v>
      </c>
      <c r="CL152" s="49">
        <v>41108</v>
      </c>
      <c r="CM152" s="49">
        <v>40604</v>
      </c>
      <c r="CN152" s="49">
        <v>35976</v>
      </c>
      <c r="CO152" s="49">
        <v>30898</v>
      </c>
      <c r="CP152" s="49">
        <v>26100</v>
      </c>
      <c r="CQ152" s="49">
        <v>25519</v>
      </c>
      <c r="CR152" s="49">
        <v>24311</v>
      </c>
      <c r="CS152" s="49">
        <v>22020</v>
      </c>
      <c r="CT152" s="49">
        <v>19353</v>
      </c>
      <c r="CU152" s="49">
        <v>16561</v>
      </c>
      <c r="CV152" s="49">
        <v>14519</v>
      </c>
      <c r="CW152" s="49">
        <v>11807</v>
      </c>
      <c r="CX152" s="49">
        <v>10011</v>
      </c>
      <c r="CY152" s="50">
        <v>32704</v>
      </c>
      <c r="CZ152" s="49">
        <v>55371</v>
      </c>
      <c r="DA152" s="49">
        <v>55449</v>
      </c>
      <c r="DB152" s="49">
        <v>57794</v>
      </c>
      <c r="DC152" s="49">
        <v>58864</v>
      </c>
      <c r="DD152" s="49">
        <v>60543</v>
      </c>
      <c r="DE152" s="49">
        <v>61751</v>
      </c>
      <c r="DF152" s="49">
        <v>63592</v>
      </c>
      <c r="DG152" s="49">
        <v>63058</v>
      </c>
      <c r="DH152" s="49">
        <v>64331</v>
      </c>
      <c r="DI152" s="49">
        <v>65847</v>
      </c>
      <c r="DJ152" s="49">
        <v>67546</v>
      </c>
      <c r="DK152" s="49">
        <v>67767</v>
      </c>
      <c r="DL152" s="49">
        <v>65776</v>
      </c>
      <c r="DM152" s="49">
        <v>65713</v>
      </c>
      <c r="DN152" s="49">
        <v>66605</v>
      </c>
      <c r="DO152" s="49">
        <v>63948</v>
      </c>
      <c r="DP152" s="49">
        <v>62528</v>
      </c>
      <c r="DQ152" s="49">
        <v>62068</v>
      </c>
      <c r="DR152" s="49">
        <v>62297</v>
      </c>
      <c r="DS152" s="49">
        <v>65497</v>
      </c>
      <c r="DT152" s="49">
        <v>67968</v>
      </c>
      <c r="DU152" s="49">
        <v>67119</v>
      </c>
      <c r="DV152" s="49">
        <v>64089</v>
      </c>
      <c r="DW152" s="49">
        <v>63915</v>
      </c>
      <c r="DX152" s="49">
        <v>64017</v>
      </c>
      <c r="DY152" s="49">
        <v>65816</v>
      </c>
      <c r="DZ152" s="49">
        <v>65456</v>
      </c>
      <c r="EA152" s="49">
        <v>66619</v>
      </c>
      <c r="EB152" s="49">
        <v>70020</v>
      </c>
      <c r="EC152" s="49">
        <v>70449</v>
      </c>
      <c r="ED152" s="49">
        <v>73670</v>
      </c>
      <c r="EE152" s="49">
        <v>75127</v>
      </c>
      <c r="EF152" s="49">
        <v>75506</v>
      </c>
      <c r="EG152" s="49">
        <v>74872</v>
      </c>
      <c r="EH152" s="49">
        <v>76031</v>
      </c>
      <c r="EI152" s="49">
        <v>75641</v>
      </c>
      <c r="EJ152" s="49">
        <v>73732</v>
      </c>
      <c r="EK152" s="49">
        <v>73709</v>
      </c>
      <c r="EL152" s="49">
        <v>71162</v>
      </c>
      <c r="EM152" s="49">
        <v>71887</v>
      </c>
      <c r="EN152" s="49">
        <v>70525</v>
      </c>
      <c r="EO152" s="49">
        <v>70999</v>
      </c>
      <c r="EP152" s="49">
        <v>72213</v>
      </c>
      <c r="EQ152" s="49">
        <v>68115</v>
      </c>
      <c r="ER152" s="49">
        <v>62745</v>
      </c>
      <c r="ES152" s="49">
        <v>61548</v>
      </c>
      <c r="ET152" s="49">
        <v>63715</v>
      </c>
      <c r="EU152" s="49">
        <v>64871</v>
      </c>
      <c r="EV152" s="49">
        <v>66510</v>
      </c>
      <c r="EW152" s="49">
        <v>70145</v>
      </c>
      <c r="EX152" s="49">
        <v>73428</v>
      </c>
      <c r="EY152" s="49">
        <v>77301</v>
      </c>
      <c r="EZ152" s="49">
        <v>75205</v>
      </c>
      <c r="FA152" s="49">
        <v>77409</v>
      </c>
      <c r="FB152" s="49">
        <v>76376</v>
      </c>
      <c r="FC152" s="49">
        <v>76412</v>
      </c>
      <c r="FD152" s="49">
        <v>76084</v>
      </c>
      <c r="FE152" s="49">
        <v>76722</v>
      </c>
      <c r="FF152" s="49">
        <v>75069</v>
      </c>
      <c r="FG152" s="49">
        <v>73273</v>
      </c>
      <c r="FH152" s="49">
        <v>71873</v>
      </c>
      <c r="FI152" s="49">
        <v>68935</v>
      </c>
      <c r="FJ152" s="49">
        <v>65506</v>
      </c>
      <c r="FK152" s="49">
        <v>63906</v>
      </c>
      <c r="FL152" s="49">
        <v>62230</v>
      </c>
      <c r="FM152" s="49">
        <v>59682</v>
      </c>
      <c r="FN152" s="49">
        <v>57458</v>
      </c>
      <c r="FO152" s="49">
        <v>55261</v>
      </c>
      <c r="FP152" s="49">
        <v>56509</v>
      </c>
      <c r="FQ152" s="49">
        <v>55180</v>
      </c>
      <c r="FR152" s="49">
        <v>53930</v>
      </c>
      <c r="FS152" s="49">
        <v>53374</v>
      </c>
      <c r="FT152" s="49">
        <v>54826</v>
      </c>
      <c r="FU152" s="49">
        <v>55734</v>
      </c>
      <c r="FV152" s="49">
        <v>58194</v>
      </c>
      <c r="FW152" s="49">
        <v>60808</v>
      </c>
      <c r="FX152" s="49">
        <v>47018</v>
      </c>
      <c r="FY152" s="49">
        <v>46632</v>
      </c>
      <c r="FZ152" s="49">
        <v>46759</v>
      </c>
      <c r="GA152" s="49">
        <v>41973</v>
      </c>
      <c r="GB152" s="49">
        <v>36397</v>
      </c>
      <c r="GC152" s="49">
        <v>31968</v>
      </c>
      <c r="GD152" s="49">
        <v>31577</v>
      </c>
      <c r="GE152" s="49">
        <v>30631</v>
      </c>
      <c r="GF152" s="49">
        <v>28741</v>
      </c>
      <c r="GG152" s="49">
        <v>26317</v>
      </c>
      <c r="GH152" s="49">
        <v>23668</v>
      </c>
      <c r="GI152" s="49">
        <v>20929</v>
      </c>
      <c r="GJ152" s="49">
        <v>18201</v>
      </c>
      <c r="GK152" s="49">
        <v>15876</v>
      </c>
      <c r="GL152" s="50">
        <v>66650</v>
      </c>
    </row>
    <row r="153" spans="1:194" s="1" customFormat="1">
      <c r="A153" s="63" t="s">
        <v>115</v>
      </c>
      <c r="B153" s="366" t="s">
        <v>275</v>
      </c>
      <c r="C153" s="29" t="str">
        <f t="shared" si="43"/>
        <v>NHSE regions - North East and Yorkshire</v>
      </c>
      <c r="D153" s="50">
        <f t="shared" si="35"/>
        <v>3172076</v>
      </c>
      <c r="E153" s="50">
        <f t="shared" si="35"/>
        <v>3363922</v>
      </c>
      <c r="F153" s="51">
        <f t="shared" si="36"/>
        <v>8224302</v>
      </c>
      <c r="G153" s="51">
        <f t="shared" si="37"/>
        <v>4037235</v>
      </c>
      <c r="H153" s="52">
        <f t="shared" si="38"/>
        <v>4187067</v>
      </c>
      <c r="I153" s="52">
        <f t="shared" si="39"/>
        <v>3172076</v>
      </c>
      <c r="J153" s="52">
        <f t="shared" si="40"/>
        <v>3363922</v>
      </c>
      <c r="K153" s="49">
        <f t="shared" si="41"/>
        <v>865159</v>
      </c>
      <c r="L153" s="50">
        <f t="shared" si="42"/>
        <v>823145</v>
      </c>
      <c r="M153" s="49">
        <v>42218</v>
      </c>
      <c r="N153" s="49">
        <v>42303</v>
      </c>
      <c r="O153" s="49">
        <v>44126</v>
      </c>
      <c r="P153" s="49">
        <v>45191</v>
      </c>
      <c r="Q153" s="49">
        <v>45680</v>
      </c>
      <c r="R153" s="49">
        <v>47588</v>
      </c>
      <c r="S153" s="49">
        <v>48995</v>
      </c>
      <c r="T153" s="49">
        <v>48332</v>
      </c>
      <c r="U153" s="49">
        <v>49042</v>
      </c>
      <c r="V153" s="49">
        <v>50437</v>
      </c>
      <c r="W153" s="49">
        <v>51145</v>
      </c>
      <c r="X153" s="49">
        <v>51754</v>
      </c>
      <c r="Y153" s="49">
        <v>51144</v>
      </c>
      <c r="Z153" s="49">
        <v>50642</v>
      </c>
      <c r="AA153" s="49">
        <v>50693</v>
      </c>
      <c r="AB153" s="49">
        <v>48841</v>
      </c>
      <c r="AC153" s="49">
        <v>48272</v>
      </c>
      <c r="AD153" s="49">
        <v>48756</v>
      </c>
      <c r="AE153" s="49">
        <v>49427</v>
      </c>
      <c r="AF153" s="49">
        <v>53692</v>
      </c>
      <c r="AG153" s="49">
        <v>54125</v>
      </c>
      <c r="AH153" s="49">
        <v>52347</v>
      </c>
      <c r="AI153" s="49">
        <v>51854</v>
      </c>
      <c r="AJ153" s="49">
        <v>51611</v>
      </c>
      <c r="AK153" s="49">
        <v>51388</v>
      </c>
      <c r="AL153" s="49">
        <v>51356</v>
      </c>
      <c r="AM153" s="49">
        <v>50052</v>
      </c>
      <c r="AN153" s="49">
        <v>50455</v>
      </c>
      <c r="AO153" s="49">
        <v>51470</v>
      </c>
      <c r="AP153" s="49">
        <v>52004</v>
      </c>
      <c r="AQ153" s="49">
        <v>53444</v>
      </c>
      <c r="AR153" s="49">
        <v>54035</v>
      </c>
      <c r="AS153" s="49">
        <v>52896</v>
      </c>
      <c r="AT153" s="49">
        <v>52154</v>
      </c>
      <c r="AU153" s="49">
        <v>53074</v>
      </c>
      <c r="AV153" s="49">
        <v>52201</v>
      </c>
      <c r="AW153" s="49">
        <v>52833</v>
      </c>
      <c r="AX153" s="49">
        <v>51687</v>
      </c>
      <c r="AY153" s="49">
        <v>50445</v>
      </c>
      <c r="AZ153" s="49">
        <v>50070</v>
      </c>
      <c r="BA153" s="49">
        <v>49779</v>
      </c>
      <c r="BB153" s="49">
        <v>50084</v>
      </c>
      <c r="BC153" s="49">
        <v>50595</v>
      </c>
      <c r="BD153" s="49">
        <v>48728</v>
      </c>
      <c r="BE153" s="49">
        <v>44306</v>
      </c>
      <c r="BF153" s="49">
        <v>43362</v>
      </c>
      <c r="BG153" s="49">
        <v>45351</v>
      </c>
      <c r="BH153" s="49">
        <v>46308</v>
      </c>
      <c r="BI153" s="49">
        <v>47034</v>
      </c>
      <c r="BJ153" s="49">
        <v>50353</v>
      </c>
      <c r="BK153" s="49">
        <v>53119</v>
      </c>
      <c r="BL153" s="49">
        <v>55943</v>
      </c>
      <c r="BM153" s="49">
        <v>54120</v>
      </c>
      <c r="BN153" s="49">
        <v>55042</v>
      </c>
      <c r="BO153" s="49">
        <v>55571</v>
      </c>
      <c r="BP153" s="49">
        <v>56332</v>
      </c>
      <c r="BQ153" s="49">
        <v>55886</v>
      </c>
      <c r="BR153" s="49">
        <v>56782</v>
      </c>
      <c r="BS153" s="49">
        <v>55905</v>
      </c>
      <c r="BT153" s="49">
        <v>55059</v>
      </c>
      <c r="BU153" s="49">
        <v>54515</v>
      </c>
      <c r="BV153" s="49">
        <v>52250</v>
      </c>
      <c r="BW153" s="49">
        <v>50128</v>
      </c>
      <c r="BX153" s="49">
        <v>49399</v>
      </c>
      <c r="BY153" s="49">
        <v>48442</v>
      </c>
      <c r="BZ153" s="49">
        <v>46295</v>
      </c>
      <c r="CA153" s="49">
        <v>44501</v>
      </c>
      <c r="CB153" s="49">
        <v>42134</v>
      </c>
      <c r="CC153" s="49">
        <v>42398</v>
      </c>
      <c r="CD153" s="49">
        <v>41246</v>
      </c>
      <c r="CE153" s="49">
        <v>39119</v>
      </c>
      <c r="CF153" s="49">
        <v>39228</v>
      </c>
      <c r="CG153" s="49">
        <v>38799</v>
      </c>
      <c r="CH153" s="49">
        <v>39626</v>
      </c>
      <c r="CI153" s="49">
        <v>40723</v>
      </c>
      <c r="CJ153" s="49">
        <v>43887</v>
      </c>
      <c r="CK153" s="49">
        <v>31673</v>
      </c>
      <c r="CL153" s="49">
        <v>30246</v>
      </c>
      <c r="CM153" s="49">
        <v>28942</v>
      </c>
      <c r="CN153" s="49">
        <v>25340</v>
      </c>
      <c r="CO153" s="49">
        <v>21842</v>
      </c>
      <c r="CP153" s="49">
        <v>19070</v>
      </c>
      <c r="CQ153" s="49">
        <v>18834</v>
      </c>
      <c r="CR153" s="49">
        <v>17846</v>
      </c>
      <c r="CS153" s="49">
        <v>16402</v>
      </c>
      <c r="CT153" s="49">
        <v>14478</v>
      </c>
      <c r="CU153" s="49">
        <v>12414</v>
      </c>
      <c r="CV153" s="49">
        <v>10776</v>
      </c>
      <c r="CW153" s="49">
        <v>8835</v>
      </c>
      <c r="CX153" s="49">
        <v>7271</v>
      </c>
      <c r="CY153" s="50">
        <v>23138</v>
      </c>
      <c r="CZ153" s="49">
        <v>39996</v>
      </c>
      <c r="DA153" s="49">
        <v>40077</v>
      </c>
      <c r="DB153" s="49">
        <v>42236</v>
      </c>
      <c r="DC153" s="49">
        <v>43334</v>
      </c>
      <c r="DD153" s="49">
        <v>44134</v>
      </c>
      <c r="DE153" s="49">
        <v>45403</v>
      </c>
      <c r="DF153" s="49">
        <v>46283</v>
      </c>
      <c r="DG153" s="49">
        <v>46266</v>
      </c>
      <c r="DH153" s="49">
        <v>46379</v>
      </c>
      <c r="DI153" s="49">
        <v>47738</v>
      </c>
      <c r="DJ153" s="49">
        <v>49264</v>
      </c>
      <c r="DK153" s="49">
        <v>48916</v>
      </c>
      <c r="DL153" s="49">
        <v>48663</v>
      </c>
      <c r="DM153" s="49">
        <v>47995</v>
      </c>
      <c r="DN153" s="49">
        <v>48347</v>
      </c>
      <c r="DO153" s="49">
        <v>46606</v>
      </c>
      <c r="DP153" s="49">
        <v>45820</v>
      </c>
      <c r="DQ153" s="49">
        <v>45688</v>
      </c>
      <c r="DR153" s="49">
        <v>46537</v>
      </c>
      <c r="DS153" s="49">
        <v>51706</v>
      </c>
      <c r="DT153" s="49">
        <v>52111</v>
      </c>
      <c r="DU153" s="49">
        <v>50795</v>
      </c>
      <c r="DV153" s="49">
        <v>49801</v>
      </c>
      <c r="DW153" s="49">
        <v>49844</v>
      </c>
      <c r="DX153" s="49">
        <v>50728</v>
      </c>
      <c r="DY153" s="49">
        <v>51413</v>
      </c>
      <c r="DZ153" s="49">
        <v>49937</v>
      </c>
      <c r="EA153" s="49">
        <v>51571</v>
      </c>
      <c r="EB153" s="49">
        <v>53354</v>
      </c>
      <c r="EC153" s="49">
        <v>53737</v>
      </c>
      <c r="ED153" s="49">
        <v>55639</v>
      </c>
      <c r="EE153" s="49">
        <v>56285</v>
      </c>
      <c r="EF153" s="49">
        <v>55911</v>
      </c>
      <c r="EG153" s="49">
        <v>55495</v>
      </c>
      <c r="EH153" s="49">
        <v>57530</v>
      </c>
      <c r="EI153" s="49">
        <v>56235</v>
      </c>
      <c r="EJ153" s="49">
        <v>55226</v>
      </c>
      <c r="EK153" s="49">
        <v>54902</v>
      </c>
      <c r="EL153" s="49">
        <v>52730</v>
      </c>
      <c r="EM153" s="49">
        <v>52547</v>
      </c>
      <c r="EN153" s="49">
        <v>52140</v>
      </c>
      <c r="EO153" s="49">
        <v>52774</v>
      </c>
      <c r="EP153" s="49">
        <v>52501</v>
      </c>
      <c r="EQ153" s="49">
        <v>49989</v>
      </c>
      <c r="ER153" s="49">
        <v>45626</v>
      </c>
      <c r="ES153" s="49">
        <v>44256</v>
      </c>
      <c r="ET153" s="49">
        <v>46548</v>
      </c>
      <c r="EU153" s="49">
        <v>47469</v>
      </c>
      <c r="EV153" s="49">
        <v>48799</v>
      </c>
      <c r="EW153" s="49">
        <v>51529</v>
      </c>
      <c r="EX153" s="49">
        <v>54848</v>
      </c>
      <c r="EY153" s="49">
        <v>57976</v>
      </c>
      <c r="EZ153" s="49">
        <v>56087</v>
      </c>
      <c r="FA153" s="49">
        <v>57313</v>
      </c>
      <c r="FB153" s="49">
        <v>57599</v>
      </c>
      <c r="FC153" s="49">
        <v>57820</v>
      </c>
      <c r="FD153" s="49">
        <v>57923</v>
      </c>
      <c r="FE153" s="49">
        <v>58190</v>
      </c>
      <c r="FF153" s="49">
        <v>57889</v>
      </c>
      <c r="FG153" s="49">
        <v>57357</v>
      </c>
      <c r="FH153" s="49">
        <v>56189</v>
      </c>
      <c r="FI153" s="49">
        <v>53867</v>
      </c>
      <c r="FJ153" s="49">
        <v>52168</v>
      </c>
      <c r="FK153" s="49">
        <v>51460</v>
      </c>
      <c r="FL153" s="49">
        <v>50487</v>
      </c>
      <c r="FM153" s="49">
        <v>48065</v>
      </c>
      <c r="FN153" s="49">
        <v>46429</v>
      </c>
      <c r="FO153" s="49">
        <v>44080</v>
      </c>
      <c r="FP153" s="49">
        <v>43935</v>
      </c>
      <c r="FQ153" s="49">
        <v>43106</v>
      </c>
      <c r="FR153" s="49">
        <v>41681</v>
      </c>
      <c r="FS153" s="49">
        <v>41973</v>
      </c>
      <c r="FT153" s="49">
        <v>42437</v>
      </c>
      <c r="FU153" s="49">
        <v>42761</v>
      </c>
      <c r="FV153" s="49">
        <v>45285</v>
      </c>
      <c r="FW153" s="49">
        <v>48541</v>
      </c>
      <c r="FX153" s="49">
        <v>35813</v>
      </c>
      <c r="FY153" s="49">
        <v>34596</v>
      </c>
      <c r="FZ153" s="49">
        <v>32903</v>
      </c>
      <c r="GA153" s="49">
        <v>29753</v>
      </c>
      <c r="GB153" s="49">
        <v>26546</v>
      </c>
      <c r="GC153" s="49">
        <v>23822</v>
      </c>
      <c r="GD153" s="49">
        <v>24666</v>
      </c>
      <c r="GE153" s="49">
        <v>23335</v>
      </c>
      <c r="GF153" s="49">
        <v>22135</v>
      </c>
      <c r="GG153" s="49">
        <v>20233</v>
      </c>
      <c r="GH153" s="49">
        <v>18051</v>
      </c>
      <c r="GI153" s="49">
        <v>16228</v>
      </c>
      <c r="GJ153" s="49">
        <v>13932</v>
      </c>
      <c r="GK153" s="49">
        <v>12140</v>
      </c>
      <c r="GL153" s="50">
        <v>48638</v>
      </c>
    </row>
    <row r="154" spans="1:194" s="1" customFormat="1">
      <c r="A154" s="63" t="s">
        <v>115</v>
      </c>
      <c r="B154" s="366" t="s">
        <v>276</v>
      </c>
      <c r="C154" s="29" t="str">
        <f t="shared" si="43"/>
        <v>NHSE regions - North West</v>
      </c>
      <c r="D154" s="50">
        <f t="shared" si="35"/>
        <v>2882326</v>
      </c>
      <c r="E154" s="50">
        <f t="shared" si="35"/>
        <v>3051558</v>
      </c>
      <c r="F154" s="51">
        <f t="shared" si="36"/>
        <v>7516113</v>
      </c>
      <c r="G154" s="51">
        <f t="shared" si="37"/>
        <v>3693400</v>
      </c>
      <c r="H154" s="52">
        <f t="shared" si="38"/>
        <v>3822713</v>
      </c>
      <c r="I154" s="52">
        <f t="shared" si="39"/>
        <v>2882326</v>
      </c>
      <c r="J154" s="52">
        <f t="shared" si="40"/>
        <v>3051558</v>
      </c>
      <c r="K154" s="49">
        <f t="shared" si="41"/>
        <v>811074</v>
      </c>
      <c r="L154" s="50">
        <f t="shared" si="42"/>
        <v>771155</v>
      </c>
      <c r="M154" s="49">
        <v>40315</v>
      </c>
      <c r="N154" s="49">
        <v>39988</v>
      </c>
      <c r="O154" s="49">
        <v>41620</v>
      </c>
      <c r="P154" s="49">
        <v>42677</v>
      </c>
      <c r="Q154" s="49">
        <v>43168</v>
      </c>
      <c r="R154" s="49">
        <v>44660</v>
      </c>
      <c r="S154" s="49">
        <v>45858</v>
      </c>
      <c r="T154" s="49">
        <v>45509</v>
      </c>
      <c r="U154" s="49">
        <v>45595</v>
      </c>
      <c r="V154" s="49">
        <v>47058</v>
      </c>
      <c r="W154" s="49">
        <v>47669</v>
      </c>
      <c r="X154" s="49">
        <v>47960</v>
      </c>
      <c r="Y154" s="49">
        <v>47575</v>
      </c>
      <c r="Z154" s="49">
        <v>47199</v>
      </c>
      <c r="AA154" s="49">
        <v>47570</v>
      </c>
      <c r="AB154" s="49">
        <v>45635</v>
      </c>
      <c r="AC154" s="49">
        <v>45496</v>
      </c>
      <c r="AD154" s="49">
        <v>45522</v>
      </c>
      <c r="AE154" s="49">
        <v>45033</v>
      </c>
      <c r="AF154" s="49">
        <v>46468</v>
      </c>
      <c r="AG154" s="49">
        <v>46570</v>
      </c>
      <c r="AH154" s="49">
        <v>46066</v>
      </c>
      <c r="AI154" s="49">
        <v>46147</v>
      </c>
      <c r="AJ154" s="49">
        <v>47267</v>
      </c>
      <c r="AK154" s="49">
        <v>46800</v>
      </c>
      <c r="AL154" s="49">
        <v>47863</v>
      </c>
      <c r="AM154" s="49">
        <v>46224</v>
      </c>
      <c r="AN154" s="49">
        <v>47074</v>
      </c>
      <c r="AO154" s="49">
        <v>47890</v>
      </c>
      <c r="AP154" s="49">
        <v>48391</v>
      </c>
      <c r="AQ154" s="49">
        <v>49749</v>
      </c>
      <c r="AR154" s="49">
        <v>51050</v>
      </c>
      <c r="AS154" s="49">
        <v>50132</v>
      </c>
      <c r="AT154" s="49">
        <v>49677</v>
      </c>
      <c r="AU154" s="49">
        <v>50397</v>
      </c>
      <c r="AV154" s="49">
        <v>48514</v>
      </c>
      <c r="AW154" s="49">
        <v>49425</v>
      </c>
      <c r="AX154" s="49">
        <v>49495</v>
      </c>
      <c r="AY154" s="49">
        <v>47485</v>
      </c>
      <c r="AZ154" s="49">
        <v>47193</v>
      </c>
      <c r="BA154" s="49">
        <v>46717</v>
      </c>
      <c r="BB154" s="49">
        <v>46762</v>
      </c>
      <c r="BC154" s="49">
        <v>46874</v>
      </c>
      <c r="BD154" s="49">
        <v>44907</v>
      </c>
      <c r="BE154" s="49">
        <v>41603</v>
      </c>
      <c r="BF154" s="49">
        <v>40737</v>
      </c>
      <c r="BG154" s="49">
        <v>42234</v>
      </c>
      <c r="BH154" s="49">
        <v>43674</v>
      </c>
      <c r="BI154" s="49">
        <v>43856</v>
      </c>
      <c r="BJ154" s="49">
        <v>46136</v>
      </c>
      <c r="BK154" s="49">
        <v>48820</v>
      </c>
      <c r="BL154" s="49">
        <v>50920</v>
      </c>
      <c r="BM154" s="49">
        <v>49637</v>
      </c>
      <c r="BN154" s="49">
        <v>51273</v>
      </c>
      <c r="BO154" s="49">
        <v>50356</v>
      </c>
      <c r="BP154" s="49">
        <v>51195</v>
      </c>
      <c r="BQ154" s="49">
        <v>50639</v>
      </c>
      <c r="BR154" s="49">
        <v>51362</v>
      </c>
      <c r="BS154" s="49">
        <v>51151</v>
      </c>
      <c r="BT154" s="49">
        <v>49839</v>
      </c>
      <c r="BU154" s="49">
        <v>48826</v>
      </c>
      <c r="BV154" s="49">
        <v>47102</v>
      </c>
      <c r="BW154" s="49">
        <v>45157</v>
      </c>
      <c r="BX154" s="49">
        <v>43510</v>
      </c>
      <c r="BY154" s="49">
        <v>42497</v>
      </c>
      <c r="BZ154" s="49">
        <v>40171</v>
      </c>
      <c r="CA154" s="49">
        <v>38521</v>
      </c>
      <c r="CB154" s="49">
        <v>36490</v>
      </c>
      <c r="CC154" s="49">
        <v>36434</v>
      </c>
      <c r="CD154" s="49">
        <v>36065</v>
      </c>
      <c r="CE154" s="49">
        <v>34186</v>
      </c>
      <c r="CF154" s="49">
        <v>34178</v>
      </c>
      <c r="CG154" s="49">
        <v>34060</v>
      </c>
      <c r="CH154" s="49">
        <v>34832</v>
      </c>
      <c r="CI154" s="49">
        <v>35853</v>
      </c>
      <c r="CJ154" s="49">
        <v>38334</v>
      </c>
      <c r="CK154" s="49">
        <v>27914</v>
      </c>
      <c r="CL154" s="49">
        <v>25993</v>
      </c>
      <c r="CM154" s="49">
        <v>25651</v>
      </c>
      <c r="CN154" s="49">
        <v>22957</v>
      </c>
      <c r="CO154" s="49">
        <v>19718</v>
      </c>
      <c r="CP154" s="49">
        <v>17416</v>
      </c>
      <c r="CQ154" s="49">
        <v>16684</v>
      </c>
      <c r="CR154" s="49">
        <v>15785</v>
      </c>
      <c r="CS154" s="49">
        <v>14294</v>
      </c>
      <c r="CT154" s="49">
        <v>12460</v>
      </c>
      <c r="CU154" s="49">
        <v>10843</v>
      </c>
      <c r="CV154" s="49">
        <v>9190</v>
      </c>
      <c r="CW154" s="49">
        <v>7355</v>
      </c>
      <c r="CX154" s="49">
        <v>6304</v>
      </c>
      <c r="CY154" s="50">
        <v>19944</v>
      </c>
      <c r="CZ154" s="49">
        <v>38642</v>
      </c>
      <c r="DA154" s="49">
        <v>38380</v>
      </c>
      <c r="DB154" s="49">
        <v>40005</v>
      </c>
      <c r="DC154" s="49">
        <v>41060</v>
      </c>
      <c r="DD154" s="49">
        <v>40898</v>
      </c>
      <c r="DE154" s="49">
        <v>42314</v>
      </c>
      <c r="DF154" s="49">
        <v>43584</v>
      </c>
      <c r="DG154" s="49">
        <v>43287</v>
      </c>
      <c r="DH154" s="49">
        <v>43936</v>
      </c>
      <c r="DI154" s="49">
        <v>44507</v>
      </c>
      <c r="DJ154" s="49">
        <v>45818</v>
      </c>
      <c r="DK154" s="49">
        <v>45871</v>
      </c>
      <c r="DL154" s="49">
        <v>44946</v>
      </c>
      <c r="DM154" s="49">
        <v>44751</v>
      </c>
      <c r="DN154" s="49">
        <v>45048</v>
      </c>
      <c r="DO154" s="49">
        <v>43084</v>
      </c>
      <c r="DP154" s="49">
        <v>42571</v>
      </c>
      <c r="DQ154" s="49">
        <v>42453</v>
      </c>
      <c r="DR154" s="49">
        <v>42600</v>
      </c>
      <c r="DS154" s="49">
        <v>44902</v>
      </c>
      <c r="DT154" s="49">
        <v>46652</v>
      </c>
      <c r="DU154" s="49">
        <v>45639</v>
      </c>
      <c r="DV154" s="49">
        <v>44843</v>
      </c>
      <c r="DW154" s="49">
        <v>47089</v>
      </c>
      <c r="DX154" s="49">
        <v>46431</v>
      </c>
      <c r="DY154" s="49">
        <v>48170</v>
      </c>
      <c r="DZ154" s="49">
        <v>46778</v>
      </c>
      <c r="EA154" s="49">
        <v>48090</v>
      </c>
      <c r="EB154" s="49">
        <v>49504</v>
      </c>
      <c r="EC154" s="49">
        <v>50335</v>
      </c>
      <c r="ED154" s="49">
        <v>51974</v>
      </c>
      <c r="EE154" s="49">
        <v>53301</v>
      </c>
      <c r="EF154" s="49">
        <v>52749</v>
      </c>
      <c r="EG154" s="49">
        <v>52734</v>
      </c>
      <c r="EH154" s="49">
        <v>54085</v>
      </c>
      <c r="EI154" s="49">
        <v>52085</v>
      </c>
      <c r="EJ154" s="49">
        <v>52115</v>
      </c>
      <c r="EK154" s="49">
        <v>51905</v>
      </c>
      <c r="EL154" s="49">
        <v>49752</v>
      </c>
      <c r="EM154" s="49">
        <v>49785</v>
      </c>
      <c r="EN154" s="49">
        <v>48888</v>
      </c>
      <c r="EO154" s="49">
        <v>48593</v>
      </c>
      <c r="EP154" s="49">
        <v>48949</v>
      </c>
      <c r="EQ154" s="49">
        <v>46508</v>
      </c>
      <c r="ER154" s="49">
        <v>42789</v>
      </c>
      <c r="ES154" s="49">
        <v>41644</v>
      </c>
      <c r="ET154" s="49">
        <v>43078</v>
      </c>
      <c r="EU154" s="49">
        <v>44061</v>
      </c>
      <c r="EV154" s="49">
        <v>45016</v>
      </c>
      <c r="EW154" s="49">
        <v>47150</v>
      </c>
      <c r="EX154" s="49">
        <v>50025</v>
      </c>
      <c r="EY154" s="49">
        <v>52141</v>
      </c>
      <c r="EZ154" s="49">
        <v>50780</v>
      </c>
      <c r="FA154" s="49">
        <v>52209</v>
      </c>
      <c r="FB154" s="49">
        <v>51539</v>
      </c>
      <c r="FC154" s="49">
        <v>51915</v>
      </c>
      <c r="FD154" s="49">
        <v>52144</v>
      </c>
      <c r="FE154" s="49">
        <v>53006</v>
      </c>
      <c r="FF154" s="49">
        <v>52207</v>
      </c>
      <c r="FG154" s="49">
        <v>51140</v>
      </c>
      <c r="FH154" s="49">
        <v>50868</v>
      </c>
      <c r="FI154" s="49">
        <v>48266</v>
      </c>
      <c r="FJ154" s="49">
        <v>46314</v>
      </c>
      <c r="FK154" s="49">
        <v>44780</v>
      </c>
      <c r="FL154" s="49">
        <v>43263</v>
      </c>
      <c r="FM154" s="49">
        <v>42124</v>
      </c>
      <c r="FN154" s="49">
        <v>40069</v>
      </c>
      <c r="FO154" s="49">
        <v>38448</v>
      </c>
      <c r="FP154" s="49">
        <v>38137</v>
      </c>
      <c r="FQ154" s="49">
        <v>37421</v>
      </c>
      <c r="FR154" s="49">
        <v>36263</v>
      </c>
      <c r="FS154" s="49">
        <v>36826</v>
      </c>
      <c r="FT154" s="49">
        <v>37231</v>
      </c>
      <c r="FU154" s="49">
        <v>37261</v>
      </c>
      <c r="FV154" s="49">
        <v>39667</v>
      </c>
      <c r="FW154" s="49">
        <v>42572</v>
      </c>
      <c r="FX154" s="49">
        <v>31231</v>
      </c>
      <c r="FY154" s="49">
        <v>29943</v>
      </c>
      <c r="FZ154" s="49">
        <v>29497</v>
      </c>
      <c r="GA154" s="49">
        <v>27133</v>
      </c>
      <c r="GB154" s="49">
        <v>24207</v>
      </c>
      <c r="GC154" s="49">
        <v>21854</v>
      </c>
      <c r="GD154" s="49">
        <v>21564</v>
      </c>
      <c r="GE154" s="49">
        <v>20652</v>
      </c>
      <c r="GF154" s="49">
        <v>19382</v>
      </c>
      <c r="GG154" s="49">
        <v>17487</v>
      </c>
      <c r="GH154" s="49">
        <v>15780</v>
      </c>
      <c r="GI154" s="49">
        <v>13786</v>
      </c>
      <c r="GJ154" s="49">
        <v>11863</v>
      </c>
      <c r="GK154" s="49">
        <v>10125</v>
      </c>
      <c r="GL154" s="50">
        <v>42244</v>
      </c>
    </row>
    <row r="155" spans="1:194" s="1" customFormat="1">
      <c r="A155" s="63" t="s">
        <v>115</v>
      </c>
      <c r="B155" s="366" t="s">
        <v>277</v>
      </c>
      <c r="C155" s="29" t="str">
        <f t="shared" si="43"/>
        <v>NHSE regions - South East</v>
      </c>
      <c r="D155" s="50">
        <f t="shared" si="35"/>
        <v>3583214</v>
      </c>
      <c r="E155" s="50">
        <f t="shared" si="35"/>
        <v>3833734</v>
      </c>
      <c r="F155" s="51">
        <f t="shared" si="36"/>
        <v>9379833</v>
      </c>
      <c r="G155" s="51">
        <f t="shared" si="37"/>
        <v>4590013</v>
      </c>
      <c r="H155" s="52">
        <f t="shared" si="38"/>
        <v>4789820</v>
      </c>
      <c r="I155" s="52">
        <f t="shared" si="39"/>
        <v>3583214</v>
      </c>
      <c r="J155" s="52">
        <f t="shared" si="40"/>
        <v>3833734</v>
      </c>
      <c r="K155" s="49">
        <f t="shared" si="41"/>
        <v>1006799</v>
      </c>
      <c r="L155" s="50">
        <f t="shared" si="42"/>
        <v>956086</v>
      </c>
      <c r="M155" s="49">
        <v>47888</v>
      </c>
      <c r="N155" s="49">
        <v>48821</v>
      </c>
      <c r="O155" s="49">
        <v>51081</v>
      </c>
      <c r="P155" s="49">
        <v>52566</v>
      </c>
      <c r="Q155" s="49">
        <v>53607</v>
      </c>
      <c r="R155" s="49">
        <v>54558</v>
      </c>
      <c r="S155" s="49">
        <v>56366</v>
      </c>
      <c r="T155" s="49">
        <v>56327</v>
      </c>
      <c r="U155" s="49">
        <v>56530</v>
      </c>
      <c r="V155" s="49">
        <v>58705</v>
      </c>
      <c r="W155" s="49">
        <v>60658</v>
      </c>
      <c r="X155" s="49">
        <v>60969</v>
      </c>
      <c r="Y155" s="49">
        <v>59843</v>
      </c>
      <c r="Z155" s="49">
        <v>59315</v>
      </c>
      <c r="AA155" s="49">
        <v>59653</v>
      </c>
      <c r="AB155" s="49">
        <v>57978</v>
      </c>
      <c r="AC155" s="49">
        <v>56063</v>
      </c>
      <c r="AD155" s="49">
        <v>55871</v>
      </c>
      <c r="AE155" s="49">
        <v>55536</v>
      </c>
      <c r="AF155" s="49">
        <v>51569</v>
      </c>
      <c r="AG155" s="49">
        <v>50264</v>
      </c>
      <c r="AH155" s="49">
        <v>51719</v>
      </c>
      <c r="AI155" s="49">
        <v>51912</v>
      </c>
      <c r="AJ155" s="49">
        <v>53943</v>
      </c>
      <c r="AK155" s="49">
        <v>53801</v>
      </c>
      <c r="AL155" s="49">
        <v>53101</v>
      </c>
      <c r="AM155" s="49">
        <v>52160</v>
      </c>
      <c r="AN155" s="49">
        <v>52605</v>
      </c>
      <c r="AO155" s="49">
        <v>54174</v>
      </c>
      <c r="AP155" s="49">
        <v>54286</v>
      </c>
      <c r="AQ155" s="49">
        <v>56995</v>
      </c>
      <c r="AR155" s="49">
        <v>57937</v>
      </c>
      <c r="AS155" s="49">
        <v>58819</v>
      </c>
      <c r="AT155" s="49">
        <v>59172</v>
      </c>
      <c r="AU155" s="49">
        <v>60740</v>
      </c>
      <c r="AV155" s="49">
        <v>59970</v>
      </c>
      <c r="AW155" s="49">
        <v>59813</v>
      </c>
      <c r="AX155" s="49">
        <v>60344</v>
      </c>
      <c r="AY155" s="49">
        <v>58831</v>
      </c>
      <c r="AZ155" s="49">
        <v>60172</v>
      </c>
      <c r="BA155" s="49">
        <v>60574</v>
      </c>
      <c r="BB155" s="49">
        <v>61431</v>
      </c>
      <c r="BC155" s="49">
        <v>62627</v>
      </c>
      <c r="BD155" s="49">
        <v>60693</v>
      </c>
      <c r="BE155" s="49">
        <v>57789</v>
      </c>
      <c r="BF155" s="49">
        <v>56683</v>
      </c>
      <c r="BG155" s="49">
        <v>57258</v>
      </c>
      <c r="BH155" s="49">
        <v>58701</v>
      </c>
      <c r="BI155" s="49">
        <v>59889</v>
      </c>
      <c r="BJ155" s="49">
        <v>61845</v>
      </c>
      <c r="BK155" s="49">
        <v>63390</v>
      </c>
      <c r="BL155" s="49">
        <v>64904</v>
      </c>
      <c r="BM155" s="49">
        <v>62876</v>
      </c>
      <c r="BN155" s="49">
        <v>64081</v>
      </c>
      <c r="BO155" s="49">
        <v>64006</v>
      </c>
      <c r="BP155" s="49">
        <v>65343</v>
      </c>
      <c r="BQ155" s="49">
        <v>64679</v>
      </c>
      <c r="BR155" s="49">
        <v>64951</v>
      </c>
      <c r="BS155" s="49">
        <v>63560</v>
      </c>
      <c r="BT155" s="49">
        <v>61856</v>
      </c>
      <c r="BU155" s="49">
        <v>59787</v>
      </c>
      <c r="BV155" s="49">
        <v>57541</v>
      </c>
      <c r="BW155" s="49">
        <v>54876</v>
      </c>
      <c r="BX155" s="49">
        <v>53416</v>
      </c>
      <c r="BY155" s="49">
        <v>51526</v>
      </c>
      <c r="BZ155" s="49">
        <v>48879</v>
      </c>
      <c r="CA155" s="49">
        <v>47290</v>
      </c>
      <c r="CB155" s="49">
        <v>44900</v>
      </c>
      <c r="CC155" s="49">
        <v>44247</v>
      </c>
      <c r="CD155" s="49">
        <v>43205</v>
      </c>
      <c r="CE155" s="49">
        <v>41496</v>
      </c>
      <c r="CF155" s="49">
        <v>41526</v>
      </c>
      <c r="CG155" s="49">
        <v>41685</v>
      </c>
      <c r="CH155" s="49">
        <v>43044</v>
      </c>
      <c r="CI155" s="49">
        <v>45889</v>
      </c>
      <c r="CJ155" s="49">
        <v>49932</v>
      </c>
      <c r="CK155" s="49">
        <v>37433</v>
      </c>
      <c r="CL155" s="49">
        <v>35273</v>
      </c>
      <c r="CM155" s="49">
        <v>34341</v>
      </c>
      <c r="CN155" s="49">
        <v>30692</v>
      </c>
      <c r="CO155" s="49">
        <v>26307</v>
      </c>
      <c r="CP155" s="49">
        <v>22201</v>
      </c>
      <c r="CQ155" s="49">
        <v>22611</v>
      </c>
      <c r="CR155" s="49">
        <v>21067</v>
      </c>
      <c r="CS155" s="49">
        <v>19270</v>
      </c>
      <c r="CT155" s="49">
        <v>17373</v>
      </c>
      <c r="CU155" s="49">
        <v>15508</v>
      </c>
      <c r="CV155" s="49">
        <v>13243</v>
      </c>
      <c r="CW155" s="49">
        <v>11271</v>
      </c>
      <c r="CX155" s="49">
        <v>9426</v>
      </c>
      <c r="CY155" s="50">
        <v>32960</v>
      </c>
      <c r="CZ155" s="49">
        <v>45977</v>
      </c>
      <c r="DA155" s="49">
        <v>46294</v>
      </c>
      <c r="DB155" s="49">
        <v>48551</v>
      </c>
      <c r="DC155" s="49">
        <v>49894</v>
      </c>
      <c r="DD155" s="49">
        <v>50618</v>
      </c>
      <c r="DE155" s="49">
        <v>52335</v>
      </c>
      <c r="DF155" s="49">
        <v>53732</v>
      </c>
      <c r="DG155" s="49">
        <v>53984</v>
      </c>
      <c r="DH155" s="49">
        <v>53779</v>
      </c>
      <c r="DI155" s="49">
        <v>55145</v>
      </c>
      <c r="DJ155" s="49">
        <v>57476</v>
      </c>
      <c r="DK155" s="49">
        <v>57567</v>
      </c>
      <c r="DL155" s="49">
        <v>57266</v>
      </c>
      <c r="DM155" s="49">
        <v>56074</v>
      </c>
      <c r="DN155" s="49">
        <v>57055</v>
      </c>
      <c r="DO155" s="49">
        <v>54768</v>
      </c>
      <c r="DP155" s="49">
        <v>53006</v>
      </c>
      <c r="DQ155" s="49">
        <v>52565</v>
      </c>
      <c r="DR155" s="49">
        <v>51663</v>
      </c>
      <c r="DS155" s="49">
        <v>47090</v>
      </c>
      <c r="DT155" s="49">
        <v>46625</v>
      </c>
      <c r="DU155" s="49">
        <v>48635</v>
      </c>
      <c r="DV155" s="49">
        <v>48903</v>
      </c>
      <c r="DW155" s="49">
        <v>51426</v>
      </c>
      <c r="DX155" s="49">
        <v>51635</v>
      </c>
      <c r="DY155" s="49">
        <v>52379</v>
      </c>
      <c r="DZ155" s="49">
        <v>51668</v>
      </c>
      <c r="EA155" s="49">
        <v>53682</v>
      </c>
      <c r="EB155" s="49">
        <v>55908</v>
      </c>
      <c r="EC155" s="49">
        <v>57570</v>
      </c>
      <c r="ED155" s="49">
        <v>60341</v>
      </c>
      <c r="EE155" s="49">
        <v>62552</v>
      </c>
      <c r="EF155" s="49">
        <v>63882</v>
      </c>
      <c r="EG155" s="49">
        <v>64287</v>
      </c>
      <c r="EH155" s="49">
        <v>65203</v>
      </c>
      <c r="EI155" s="49">
        <v>64961</v>
      </c>
      <c r="EJ155" s="49">
        <v>64882</v>
      </c>
      <c r="EK155" s="49">
        <v>64476</v>
      </c>
      <c r="EL155" s="49">
        <v>63529</v>
      </c>
      <c r="EM155" s="49">
        <v>64139</v>
      </c>
      <c r="EN155" s="49">
        <v>64182</v>
      </c>
      <c r="EO155" s="49">
        <v>65848</v>
      </c>
      <c r="EP155" s="49">
        <v>66068</v>
      </c>
      <c r="EQ155" s="49">
        <v>63642</v>
      </c>
      <c r="ER155" s="49">
        <v>59729</v>
      </c>
      <c r="ES155" s="49">
        <v>58952</v>
      </c>
      <c r="ET155" s="49">
        <v>59242</v>
      </c>
      <c r="EU155" s="49">
        <v>61245</v>
      </c>
      <c r="EV155" s="49">
        <v>61399</v>
      </c>
      <c r="EW155" s="49">
        <v>63801</v>
      </c>
      <c r="EX155" s="49">
        <v>65351</v>
      </c>
      <c r="EY155" s="49">
        <v>67570</v>
      </c>
      <c r="EZ155" s="49">
        <v>64898</v>
      </c>
      <c r="FA155" s="49">
        <v>66717</v>
      </c>
      <c r="FB155" s="49">
        <v>67002</v>
      </c>
      <c r="FC155" s="49">
        <v>67471</v>
      </c>
      <c r="FD155" s="49">
        <v>66568</v>
      </c>
      <c r="FE155" s="49">
        <v>66989</v>
      </c>
      <c r="FF155" s="49">
        <v>65583</v>
      </c>
      <c r="FG155" s="49">
        <v>64121</v>
      </c>
      <c r="FH155" s="49">
        <v>61502</v>
      </c>
      <c r="FI155" s="49">
        <v>59090</v>
      </c>
      <c r="FJ155" s="49">
        <v>56486</v>
      </c>
      <c r="FK155" s="49">
        <v>55544</v>
      </c>
      <c r="FL155" s="49">
        <v>53372</v>
      </c>
      <c r="FM155" s="49">
        <v>51341</v>
      </c>
      <c r="FN155" s="49">
        <v>49035</v>
      </c>
      <c r="FO155" s="49">
        <v>48267</v>
      </c>
      <c r="FP155" s="49">
        <v>47656</v>
      </c>
      <c r="FQ155" s="49">
        <v>46837</v>
      </c>
      <c r="FR155" s="49">
        <v>45972</v>
      </c>
      <c r="FS155" s="49">
        <v>46102</v>
      </c>
      <c r="FT155" s="49">
        <v>47154</v>
      </c>
      <c r="FU155" s="49">
        <v>48901</v>
      </c>
      <c r="FV155" s="49">
        <v>51458</v>
      </c>
      <c r="FW155" s="49">
        <v>56617</v>
      </c>
      <c r="FX155" s="49">
        <v>43124</v>
      </c>
      <c r="FY155" s="49">
        <v>40577</v>
      </c>
      <c r="FZ155" s="49">
        <v>40047</v>
      </c>
      <c r="GA155" s="49">
        <v>37048</v>
      </c>
      <c r="GB155" s="49">
        <v>32043</v>
      </c>
      <c r="GC155" s="49">
        <v>27463</v>
      </c>
      <c r="GD155" s="49">
        <v>28620</v>
      </c>
      <c r="GE155" s="49">
        <v>27753</v>
      </c>
      <c r="GF155" s="49">
        <v>25835</v>
      </c>
      <c r="GG155" s="49">
        <v>23501</v>
      </c>
      <c r="GH155" s="49">
        <v>21505</v>
      </c>
      <c r="GI155" s="49">
        <v>19541</v>
      </c>
      <c r="GJ155" s="49">
        <v>17026</v>
      </c>
      <c r="GK155" s="49">
        <v>15319</v>
      </c>
      <c r="GL155" s="50">
        <v>67184</v>
      </c>
    </row>
    <row r="156" spans="1:194" s="1" customFormat="1">
      <c r="A156" s="135" t="s">
        <v>115</v>
      </c>
      <c r="B156" s="366" t="s">
        <v>278</v>
      </c>
      <c r="C156" s="29" t="str">
        <f t="shared" si="43"/>
        <v>NHSE regions - South West</v>
      </c>
      <c r="D156" s="50">
        <f t="shared" si="35"/>
        <v>2262289</v>
      </c>
      <c r="E156" s="50">
        <f t="shared" si="35"/>
        <v>2407402</v>
      </c>
      <c r="F156" s="51">
        <f t="shared" si="36"/>
        <v>5764881</v>
      </c>
      <c r="G156" s="51">
        <f t="shared" si="37"/>
        <v>2823078</v>
      </c>
      <c r="H156" s="52">
        <f t="shared" si="38"/>
        <v>2941803</v>
      </c>
      <c r="I156" s="52">
        <f t="shared" si="39"/>
        <v>2262289</v>
      </c>
      <c r="J156" s="52">
        <f t="shared" si="40"/>
        <v>2407402</v>
      </c>
      <c r="K156" s="49">
        <f t="shared" si="41"/>
        <v>560789</v>
      </c>
      <c r="L156" s="50">
        <f t="shared" si="42"/>
        <v>534401</v>
      </c>
      <c r="M156" s="49">
        <v>26584</v>
      </c>
      <c r="N156" s="49">
        <v>26779</v>
      </c>
      <c r="O156" s="49">
        <v>27782</v>
      </c>
      <c r="P156" s="49">
        <v>28947</v>
      </c>
      <c r="Q156" s="49">
        <v>29609</v>
      </c>
      <c r="R156" s="49">
        <v>30100</v>
      </c>
      <c r="S156" s="49">
        <v>31619</v>
      </c>
      <c r="T156" s="49">
        <v>31304</v>
      </c>
      <c r="U156" s="49">
        <v>31669</v>
      </c>
      <c r="V156" s="49">
        <v>32928</v>
      </c>
      <c r="W156" s="49">
        <v>34295</v>
      </c>
      <c r="X156" s="49">
        <v>33892</v>
      </c>
      <c r="Y156" s="49">
        <v>33509</v>
      </c>
      <c r="Z156" s="49">
        <v>32979</v>
      </c>
      <c r="AA156" s="49">
        <v>33378</v>
      </c>
      <c r="AB156" s="49">
        <v>32533</v>
      </c>
      <c r="AC156" s="49">
        <v>31330</v>
      </c>
      <c r="AD156" s="49">
        <v>31552</v>
      </c>
      <c r="AE156" s="49">
        <v>32880</v>
      </c>
      <c r="AF156" s="49">
        <v>36781</v>
      </c>
      <c r="AG156" s="49">
        <v>35369</v>
      </c>
      <c r="AH156" s="49">
        <v>34326</v>
      </c>
      <c r="AI156" s="49">
        <v>34529</v>
      </c>
      <c r="AJ156" s="49">
        <v>34857</v>
      </c>
      <c r="AK156" s="49">
        <v>33214</v>
      </c>
      <c r="AL156" s="49">
        <v>33601</v>
      </c>
      <c r="AM156" s="49">
        <v>32479</v>
      </c>
      <c r="AN156" s="49">
        <v>32486</v>
      </c>
      <c r="AO156" s="49">
        <v>33869</v>
      </c>
      <c r="AP156" s="49">
        <v>33358</v>
      </c>
      <c r="AQ156" s="49">
        <v>34556</v>
      </c>
      <c r="AR156" s="49">
        <v>35328</v>
      </c>
      <c r="AS156" s="49">
        <v>35404</v>
      </c>
      <c r="AT156" s="49">
        <v>35459</v>
      </c>
      <c r="AU156" s="49">
        <v>35633</v>
      </c>
      <c r="AV156" s="49">
        <v>34972</v>
      </c>
      <c r="AW156" s="49">
        <v>34797</v>
      </c>
      <c r="AX156" s="49">
        <v>34440</v>
      </c>
      <c r="AY156" s="49">
        <v>33893</v>
      </c>
      <c r="AZ156" s="49">
        <v>34144</v>
      </c>
      <c r="BA156" s="49">
        <v>34301</v>
      </c>
      <c r="BB156" s="49">
        <v>34286</v>
      </c>
      <c r="BC156" s="49">
        <v>34801</v>
      </c>
      <c r="BD156" s="49">
        <v>33474</v>
      </c>
      <c r="BE156" s="49">
        <v>30713</v>
      </c>
      <c r="BF156" s="49">
        <v>30602</v>
      </c>
      <c r="BG156" s="49">
        <v>31330</v>
      </c>
      <c r="BH156" s="49">
        <v>32421</v>
      </c>
      <c r="BI156" s="49">
        <v>33773</v>
      </c>
      <c r="BJ156" s="49">
        <v>35549</v>
      </c>
      <c r="BK156" s="49">
        <v>36820</v>
      </c>
      <c r="BL156" s="49">
        <v>38513</v>
      </c>
      <c r="BM156" s="49">
        <v>37579</v>
      </c>
      <c r="BN156" s="49">
        <v>39055</v>
      </c>
      <c r="BO156" s="49">
        <v>39183</v>
      </c>
      <c r="BP156" s="49">
        <v>40058</v>
      </c>
      <c r="BQ156" s="49">
        <v>40241</v>
      </c>
      <c r="BR156" s="49">
        <v>40710</v>
      </c>
      <c r="BS156" s="49">
        <v>40572</v>
      </c>
      <c r="BT156" s="49">
        <v>39610</v>
      </c>
      <c r="BU156" s="49">
        <v>39181</v>
      </c>
      <c r="BV156" s="49">
        <v>37715</v>
      </c>
      <c r="BW156" s="49">
        <v>36401</v>
      </c>
      <c r="BX156" s="49">
        <v>35726</v>
      </c>
      <c r="BY156" s="49">
        <v>34443</v>
      </c>
      <c r="BZ156" s="49">
        <v>33532</v>
      </c>
      <c r="CA156" s="49">
        <v>32042</v>
      </c>
      <c r="CB156" s="49">
        <v>31144</v>
      </c>
      <c r="CC156" s="49">
        <v>31178</v>
      </c>
      <c r="CD156" s="49">
        <v>30691</v>
      </c>
      <c r="CE156" s="49">
        <v>29818</v>
      </c>
      <c r="CF156" s="49">
        <v>30096</v>
      </c>
      <c r="CG156" s="49">
        <v>30582</v>
      </c>
      <c r="CH156" s="49">
        <v>31217</v>
      </c>
      <c r="CI156" s="49">
        <v>32970</v>
      </c>
      <c r="CJ156" s="49">
        <v>35760</v>
      </c>
      <c r="CK156" s="49">
        <v>26979</v>
      </c>
      <c r="CL156" s="49">
        <v>25768</v>
      </c>
      <c r="CM156" s="49">
        <v>24730</v>
      </c>
      <c r="CN156" s="49">
        <v>22623</v>
      </c>
      <c r="CO156" s="49">
        <v>19141</v>
      </c>
      <c r="CP156" s="49">
        <v>16082</v>
      </c>
      <c r="CQ156" s="49">
        <v>15909</v>
      </c>
      <c r="CR156" s="49">
        <v>15052</v>
      </c>
      <c r="CS156" s="49">
        <v>13601</v>
      </c>
      <c r="CT156" s="49">
        <v>12284</v>
      </c>
      <c r="CU156" s="49">
        <v>10764</v>
      </c>
      <c r="CV156" s="49">
        <v>9407</v>
      </c>
      <c r="CW156" s="49">
        <v>7810</v>
      </c>
      <c r="CX156" s="49">
        <v>6757</v>
      </c>
      <c r="CY156" s="50">
        <v>22920</v>
      </c>
      <c r="CZ156" s="49">
        <v>24895</v>
      </c>
      <c r="DA156" s="49">
        <v>25521</v>
      </c>
      <c r="DB156" s="49">
        <v>26488</v>
      </c>
      <c r="DC156" s="49">
        <v>27260</v>
      </c>
      <c r="DD156" s="49">
        <v>28049</v>
      </c>
      <c r="DE156" s="49">
        <v>28605</v>
      </c>
      <c r="DF156" s="49">
        <v>30119</v>
      </c>
      <c r="DG156" s="49">
        <v>30045</v>
      </c>
      <c r="DH156" s="49">
        <v>30512</v>
      </c>
      <c r="DI156" s="49">
        <v>31106</v>
      </c>
      <c r="DJ156" s="49">
        <v>32258</v>
      </c>
      <c r="DK156" s="49">
        <v>32393</v>
      </c>
      <c r="DL156" s="49">
        <v>32206</v>
      </c>
      <c r="DM156" s="49">
        <v>31582</v>
      </c>
      <c r="DN156" s="49">
        <v>32235</v>
      </c>
      <c r="DO156" s="49">
        <v>31158</v>
      </c>
      <c r="DP156" s="49">
        <v>29834</v>
      </c>
      <c r="DQ156" s="49">
        <v>30135</v>
      </c>
      <c r="DR156" s="49">
        <v>31104</v>
      </c>
      <c r="DS156" s="49">
        <v>34996</v>
      </c>
      <c r="DT156" s="49">
        <v>33825</v>
      </c>
      <c r="DU156" s="49">
        <v>32170</v>
      </c>
      <c r="DV156" s="49">
        <v>32396</v>
      </c>
      <c r="DW156" s="49">
        <v>31847</v>
      </c>
      <c r="DX156" s="49">
        <v>31655</v>
      </c>
      <c r="DY156" s="49">
        <v>32217</v>
      </c>
      <c r="DZ156" s="49">
        <v>31285</v>
      </c>
      <c r="EA156" s="49">
        <v>32606</v>
      </c>
      <c r="EB156" s="49">
        <v>34285</v>
      </c>
      <c r="EC156" s="49">
        <v>34222</v>
      </c>
      <c r="ED156" s="49">
        <v>35666</v>
      </c>
      <c r="EE156" s="49">
        <v>36527</v>
      </c>
      <c r="EF156" s="49">
        <v>37221</v>
      </c>
      <c r="EG156" s="49">
        <v>37102</v>
      </c>
      <c r="EH156" s="49">
        <v>37916</v>
      </c>
      <c r="EI156" s="49">
        <v>36937</v>
      </c>
      <c r="EJ156" s="49">
        <v>35989</v>
      </c>
      <c r="EK156" s="49">
        <v>36389</v>
      </c>
      <c r="EL156" s="49">
        <v>35647</v>
      </c>
      <c r="EM156" s="49">
        <v>35096</v>
      </c>
      <c r="EN156" s="49">
        <v>35390</v>
      </c>
      <c r="EO156" s="49">
        <v>36114</v>
      </c>
      <c r="EP156" s="49">
        <v>36000</v>
      </c>
      <c r="EQ156" s="49">
        <v>34535</v>
      </c>
      <c r="ER156" s="49">
        <v>32059</v>
      </c>
      <c r="ES156" s="49">
        <v>31938</v>
      </c>
      <c r="ET156" s="49">
        <v>32800</v>
      </c>
      <c r="EU156" s="49">
        <v>33909</v>
      </c>
      <c r="EV156" s="49">
        <v>35149</v>
      </c>
      <c r="EW156" s="49">
        <v>36773</v>
      </c>
      <c r="EX156" s="49">
        <v>38793</v>
      </c>
      <c r="EY156" s="49">
        <v>40119</v>
      </c>
      <c r="EZ156" s="49">
        <v>39742</v>
      </c>
      <c r="FA156" s="49">
        <v>40676</v>
      </c>
      <c r="FB156" s="49">
        <v>40581</v>
      </c>
      <c r="FC156" s="49">
        <v>42236</v>
      </c>
      <c r="FD156" s="49">
        <v>42551</v>
      </c>
      <c r="FE156" s="49">
        <v>42542</v>
      </c>
      <c r="FF156" s="49">
        <v>42711</v>
      </c>
      <c r="FG156" s="49">
        <v>41182</v>
      </c>
      <c r="FH156" s="49">
        <v>40719</v>
      </c>
      <c r="FI156" s="49">
        <v>39561</v>
      </c>
      <c r="FJ156" s="49">
        <v>37976</v>
      </c>
      <c r="FK156" s="49">
        <v>37181</v>
      </c>
      <c r="FL156" s="49">
        <v>36843</v>
      </c>
      <c r="FM156" s="49">
        <v>35501</v>
      </c>
      <c r="FN156" s="49">
        <v>33795</v>
      </c>
      <c r="FO156" s="49">
        <v>33196</v>
      </c>
      <c r="FP156" s="49">
        <v>34197</v>
      </c>
      <c r="FQ156" s="49">
        <v>33592</v>
      </c>
      <c r="FR156" s="49">
        <v>32731</v>
      </c>
      <c r="FS156" s="49">
        <v>32759</v>
      </c>
      <c r="FT156" s="49">
        <v>33624</v>
      </c>
      <c r="FU156" s="49">
        <v>34405</v>
      </c>
      <c r="FV156" s="49">
        <v>36562</v>
      </c>
      <c r="FW156" s="49">
        <v>39023</v>
      </c>
      <c r="FX156" s="49">
        <v>29989</v>
      </c>
      <c r="FY156" s="49">
        <v>29051</v>
      </c>
      <c r="FZ156" s="49">
        <v>28465</v>
      </c>
      <c r="GA156" s="49">
        <v>25747</v>
      </c>
      <c r="GB156" s="49">
        <v>22586</v>
      </c>
      <c r="GC156" s="49">
        <v>19483</v>
      </c>
      <c r="GD156" s="49">
        <v>19491</v>
      </c>
      <c r="GE156" s="49">
        <v>18759</v>
      </c>
      <c r="GF156" s="49">
        <v>17501</v>
      </c>
      <c r="GG156" s="49">
        <v>16173</v>
      </c>
      <c r="GH156" s="49">
        <v>14463</v>
      </c>
      <c r="GI156" s="49">
        <v>13335</v>
      </c>
      <c r="GJ156" s="49">
        <v>11678</v>
      </c>
      <c r="GK156" s="49">
        <v>10457</v>
      </c>
      <c r="GL156" s="50">
        <v>45661</v>
      </c>
    </row>
    <row r="157" spans="1:194" s="114" customFormat="1">
      <c r="A157" s="116"/>
      <c r="B157" s="367"/>
      <c r="C157" s="111"/>
      <c r="D157" s="117">
        <f>SUM(D150:D156)</f>
        <v>21895402</v>
      </c>
      <c r="E157" s="117">
        <f>SUM(E150:E156)</f>
        <v>23324090</v>
      </c>
      <c r="F157" s="117">
        <f>SUM(F150:F156)</f>
        <v>57106398</v>
      </c>
      <c r="G157" s="117">
        <f t="shared" ref="G157:L157" si="44">SUM(G150:G156)</f>
        <v>27983290</v>
      </c>
      <c r="H157" s="117">
        <f t="shared" si="44"/>
        <v>29123108</v>
      </c>
      <c r="I157" s="117">
        <f t="shared" si="44"/>
        <v>21895402</v>
      </c>
      <c r="J157" s="117">
        <f t="shared" si="44"/>
        <v>23324090</v>
      </c>
      <c r="K157" s="117">
        <f t="shared" si="44"/>
        <v>6087888</v>
      </c>
      <c r="L157" s="117">
        <f t="shared" si="44"/>
        <v>5799018</v>
      </c>
      <c r="M157" s="117"/>
      <c r="N157" s="339"/>
      <c r="O157" s="339"/>
      <c r="P157" s="339"/>
      <c r="Q157" s="339"/>
      <c r="R157" s="339"/>
      <c r="S157" s="339"/>
      <c r="T157" s="339"/>
      <c r="U157" s="339"/>
      <c r="V157" s="339"/>
      <c r="W157" s="339"/>
      <c r="X157" s="339"/>
      <c r="Y157" s="339"/>
      <c r="Z157" s="339"/>
      <c r="AA157" s="339"/>
      <c r="AB157" s="339"/>
      <c r="AC157" s="339"/>
      <c r="AD157" s="339"/>
      <c r="AE157" s="339"/>
      <c r="AF157" s="339"/>
      <c r="AG157" s="339"/>
      <c r="AH157" s="339"/>
      <c r="AI157" s="339"/>
      <c r="AJ157" s="339"/>
      <c r="AK157" s="339"/>
      <c r="AL157" s="339"/>
      <c r="AM157" s="339"/>
      <c r="AN157" s="339"/>
      <c r="AO157" s="339"/>
      <c r="AP157" s="339"/>
      <c r="AQ157" s="339"/>
      <c r="AR157" s="339"/>
      <c r="AS157" s="339"/>
      <c r="AT157" s="339"/>
      <c r="AU157" s="339"/>
      <c r="AV157" s="339"/>
      <c r="AW157" s="339"/>
      <c r="AX157" s="339"/>
      <c r="AY157" s="339"/>
      <c r="AZ157" s="339"/>
      <c r="BA157" s="339"/>
      <c r="BB157" s="339"/>
      <c r="BC157" s="339"/>
      <c r="BD157" s="339"/>
      <c r="BE157" s="339"/>
      <c r="BF157" s="339"/>
      <c r="BG157" s="339"/>
      <c r="BH157" s="339"/>
      <c r="BI157" s="339"/>
      <c r="BJ157" s="339"/>
      <c r="BK157" s="339"/>
      <c r="BL157" s="339"/>
      <c r="BM157" s="339"/>
      <c r="BN157" s="339"/>
      <c r="BO157" s="339"/>
      <c r="BP157" s="339"/>
      <c r="BQ157" s="339"/>
      <c r="BR157" s="339"/>
      <c r="BS157" s="339"/>
      <c r="BT157" s="339"/>
      <c r="BU157" s="339"/>
      <c r="BV157" s="339"/>
      <c r="BW157" s="339"/>
      <c r="BX157" s="339"/>
      <c r="BY157" s="339"/>
      <c r="BZ157" s="339"/>
      <c r="CA157" s="339"/>
      <c r="CB157" s="339"/>
      <c r="CC157" s="339"/>
      <c r="CD157" s="339"/>
      <c r="CE157" s="339"/>
      <c r="CF157" s="339"/>
      <c r="CG157" s="339"/>
      <c r="CH157" s="339"/>
      <c r="CI157" s="339"/>
      <c r="CJ157" s="339"/>
      <c r="CK157" s="339"/>
      <c r="CL157" s="339"/>
      <c r="CM157" s="339"/>
      <c r="CN157" s="339"/>
      <c r="CO157" s="339"/>
      <c r="CP157" s="339"/>
      <c r="CQ157" s="339"/>
      <c r="CR157" s="339"/>
      <c r="CS157" s="339"/>
      <c r="CT157" s="339"/>
      <c r="CU157" s="339"/>
      <c r="CV157" s="339"/>
      <c r="CW157" s="339"/>
      <c r="CX157" s="339"/>
      <c r="CY157" s="76"/>
      <c r="CZ157" s="117"/>
      <c r="DA157" s="339"/>
      <c r="DB157" s="339"/>
      <c r="DC157" s="339"/>
      <c r="DD157" s="339"/>
      <c r="DE157" s="339"/>
      <c r="DF157" s="339"/>
      <c r="DG157" s="339"/>
      <c r="DH157" s="339"/>
      <c r="DI157" s="339"/>
      <c r="DJ157" s="339"/>
      <c r="DK157" s="339"/>
      <c r="DL157" s="339"/>
      <c r="DM157" s="339"/>
      <c r="DN157" s="339"/>
      <c r="DO157" s="339"/>
      <c r="DP157" s="339"/>
      <c r="DQ157" s="339"/>
      <c r="DR157" s="339"/>
      <c r="DS157" s="339"/>
      <c r="DT157" s="339"/>
      <c r="DU157" s="339"/>
      <c r="DV157" s="339"/>
      <c r="DW157" s="339"/>
      <c r="DX157" s="339"/>
      <c r="DY157" s="339"/>
      <c r="DZ157" s="339"/>
      <c r="EA157" s="339"/>
      <c r="EB157" s="339"/>
      <c r="EC157" s="339"/>
      <c r="ED157" s="339"/>
      <c r="EE157" s="339"/>
      <c r="EF157" s="339"/>
      <c r="EG157" s="339"/>
      <c r="EH157" s="339"/>
      <c r="EI157" s="339"/>
      <c r="EJ157" s="339"/>
      <c r="EK157" s="339"/>
      <c r="EL157" s="339"/>
      <c r="EM157" s="339"/>
      <c r="EN157" s="339"/>
      <c r="EO157" s="339"/>
      <c r="EP157" s="339"/>
      <c r="EQ157" s="339"/>
      <c r="ER157" s="339"/>
      <c r="ES157" s="339"/>
      <c r="ET157" s="339"/>
      <c r="EU157" s="339"/>
      <c r="EV157" s="339"/>
      <c r="EW157" s="339"/>
      <c r="EX157" s="339"/>
      <c r="EY157" s="339"/>
      <c r="EZ157" s="339"/>
      <c r="FA157" s="339"/>
      <c r="FB157" s="339"/>
      <c r="FC157" s="339"/>
      <c r="FD157" s="339"/>
      <c r="FE157" s="339"/>
      <c r="FF157" s="339"/>
      <c r="FG157" s="339"/>
      <c r="FH157" s="339"/>
      <c r="FI157" s="339"/>
      <c r="FJ157" s="339"/>
      <c r="FK157" s="339"/>
      <c r="FL157" s="339"/>
      <c r="FM157" s="339"/>
      <c r="FN157" s="339"/>
      <c r="FO157" s="339"/>
      <c r="FP157" s="339"/>
      <c r="FQ157" s="339"/>
      <c r="FR157" s="339"/>
      <c r="FS157" s="339"/>
      <c r="FT157" s="339"/>
      <c r="FU157" s="339"/>
      <c r="FV157" s="339"/>
      <c r="FW157" s="339"/>
      <c r="FX157" s="339"/>
      <c r="FY157" s="339"/>
      <c r="FZ157" s="339"/>
      <c r="GA157" s="339"/>
      <c r="GB157" s="339"/>
      <c r="GC157" s="339"/>
      <c r="GD157" s="339"/>
      <c r="GE157" s="339"/>
      <c r="GF157" s="339"/>
      <c r="GG157" s="339"/>
      <c r="GH157" s="339"/>
      <c r="GI157" s="339"/>
      <c r="GJ157" s="339"/>
      <c r="GK157" s="339"/>
      <c r="GL157" s="76"/>
    </row>
    <row r="158" spans="1:194" s="1" customFormat="1">
      <c r="A158" s="107" t="s">
        <v>714</v>
      </c>
      <c r="B158" s="368" t="s">
        <v>715</v>
      </c>
      <c r="C158" s="342" t="str">
        <f t="shared" si="43"/>
        <v>England ICB - NHS Bath and North East Somerset, Swindon and Wiltshire Integrated Care Board</v>
      </c>
      <c r="D158" s="78">
        <f t="shared" ref="D158:E163" si="45">I158</f>
        <v>372192</v>
      </c>
      <c r="E158" s="78">
        <f t="shared" si="45"/>
        <v>388592</v>
      </c>
      <c r="F158" s="108">
        <f t="shared" ref="F158:F163" si="46">G158+H158</f>
        <v>953852</v>
      </c>
      <c r="G158" s="340">
        <f t="shared" ref="G158:G163" si="47">SUM(M158:CY158)</f>
        <v>470982</v>
      </c>
      <c r="H158" s="61">
        <f t="shared" ref="H158:H163" si="48">SUM(CZ158:GL158)</f>
        <v>482870</v>
      </c>
      <c r="I158" s="340">
        <f t="shared" ref="I158:I163" si="49">SUM(AE158:CY158)</f>
        <v>372192</v>
      </c>
      <c r="J158" s="103">
        <f t="shared" ref="J158:J163" si="50">SUM(DR158:GL158)</f>
        <v>388592</v>
      </c>
      <c r="K158" s="105">
        <f t="shared" ref="K158:K163" si="51">SUM(M158:AD158)</f>
        <v>98790</v>
      </c>
      <c r="L158" s="60">
        <f t="shared" ref="L158:L163" si="52">SUM(CZ158:DQ158)</f>
        <v>94278</v>
      </c>
      <c r="M158" s="105">
        <v>4647</v>
      </c>
      <c r="N158" s="341">
        <v>4706</v>
      </c>
      <c r="O158" s="341">
        <v>4907</v>
      </c>
      <c r="P158" s="341">
        <v>5108</v>
      </c>
      <c r="Q158" s="341">
        <v>5293</v>
      </c>
      <c r="R158" s="341">
        <v>5287</v>
      </c>
      <c r="S158" s="341">
        <v>5628</v>
      </c>
      <c r="T158" s="341">
        <v>5623</v>
      </c>
      <c r="U158" s="341">
        <v>5617</v>
      </c>
      <c r="V158" s="341">
        <v>5799</v>
      </c>
      <c r="W158" s="341">
        <v>6160</v>
      </c>
      <c r="X158" s="341">
        <v>6033</v>
      </c>
      <c r="Y158" s="341">
        <v>5955</v>
      </c>
      <c r="Z158" s="341">
        <v>5803</v>
      </c>
      <c r="AA158" s="341">
        <v>5710</v>
      </c>
      <c r="AB158" s="341">
        <v>5605</v>
      </c>
      <c r="AC158" s="341">
        <v>5496</v>
      </c>
      <c r="AD158" s="341">
        <v>5413</v>
      </c>
      <c r="AE158" s="341">
        <v>5967</v>
      </c>
      <c r="AF158" s="341">
        <v>6678</v>
      </c>
      <c r="AG158" s="341">
        <v>6216</v>
      </c>
      <c r="AH158" s="341">
        <v>5569</v>
      </c>
      <c r="AI158" s="341">
        <v>5932</v>
      </c>
      <c r="AJ158" s="341">
        <v>5961</v>
      </c>
      <c r="AK158" s="341">
        <v>5644</v>
      </c>
      <c r="AL158" s="341">
        <v>5569</v>
      </c>
      <c r="AM158" s="341">
        <v>5603</v>
      </c>
      <c r="AN158" s="341">
        <v>5436</v>
      </c>
      <c r="AO158" s="341">
        <v>5723</v>
      </c>
      <c r="AP158" s="341">
        <v>5509</v>
      </c>
      <c r="AQ158" s="341">
        <v>5906</v>
      </c>
      <c r="AR158" s="341">
        <v>5926</v>
      </c>
      <c r="AS158" s="341">
        <v>5999</v>
      </c>
      <c r="AT158" s="341">
        <v>5968</v>
      </c>
      <c r="AU158" s="341">
        <v>6124</v>
      </c>
      <c r="AV158" s="341">
        <v>6089</v>
      </c>
      <c r="AW158" s="341">
        <v>6037</v>
      </c>
      <c r="AX158" s="341">
        <v>5950</v>
      </c>
      <c r="AY158" s="341">
        <v>6029</v>
      </c>
      <c r="AZ158" s="341">
        <v>5880</v>
      </c>
      <c r="BA158" s="341">
        <v>5821</v>
      </c>
      <c r="BB158" s="341">
        <v>5960</v>
      </c>
      <c r="BC158" s="341">
        <v>6033</v>
      </c>
      <c r="BD158" s="341">
        <v>5922</v>
      </c>
      <c r="BE158" s="341">
        <v>5375</v>
      </c>
      <c r="BF158" s="341">
        <v>5274</v>
      </c>
      <c r="BG158" s="341">
        <v>5437</v>
      </c>
      <c r="BH158" s="341">
        <v>5820</v>
      </c>
      <c r="BI158" s="341">
        <v>5866</v>
      </c>
      <c r="BJ158" s="341">
        <v>6432</v>
      </c>
      <c r="BK158" s="341">
        <v>6631</v>
      </c>
      <c r="BL158" s="341">
        <v>6700</v>
      </c>
      <c r="BM158" s="341">
        <v>6536</v>
      </c>
      <c r="BN158" s="341">
        <v>6527</v>
      </c>
      <c r="BO158" s="341">
        <v>6586</v>
      </c>
      <c r="BP158" s="341">
        <v>6746</v>
      </c>
      <c r="BQ158" s="341">
        <v>6723</v>
      </c>
      <c r="BR158" s="341">
        <v>6887</v>
      </c>
      <c r="BS158" s="341">
        <v>6661</v>
      </c>
      <c r="BT158" s="341">
        <v>6550</v>
      </c>
      <c r="BU158" s="341">
        <v>6440</v>
      </c>
      <c r="BV158" s="341">
        <v>6192</v>
      </c>
      <c r="BW158" s="341">
        <v>5977</v>
      </c>
      <c r="BX158" s="341">
        <v>5691</v>
      </c>
      <c r="BY158" s="341">
        <v>5371</v>
      </c>
      <c r="BZ158" s="341">
        <v>5135</v>
      </c>
      <c r="CA158" s="341">
        <v>4863</v>
      </c>
      <c r="CB158" s="341">
        <v>4730</v>
      </c>
      <c r="CC158" s="341">
        <v>4797</v>
      </c>
      <c r="CD158" s="341">
        <v>4544</v>
      </c>
      <c r="CE158" s="341">
        <v>4485</v>
      </c>
      <c r="CF158" s="341">
        <v>4422</v>
      </c>
      <c r="CG158" s="341">
        <v>4421</v>
      </c>
      <c r="CH158" s="341">
        <v>4529</v>
      </c>
      <c r="CI158" s="341">
        <v>4861</v>
      </c>
      <c r="CJ158" s="341">
        <v>5197</v>
      </c>
      <c r="CK158" s="341">
        <v>3865</v>
      </c>
      <c r="CL158" s="341">
        <v>3773</v>
      </c>
      <c r="CM158" s="341">
        <v>3497</v>
      </c>
      <c r="CN158" s="341">
        <v>3141</v>
      </c>
      <c r="CO158" s="341">
        <v>2804</v>
      </c>
      <c r="CP158" s="341">
        <v>2380</v>
      </c>
      <c r="CQ158" s="341">
        <v>2335</v>
      </c>
      <c r="CR158" s="341">
        <v>2209</v>
      </c>
      <c r="CS158" s="341">
        <v>2008</v>
      </c>
      <c r="CT158" s="341">
        <v>1804</v>
      </c>
      <c r="CU158" s="341">
        <v>1625</v>
      </c>
      <c r="CV158" s="341">
        <v>1368</v>
      </c>
      <c r="CW158" s="341">
        <v>1144</v>
      </c>
      <c r="CX158" s="341">
        <v>1023</v>
      </c>
      <c r="CY158" s="60">
        <v>3359</v>
      </c>
      <c r="CZ158" s="105">
        <v>4395</v>
      </c>
      <c r="DA158" s="341">
        <v>4569</v>
      </c>
      <c r="DB158" s="341">
        <v>4724</v>
      </c>
      <c r="DC158" s="341">
        <v>4830</v>
      </c>
      <c r="DD158" s="341">
        <v>5033</v>
      </c>
      <c r="DE158" s="341">
        <v>5193</v>
      </c>
      <c r="DF158" s="341">
        <v>5362</v>
      </c>
      <c r="DG158" s="341">
        <v>5295</v>
      </c>
      <c r="DH158" s="341">
        <v>5344</v>
      </c>
      <c r="DI158" s="341">
        <v>5565</v>
      </c>
      <c r="DJ158" s="341">
        <v>5551</v>
      </c>
      <c r="DK158" s="341">
        <v>5719</v>
      </c>
      <c r="DL158" s="341">
        <v>5546</v>
      </c>
      <c r="DM158" s="341">
        <v>5549</v>
      </c>
      <c r="DN158" s="341">
        <v>5624</v>
      </c>
      <c r="DO158" s="341">
        <v>5574</v>
      </c>
      <c r="DP158" s="341">
        <v>5184</v>
      </c>
      <c r="DQ158" s="341">
        <v>5221</v>
      </c>
      <c r="DR158" s="341">
        <v>5415</v>
      </c>
      <c r="DS158" s="341">
        <v>5600</v>
      </c>
      <c r="DT158" s="341">
        <v>5189</v>
      </c>
      <c r="DU158" s="341">
        <v>4912</v>
      </c>
      <c r="DV158" s="341">
        <v>5426</v>
      </c>
      <c r="DW158" s="341">
        <v>5137</v>
      </c>
      <c r="DX158" s="341">
        <v>5128</v>
      </c>
      <c r="DY158" s="341">
        <v>5294</v>
      </c>
      <c r="DZ158" s="341">
        <v>5013</v>
      </c>
      <c r="EA158" s="341">
        <v>5302</v>
      </c>
      <c r="EB158" s="341">
        <v>5698</v>
      </c>
      <c r="EC158" s="341">
        <v>5815</v>
      </c>
      <c r="ED158" s="341">
        <v>5939</v>
      </c>
      <c r="EE158" s="341">
        <v>6272</v>
      </c>
      <c r="EF158" s="341">
        <v>6263</v>
      </c>
      <c r="EG158" s="341">
        <v>6313</v>
      </c>
      <c r="EH158" s="341">
        <v>6318</v>
      </c>
      <c r="EI158" s="341">
        <v>6535</v>
      </c>
      <c r="EJ158" s="341">
        <v>6131</v>
      </c>
      <c r="EK158" s="341">
        <v>6244</v>
      </c>
      <c r="EL158" s="341">
        <v>6165</v>
      </c>
      <c r="EM158" s="341">
        <v>5942</v>
      </c>
      <c r="EN158" s="341">
        <v>6211</v>
      </c>
      <c r="EO158" s="341">
        <v>6218</v>
      </c>
      <c r="EP158" s="341">
        <v>6104</v>
      </c>
      <c r="EQ158" s="341">
        <v>5799</v>
      </c>
      <c r="ER158" s="341">
        <v>5574</v>
      </c>
      <c r="ES158" s="341">
        <v>5586</v>
      </c>
      <c r="ET158" s="341">
        <v>5770</v>
      </c>
      <c r="EU158" s="341">
        <v>5831</v>
      </c>
      <c r="EV158" s="341">
        <v>6251</v>
      </c>
      <c r="EW158" s="341">
        <v>6563</v>
      </c>
      <c r="EX158" s="341">
        <v>6923</v>
      </c>
      <c r="EY158" s="341">
        <v>6736</v>
      </c>
      <c r="EZ158" s="341">
        <v>6661</v>
      </c>
      <c r="FA158" s="341">
        <v>6860</v>
      </c>
      <c r="FB158" s="341">
        <v>6795</v>
      </c>
      <c r="FC158" s="341">
        <v>7093</v>
      </c>
      <c r="FD158" s="341">
        <v>7056</v>
      </c>
      <c r="FE158" s="341">
        <v>6890</v>
      </c>
      <c r="FF158" s="341">
        <v>6926</v>
      </c>
      <c r="FG158" s="341">
        <v>6551</v>
      </c>
      <c r="FH158" s="341">
        <v>6513</v>
      </c>
      <c r="FI158" s="341">
        <v>6413</v>
      </c>
      <c r="FJ158" s="341">
        <v>5897</v>
      </c>
      <c r="FK158" s="341">
        <v>5838</v>
      </c>
      <c r="FL158" s="341">
        <v>5643</v>
      </c>
      <c r="FM158" s="341">
        <v>5384</v>
      </c>
      <c r="FN158" s="341">
        <v>5189</v>
      </c>
      <c r="FO158" s="341">
        <v>5034</v>
      </c>
      <c r="FP158" s="341">
        <v>5088</v>
      </c>
      <c r="FQ158" s="341">
        <v>5112</v>
      </c>
      <c r="FR158" s="341">
        <v>4845</v>
      </c>
      <c r="FS158" s="341">
        <v>4831</v>
      </c>
      <c r="FT158" s="341">
        <v>4917</v>
      </c>
      <c r="FU158" s="341">
        <v>5074</v>
      </c>
      <c r="FV158" s="341">
        <v>5409</v>
      </c>
      <c r="FW158" s="341">
        <v>5546</v>
      </c>
      <c r="FX158" s="341">
        <v>4375</v>
      </c>
      <c r="FY158" s="341">
        <v>4296</v>
      </c>
      <c r="FZ158" s="341">
        <v>4189</v>
      </c>
      <c r="GA158" s="341">
        <v>3718</v>
      </c>
      <c r="GB158" s="341">
        <v>3306</v>
      </c>
      <c r="GC158" s="341">
        <v>2846</v>
      </c>
      <c r="GD158" s="341">
        <v>2931</v>
      </c>
      <c r="GE158" s="341">
        <v>2828</v>
      </c>
      <c r="GF158" s="341">
        <v>2632</v>
      </c>
      <c r="GG158" s="341">
        <v>2327</v>
      </c>
      <c r="GH158" s="341">
        <v>2137</v>
      </c>
      <c r="GI158" s="341">
        <v>1982</v>
      </c>
      <c r="GJ158" s="341">
        <v>1693</v>
      </c>
      <c r="GK158" s="341">
        <v>1476</v>
      </c>
      <c r="GL158" s="60">
        <v>6674</v>
      </c>
    </row>
    <row r="159" spans="1:194" s="1" customFormat="1">
      <c r="A159" s="109" t="s">
        <v>714</v>
      </c>
      <c r="B159" s="369" t="s">
        <v>716</v>
      </c>
      <c r="C159" s="132" t="str">
        <f t="shared" si="43"/>
        <v>England ICB - NHS Bedfordshire, Luton and Milton Keynes Integrated Care Board</v>
      </c>
      <c r="D159" s="79">
        <f t="shared" si="45"/>
        <v>380018</v>
      </c>
      <c r="E159" s="79">
        <f t="shared" si="45"/>
        <v>395348</v>
      </c>
      <c r="F159" s="102">
        <f t="shared" si="46"/>
        <v>1015380</v>
      </c>
      <c r="G159" s="51">
        <f t="shared" si="47"/>
        <v>503181</v>
      </c>
      <c r="H159" s="52">
        <f t="shared" si="48"/>
        <v>512199</v>
      </c>
      <c r="I159" s="51">
        <f t="shared" si="49"/>
        <v>380018</v>
      </c>
      <c r="J159" s="104">
        <f t="shared" si="50"/>
        <v>395348</v>
      </c>
      <c r="K159" s="106">
        <f t="shared" si="51"/>
        <v>123163</v>
      </c>
      <c r="L159" s="50">
        <f t="shared" si="52"/>
        <v>116851</v>
      </c>
      <c r="M159" s="106">
        <v>6273</v>
      </c>
      <c r="N159" s="49">
        <v>6440</v>
      </c>
      <c r="O159" s="49">
        <v>6475</v>
      </c>
      <c r="P159" s="49">
        <v>6788</v>
      </c>
      <c r="Q159" s="49">
        <v>6646</v>
      </c>
      <c r="R159" s="49">
        <v>6909</v>
      </c>
      <c r="S159" s="49">
        <v>6924</v>
      </c>
      <c r="T159" s="49">
        <v>7053</v>
      </c>
      <c r="U159" s="49">
        <v>7057</v>
      </c>
      <c r="V159" s="49">
        <v>7110</v>
      </c>
      <c r="W159" s="49">
        <v>7239</v>
      </c>
      <c r="X159" s="49">
        <v>7238</v>
      </c>
      <c r="Y159" s="49">
        <v>7077</v>
      </c>
      <c r="Z159" s="49">
        <v>7044</v>
      </c>
      <c r="AA159" s="49">
        <v>7166</v>
      </c>
      <c r="AB159" s="49">
        <v>6687</v>
      </c>
      <c r="AC159" s="49">
        <v>6579</v>
      </c>
      <c r="AD159" s="49">
        <v>6458</v>
      </c>
      <c r="AE159" s="49">
        <v>6098</v>
      </c>
      <c r="AF159" s="49">
        <v>4734</v>
      </c>
      <c r="AG159" s="49">
        <v>4755</v>
      </c>
      <c r="AH159" s="49">
        <v>4949</v>
      </c>
      <c r="AI159" s="49">
        <v>5689</v>
      </c>
      <c r="AJ159" s="49">
        <v>6118</v>
      </c>
      <c r="AK159" s="49">
        <v>6613</v>
      </c>
      <c r="AL159" s="49">
        <v>6659</v>
      </c>
      <c r="AM159" s="49">
        <v>6538</v>
      </c>
      <c r="AN159" s="49">
        <v>6463</v>
      </c>
      <c r="AO159" s="49">
        <v>6547</v>
      </c>
      <c r="AP159" s="49">
        <v>6659</v>
      </c>
      <c r="AQ159" s="49">
        <v>7131</v>
      </c>
      <c r="AR159" s="49">
        <v>7221</v>
      </c>
      <c r="AS159" s="49">
        <v>7230</v>
      </c>
      <c r="AT159" s="49">
        <v>7358</v>
      </c>
      <c r="AU159" s="49">
        <v>7740</v>
      </c>
      <c r="AV159" s="49">
        <v>7394</v>
      </c>
      <c r="AW159" s="49">
        <v>7501</v>
      </c>
      <c r="AX159" s="49">
        <v>7550</v>
      </c>
      <c r="AY159" s="49">
        <v>7313</v>
      </c>
      <c r="AZ159" s="49">
        <v>7512</v>
      </c>
      <c r="BA159" s="49">
        <v>7305</v>
      </c>
      <c r="BB159" s="49">
        <v>7592</v>
      </c>
      <c r="BC159" s="49">
        <v>7529</v>
      </c>
      <c r="BD159" s="49">
        <v>7321</v>
      </c>
      <c r="BE159" s="49">
        <v>6860</v>
      </c>
      <c r="BF159" s="49">
        <v>6659</v>
      </c>
      <c r="BG159" s="49">
        <v>6718</v>
      </c>
      <c r="BH159" s="49">
        <v>6517</v>
      </c>
      <c r="BI159" s="49">
        <v>6656</v>
      </c>
      <c r="BJ159" s="49">
        <v>6585</v>
      </c>
      <c r="BK159" s="49">
        <v>6691</v>
      </c>
      <c r="BL159" s="49">
        <v>7002</v>
      </c>
      <c r="BM159" s="49">
        <v>6699</v>
      </c>
      <c r="BN159" s="49">
        <v>6723</v>
      </c>
      <c r="BO159" s="49">
        <v>6609</v>
      </c>
      <c r="BP159" s="49">
        <v>6800</v>
      </c>
      <c r="BQ159" s="49">
        <v>6441</v>
      </c>
      <c r="BR159" s="49">
        <v>6446</v>
      </c>
      <c r="BS159" s="49">
        <v>6267</v>
      </c>
      <c r="BT159" s="49">
        <v>6023</v>
      </c>
      <c r="BU159" s="49">
        <v>5793</v>
      </c>
      <c r="BV159" s="49">
        <v>5647</v>
      </c>
      <c r="BW159" s="49">
        <v>5437</v>
      </c>
      <c r="BX159" s="49">
        <v>5231</v>
      </c>
      <c r="BY159" s="49">
        <v>4932</v>
      </c>
      <c r="BZ159" s="49">
        <v>4851</v>
      </c>
      <c r="CA159" s="49">
        <v>4523</v>
      </c>
      <c r="CB159" s="49">
        <v>4167</v>
      </c>
      <c r="CC159" s="49">
        <v>4043</v>
      </c>
      <c r="CD159" s="49">
        <v>3968</v>
      </c>
      <c r="CE159" s="49">
        <v>3717</v>
      </c>
      <c r="CF159" s="49">
        <v>3765</v>
      </c>
      <c r="CG159" s="49">
        <v>3704</v>
      </c>
      <c r="CH159" s="49">
        <v>3676</v>
      </c>
      <c r="CI159" s="49">
        <v>3867</v>
      </c>
      <c r="CJ159" s="49">
        <v>4016</v>
      </c>
      <c r="CK159" s="49">
        <v>3023</v>
      </c>
      <c r="CL159" s="49">
        <v>2768</v>
      </c>
      <c r="CM159" s="49">
        <v>2884</v>
      </c>
      <c r="CN159" s="49">
        <v>2448</v>
      </c>
      <c r="CO159" s="49">
        <v>2053</v>
      </c>
      <c r="CP159" s="49">
        <v>1790</v>
      </c>
      <c r="CQ159" s="49">
        <v>1716</v>
      </c>
      <c r="CR159" s="49">
        <v>1682</v>
      </c>
      <c r="CS159" s="49">
        <v>1593</v>
      </c>
      <c r="CT159" s="49">
        <v>1409</v>
      </c>
      <c r="CU159" s="49">
        <v>1193</v>
      </c>
      <c r="CV159" s="49">
        <v>1019</v>
      </c>
      <c r="CW159" s="49">
        <v>846</v>
      </c>
      <c r="CX159" s="49">
        <v>718</v>
      </c>
      <c r="CY159" s="50">
        <v>2324</v>
      </c>
      <c r="CZ159" s="106">
        <v>6042</v>
      </c>
      <c r="DA159" s="49">
        <v>5992</v>
      </c>
      <c r="DB159" s="49">
        <v>6367</v>
      </c>
      <c r="DC159" s="49">
        <v>6415</v>
      </c>
      <c r="DD159" s="49">
        <v>6472</v>
      </c>
      <c r="DE159" s="49">
        <v>6585</v>
      </c>
      <c r="DF159" s="49">
        <v>6831</v>
      </c>
      <c r="DG159" s="49">
        <v>6532</v>
      </c>
      <c r="DH159" s="49">
        <v>6582</v>
      </c>
      <c r="DI159" s="49">
        <v>6678</v>
      </c>
      <c r="DJ159" s="49">
        <v>6802</v>
      </c>
      <c r="DK159" s="49">
        <v>6876</v>
      </c>
      <c r="DL159" s="49">
        <v>6813</v>
      </c>
      <c r="DM159" s="49">
        <v>6834</v>
      </c>
      <c r="DN159" s="49">
        <v>6608</v>
      </c>
      <c r="DO159" s="49">
        <v>6285</v>
      </c>
      <c r="DP159" s="49">
        <v>6079</v>
      </c>
      <c r="DQ159" s="49">
        <v>6058</v>
      </c>
      <c r="DR159" s="49">
        <v>5603</v>
      </c>
      <c r="DS159" s="49">
        <v>3938</v>
      </c>
      <c r="DT159" s="49">
        <v>4000</v>
      </c>
      <c r="DU159" s="49">
        <v>4526</v>
      </c>
      <c r="DV159" s="49">
        <v>5216</v>
      </c>
      <c r="DW159" s="49">
        <v>5725</v>
      </c>
      <c r="DX159" s="49">
        <v>6007</v>
      </c>
      <c r="DY159" s="49">
        <v>6161</v>
      </c>
      <c r="DZ159" s="49">
        <v>6278</v>
      </c>
      <c r="EA159" s="49">
        <v>6424</v>
      </c>
      <c r="EB159" s="49">
        <v>6889</v>
      </c>
      <c r="EC159" s="49">
        <v>7269</v>
      </c>
      <c r="ED159" s="49">
        <v>7441</v>
      </c>
      <c r="EE159" s="49">
        <v>7795</v>
      </c>
      <c r="EF159" s="49">
        <v>7847</v>
      </c>
      <c r="EG159" s="49">
        <v>7940</v>
      </c>
      <c r="EH159" s="49">
        <v>8326</v>
      </c>
      <c r="EI159" s="49">
        <v>7979</v>
      </c>
      <c r="EJ159" s="49">
        <v>8189</v>
      </c>
      <c r="EK159" s="49">
        <v>8035</v>
      </c>
      <c r="EL159" s="49">
        <v>7679</v>
      </c>
      <c r="EM159" s="49">
        <v>7874</v>
      </c>
      <c r="EN159" s="49">
        <v>7779</v>
      </c>
      <c r="EO159" s="49">
        <v>7927</v>
      </c>
      <c r="EP159" s="49">
        <v>7879</v>
      </c>
      <c r="EQ159" s="49">
        <v>7372</v>
      </c>
      <c r="ER159" s="49">
        <v>6786</v>
      </c>
      <c r="ES159" s="49">
        <v>6685</v>
      </c>
      <c r="ET159" s="49">
        <v>6491</v>
      </c>
      <c r="EU159" s="49">
        <v>6746</v>
      </c>
      <c r="EV159" s="49">
        <v>6438</v>
      </c>
      <c r="EW159" s="49">
        <v>6752</v>
      </c>
      <c r="EX159" s="49">
        <v>6691</v>
      </c>
      <c r="EY159" s="49">
        <v>6855</v>
      </c>
      <c r="EZ159" s="49">
        <v>6641</v>
      </c>
      <c r="FA159" s="49">
        <v>6745</v>
      </c>
      <c r="FB159" s="49">
        <v>6710</v>
      </c>
      <c r="FC159" s="49">
        <v>6567</v>
      </c>
      <c r="FD159" s="49">
        <v>6682</v>
      </c>
      <c r="FE159" s="49">
        <v>6307</v>
      </c>
      <c r="FF159" s="49">
        <v>6420</v>
      </c>
      <c r="FG159" s="49">
        <v>6088</v>
      </c>
      <c r="FH159" s="49">
        <v>6068</v>
      </c>
      <c r="FI159" s="49">
        <v>5553</v>
      </c>
      <c r="FJ159" s="49">
        <v>5469</v>
      </c>
      <c r="FK159" s="49">
        <v>5337</v>
      </c>
      <c r="FL159" s="49">
        <v>4997</v>
      </c>
      <c r="FM159" s="49">
        <v>4780</v>
      </c>
      <c r="FN159" s="49">
        <v>4612</v>
      </c>
      <c r="FO159" s="49">
        <v>4594</v>
      </c>
      <c r="FP159" s="49">
        <v>4457</v>
      </c>
      <c r="FQ159" s="49">
        <v>4288</v>
      </c>
      <c r="FR159" s="49">
        <v>4208</v>
      </c>
      <c r="FS159" s="49">
        <v>4167</v>
      </c>
      <c r="FT159" s="49">
        <v>4147</v>
      </c>
      <c r="FU159" s="49">
        <v>4209</v>
      </c>
      <c r="FV159" s="49">
        <v>4191</v>
      </c>
      <c r="FW159" s="49">
        <v>4481</v>
      </c>
      <c r="FX159" s="49">
        <v>3436</v>
      </c>
      <c r="FY159" s="49">
        <v>3295</v>
      </c>
      <c r="FZ159" s="49">
        <v>3193</v>
      </c>
      <c r="GA159" s="49">
        <v>2911</v>
      </c>
      <c r="GB159" s="49">
        <v>2554</v>
      </c>
      <c r="GC159" s="49">
        <v>2100</v>
      </c>
      <c r="GD159" s="49">
        <v>2270</v>
      </c>
      <c r="GE159" s="49">
        <v>2124</v>
      </c>
      <c r="GF159" s="49">
        <v>1988</v>
      </c>
      <c r="GG159" s="49">
        <v>1862</v>
      </c>
      <c r="GH159" s="49">
        <v>1750</v>
      </c>
      <c r="GI159" s="49">
        <v>1563</v>
      </c>
      <c r="GJ159" s="49">
        <v>1282</v>
      </c>
      <c r="GK159" s="49">
        <v>1096</v>
      </c>
      <c r="GL159" s="50">
        <v>4664</v>
      </c>
    </row>
    <row r="160" spans="1:194" s="1" customFormat="1">
      <c r="A160" s="109" t="s">
        <v>714</v>
      </c>
      <c r="B160" s="369" t="s">
        <v>717</v>
      </c>
      <c r="C160" s="132" t="str">
        <f t="shared" si="43"/>
        <v>England ICB - NHS Birmingham and Solihull Integrated Care Board</v>
      </c>
      <c r="D160" s="79">
        <f t="shared" si="45"/>
        <v>503372</v>
      </c>
      <c r="E160" s="79">
        <f t="shared" si="45"/>
        <v>536150</v>
      </c>
      <c r="F160" s="102">
        <f t="shared" si="46"/>
        <v>1375281</v>
      </c>
      <c r="G160" s="51">
        <f t="shared" si="47"/>
        <v>674927</v>
      </c>
      <c r="H160" s="52">
        <f t="shared" si="48"/>
        <v>700354</v>
      </c>
      <c r="I160" s="51">
        <f t="shared" si="49"/>
        <v>503372</v>
      </c>
      <c r="J160" s="104">
        <f t="shared" si="50"/>
        <v>536150</v>
      </c>
      <c r="K160" s="106">
        <f t="shared" si="51"/>
        <v>171555</v>
      </c>
      <c r="L160" s="50">
        <f t="shared" si="52"/>
        <v>164204</v>
      </c>
      <c r="M160" s="106">
        <v>8584</v>
      </c>
      <c r="N160" s="49">
        <v>8156</v>
      </c>
      <c r="O160" s="49">
        <v>8649</v>
      </c>
      <c r="P160" s="49">
        <v>9013</v>
      </c>
      <c r="Q160" s="49">
        <v>8993</v>
      </c>
      <c r="R160" s="49">
        <v>9410</v>
      </c>
      <c r="S160" s="49">
        <v>9528</v>
      </c>
      <c r="T160" s="49">
        <v>9681</v>
      </c>
      <c r="U160" s="49">
        <v>9832</v>
      </c>
      <c r="V160" s="49">
        <v>9948</v>
      </c>
      <c r="W160" s="49">
        <v>10338</v>
      </c>
      <c r="X160" s="49">
        <v>10219</v>
      </c>
      <c r="Y160" s="49">
        <v>9941</v>
      </c>
      <c r="Z160" s="49">
        <v>9979</v>
      </c>
      <c r="AA160" s="49">
        <v>10126</v>
      </c>
      <c r="AB160" s="49">
        <v>9923</v>
      </c>
      <c r="AC160" s="49">
        <v>9558</v>
      </c>
      <c r="AD160" s="49">
        <v>9677</v>
      </c>
      <c r="AE160" s="49">
        <v>10163</v>
      </c>
      <c r="AF160" s="49">
        <v>11526</v>
      </c>
      <c r="AG160" s="49">
        <v>11302</v>
      </c>
      <c r="AH160" s="49">
        <v>10963</v>
      </c>
      <c r="AI160" s="49">
        <v>10894</v>
      </c>
      <c r="AJ160" s="49">
        <v>10905</v>
      </c>
      <c r="AK160" s="49">
        <v>10148</v>
      </c>
      <c r="AL160" s="49">
        <v>9922</v>
      </c>
      <c r="AM160" s="49">
        <v>9558</v>
      </c>
      <c r="AN160" s="49">
        <v>9466</v>
      </c>
      <c r="AO160" s="49">
        <v>9683</v>
      </c>
      <c r="AP160" s="49">
        <v>9502</v>
      </c>
      <c r="AQ160" s="49">
        <v>9789</v>
      </c>
      <c r="AR160" s="49">
        <v>9589</v>
      </c>
      <c r="AS160" s="49">
        <v>9547</v>
      </c>
      <c r="AT160" s="49">
        <v>9356</v>
      </c>
      <c r="AU160" s="49">
        <v>9218</v>
      </c>
      <c r="AV160" s="49">
        <v>9240</v>
      </c>
      <c r="AW160" s="49">
        <v>9040</v>
      </c>
      <c r="AX160" s="49">
        <v>9329</v>
      </c>
      <c r="AY160" s="49">
        <v>8812</v>
      </c>
      <c r="AZ160" s="49">
        <v>8813</v>
      </c>
      <c r="BA160" s="49">
        <v>8753</v>
      </c>
      <c r="BB160" s="49">
        <v>8923</v>
      </c>
      <c r="BC160" s="49">
        <v>8855</v>
      </c>
      <c r="BD160" s="49">
        <v>8283</v>
      </c>
      <c r="BE160" s="49">
        <v>8102</v>
      </c>
      <c r="BF160" s="49">
        <v>7986</v>
      </c>
      <c r="BG160" s="49">
        <v>7984</v>
      </c>
      <c r="BH160" s="49">
        <v>7835</v>
      </c>
      <c r="BI160" s="49">
        <v>7987</v>
      </c>
      <c r="BJ160" s="49">
        <v>8167</v>
      </c>
      <c r="BK160" s="49">
        <v>8235</v>
      </c>
      <c r="BL160" s="49">
        <v>8532</v>
      </c>
      <c r="BM160" s="49">
        <v>8543</v>
      </c>
      <c r="BN160" s="49">
        <v>8580</v>
      </c>
      <c r="BO160" s="49">
        <v>8441</v>
      </c>
      <c r="BP160" s="49">
        <v>7986</v>
      </c>
      <c r="BQ160" s="49">
        <v>7798</v>
      </c>
      <c r="BR160" s="49">
        <v>7743</v>
      </c>
      <c r="BS160" s="49">
        <v>7551</v>
      </c>
      <c r="BT160" s="49">
        <v>7323</v>
      </c>
      <c r="BU160" s="49">
        <v>7123</v>
      </c>
      <c r="BV160" s="49">
        <v>6839</v>
      </c>
      <c r="BW160" s="49">
        <v>6622</v>
      </c>
      <c r="BX160" s="49">
        <v>6387</v>
      </c>
      <c r="BY160" s="49">
        <v>6365</v>
      </c>
      <c r="BZ160" s="49">
        <v>5856</v>
      </c>
      <c r="CA160" s="49">
        <v>5304</v>
      </c>
      <c r="CB160" s="49">
        <v>5238</v>
      </c>
      <c r="CC160" s="49">
        <v>5083</v>
      </c>
      <c r="CD160" s="49">
        <v>5091</v>
      </c>
      <c r="CE160" s="49">
        <v>4743</v>
      </c>
      <c r="CF160" s="49">
        <v>4579</v>
      </c>
      <c r="CG160" s="49">
        <v>4513</v>
      </c>
      <c r="CH160" s="49">
        <v>4283</v>
      </c>
      <c r="CI160" s="49">
        <v>4368</v>
      </c>
      <c r="CJ160" s="49">
        <v>4597</v>
      </c>
      <c r="CK160" s="49">
        <v>3523</v>
      </c>
      <c r="CL160" s="49">
        <v>3592</v>
      </c>
      <c r="CM160" s="49">
        <v>3471</v>
      </c>
      <c r="CN160" s="49">
        <v>3124</v>
      </c>
      <c r="CO160" s="49">
        <v>2798</v>
      </c>
      <c r="CP160" s="49">
        <v>2311</v>
      </c>
      <c r="CQ160" s="49">
        <v>2353</v>
      </c>
      <c r="CR160" s="49">
        <v>2310</v>
      </c>
      <c r="CS160" s="49">
        <v>2028</v>
      </c>
      <c r="CT160" s="49">
        <v>1786</v>
      </c>
      <c r="CU160" s="49">
        <v>1649</v>
      </c>
      <c r="CV160" s="49">
        <v>1456</v>
      </c>
      <c r="CW160" s="49">
        <v>1130</v>
      </c>
      <c r="CX160" s="49">
        <v>1026</v>
      </c>
      <c r="CY160" s="50">
        <v>3452</v>
      </c>
      <c r="CZ160" s="106">
        <v>8309</v>
      </c>
      <c r="DA160" s="49">
        <v>8374</v>
      </c>
      <c r="DB160" s="49">
        <v>8541</v>
      </c>
      <c r="DC160" s="49">
        <v>8382</v>
      </c>
      <c r="DD160" s="49">
        <v>8758</v>
      </c>
      <c r="DE160" s="49">
        <v>9114</v>
      </c>
      <c r="DF160" s="49">
        <v>9268</v>
      </c>
      <c r="DG160" s="49">
        <v>9211</v>
      </c>
      <c r="DH160" s="49">
        <v>9348</v>
      </c>
      <c r="DI160" s="49">
        <v>9522</v>
      </c>
      <c r="DJ160" s="49">
        <v>9507</v>
      </c>
      <c r="DK160" s="49">
        <v>9738</v>
      </c>
      <c r="DL160" s="49">
        <v>9352</v>
      </c>
      <c r="DM160" s="49">
        <v>9779</v>
      </c>
      <c r="DN160" s="49">
        <v>9516</v>
      </c>
      <c r="DO160" s="49">
        <v>9083</v>
      </c>
      <c r="DP160" s="49">
        <v>9142</v>
      </c>
      <c r="DQ160" s="49">
        <v>9260</v>
      </c>
      <c r="DR160" s="49">
        <v>9583</v>
      </c>
      <c r="DS160" s="49">
        <v>11890</v>
      </c>
      <c r="DT160" s="49">
        <v>12181</v>
      </c>
      <c r="DU160" s="49">
        <v>11478</v>
      </c>
      <c r="DV160" s="49">
        <v>10275</v>
      </c>
      <c r="DW160" s="49">
        <v>10120</v>
      </c>
      <c r="DX160" s="49">
        <v>9979</v>
      </c>
      <c r="DY160" s="49">
        <v>9877</v>
      </c>
      <c r="DZ160" s="49">
        <v>9993</v>
      </c>
      <c r="EA160" s="49">
        <v>9684</v>
      </c>
      <c r="EB160" s="49">
        <v>9646</v>
      </c>
      <c r="EC160" s="49">
        <v>9576</v>
      </c>
      <c r="ED160" s="49">
        <v>9874</v>
      </c>
      <c r="EE160" s="49">
        <v>10115</v>
      </c>
      <c r="EF160" s="49">
        <v>10322</v>
      </c>
      <c r="EG160" s="49">
        <v>10162</v>
      </c>
      <c r="EH160" s="49">
        <v>10316</v>
      </c>
      <c r="EI160" s="49">
        <v>10444</v>
      </c>
      <c r="EJ160" s="49">
        <v>10037</v>
      </c>
      <c r="EK160" s="49">
        <v>9823</v>
      </c>
      <c r="EL160" s="49">
        <v>9804</v>
      </c>
      <c r="EM160" s="49">
        <v>9863</v>
      </c>
      <c r="EN160" s="49">
        <v>9732</v>
      </c>
      <c r="EO160" s="49">
        <v>9441</v>
      </c>
      <c r="EP160" s="49">
        <v>9852</v>
      </c>
      <c r="EQ160" s="49">
        <v>8968</v>
      </c>
      <c r="ER160" s="49">
        <v>8391</v>
      </c>
      <c r="ES160" s="49">
        <v>8174</v>
      </c>
      <c r="ET160" s="49">
        <v>8242</v>
      </c>
      <c r="EU160" s="49">
        <v>7780</v>
      </c>
      <c r="EV160" s="49">
        <v>7955</v>
      </c>
      <c r="EW160" s="49">
        <v>8098</v>
      </c>
      <c r="EX160" s="49">
        <v>8422</v>
      </c>
      <c r="EY160" s="49">
        <v>8540</v>
      </c>
      <c r="EZ160" s="49">
        <v>8614</v>
      </c>
      <c r="FA160" s="49">
        <v>8491</v>
      </c>
      <c r="FB160" s="49">
        <v>8335</v>
      </c>
      <c r="FC160" s="49">
        <v>8263</v>
      </c>
      <c r="FD160" s="49">
        <v>8031</v>
      </c>
      <c r="FE160" s="49">
        <v>7886</v>
      </c>
      <c r="FF160" s="49">
        <v>7824</v>
      </c>
      <c r="FG160" s="49">
        <v>7569</v>
      </c>
      <c r="FH160" s="49">
        <v>7710</v>
      </c>
      <c r="FI160" s="49">
        <v>7103</v>
      </c>
      <c r="FJ160" s="49">
        <v>6850</v>
      </c>
      <c r="FK160" s="49">
        <v>6500</v>
      </c>
      <c r="FL160" s="49">
        <v>6134</v>
      </c>
      <c r="FM160" s="49">
        <v>5891</v>
      </c>
      <c r="FN160" s="49">
        <v>5601</v>
      </c>
      <c r="FO160" s="49">
        <v>5308</v>
      </c>
      <c r="FP160" s="49">
        <v>5428</v>
      </c>
      <c r="FQ160" s="49">
        <v>5347</v>
      </c>
      <c r="FR160" s="49">
        <v>5166</v>
      </c>
      <c r="FS160" s="49">
        <v>4918</v>
      </c>
      <c r="FT160" s="49">
        <v>5048</v>
      </c>
      <c r="FU160" s="49">
        <v>4883</v>
      </c>
      <c r="FV160" s="49">
        <v>5186</v>
      </c>
      <c r="FW160" s="49">
        <v>5377</v>
      </c>
      <c r="FX160" s="49">
        <v>4250</v>
      </c>
      <c r="FY160" s="49">
        <v>4145</v>
      </c>
      <c r="FZ160" s="49">
        <v>4180</v>
      </c>
      <c r="GA160" s="49">
        <v>3880</v>
      </c>
      <c r="GB160" s="49">
        <v>3488</v>
      </c>
      <c r="GC160" s="49">
        <v>3060</v>
      </c>
      <c r="GD160" s="49">
        <v>3032</v>
      </c>
      <c r="GE160" s="49">
        <v>2947</v>
      </c>
      <c r="GF160" s="49">
        <v>2792</v>
      </c>
      <c r="GG160" s="49">
        <v>2670</v>
      </c>
      <c r="GH160" s="49">
        <v>2496</v>
      </c>
      <c r="GI160" s="49">
        <v>2239</v>
      </c>
      <c r="GJ160" s="49">
        <v>1854</v>
      </c>
      <c r="GK160" s="49">
        <v>1648</v>
      </c>
      <c r="GL160" s="50">
        <v>7369</v>
      </c>
    </row>
    <row r="161" spans="1:194" s="1" customFormat="1">
      <c r="A161" s="109" t="s">
        <v>714</v>
      </c>
      <c r="B161" s="369" t="s">
        <v>718</v>
      </c>
      <c r="C161" s="132" t="str">
        <f t="shared" si="43"/>
        <v>England ICB - NHS Black Country Integrated Care Board</v>
      </c>
      <c r="D161" s="79">
        <f t="shared" si="45"/>
        <v>453894</v>
      </c>
      <c r="E161" s="79">
        <f t="shared" si="45"/>
        <v>481312</v>
      </c>
      <c r="F161" s="102">
        <f t="shared" si="46"/>
        <v>1222935</v>
      </c>
      <c r="G161" s="51">
        <f t="shared" si="47"/>
        <v>601713</v>
      </c>
      <c r="H161" s="52">
        <f t="shared" si="48"/>
        <v>621222</v>
      </c>
      <c r="I161" s="51">
        <f t="shared" si="49"/>
        <v>453894</v>
      </c>
      <c r="J161" s="104">
        <f t="shared" si="50"/>
        <v>481312</v>
      </c>
      <c r="K161" s="106">
        <f t="shared" si="51"/>
        <v>147819</v>
      </c>
      <c r="L161" s="50">
        <f t="shared" si="52"/>
        <v>139910</v>
      </c>
      <c r="M161" s="106">
        <v>7530</v>
      </c>
      <c r="N161" s="49">
        <v>7686</v>
      </c>
      <c r="O161" s="49">
        <v>7622</v>
      </c>
      <c r="P161" s="49">
        <v>7835</v>
      </c>
      <c r="Q161" s="49">
        <v>7977</v>
      </c>
      <c r="R161" s="49">
        <v>8100</v>
      </c>
      <c r="S161" s="49">
        <v>8386</v>
      </c>
      <c r="T161" s="49">
        <v>8149</v>
      </c>
      <c r="U161" s="49">
        <v>8476</v>
      </c>
      <c r="V161" s="49">
        <v>8823</v>
      </c>
      <c r="W161" s="49">
        <v>8768</v>
      </c>
      <c r="X161" s="49">
        <v>8692</v>
      </c>
      <c r="Y161" s="49">
        <v>8542</v>
      </c>
      <c r="Z161" s="49">
        <v>8402</v>
      </c>
      <c r="AA161" s="49">
        <v>8698</v>
      </c>
      <c r="AB161" s="49">
        <v>7857</v>
      </c>
      <c r="AC161" s="49">
        <v>8088</v>
      </c>
      <c r="AD161" s="49">
        <v>8188</v>
      </c>
      <c r="AE161" s="49">
        <v>8009</v>
      </c>
      <c r="AF161" s="49">
        <v>6381</v>
      </c>
      <c r="AG161" s="49">
        <v>6625</v>
      </c>
      <c r="AH161" s="49">
        <v>6819</v>
      </c>
      <c r="AI161" s="49">
        <v>6987</v>
      </c>
      <c r="AJ161" s="49">
        <v>7253</v>
      </c>
      <c r="AK161" s="49">
        <v>7335</v>
      </c>
      <c r="AL161" s="49">
        <v>7524</v>
      </c>
      <c r="AM161" s="49">
        <v>7402</v>
      </c>
      <c r="AN161" s="49">
        <v>7503</v>
      </c>
      <c r="AO161" s="49">
        <v>7464</v>
      </c>
      <c r="AP161" s="49">
        <v>7865</v>
      </c>
      <c r="AQ161" s="49">
        <v>8044</v>
      </c>
      <c r="AR161" s="49">
        <v>8339</v>
      </c>
      <c r="AS161" s="49">
        <v>8238</v>
      </c>
      <c r="AT161" s="49">
        <v>7915</v>
      </c>
      <c r="AU161" s="49">
        <v>8198</v>
      </c>
      <c r="AV161" s="49">
        <v>8106</v>
      </c>
      <c r="AW161" s="49">
        <v>7966</v>
      </c>
      <c r="AX161" s="49">
        <v>8122</v>
      </c>
      <c r="AY161" s="49">
        <v>7762</v>
      </c>
      <c r="AZ161" s="49">
        <v>7943</v>
      </c>
      <c r="BA161" s="49">
        <v>7657</v>
      </c>
      <c r="BB161" s="49">
        <v>7832</v>
      </c>
      <c r="BC161" s="49">
        <v>8093</v>
      </c>
      <c r="BD161" s="49">
        <v>7772</v>
      </c>
      <c r="BE161" s="49">
        <v>7206</v>
      </c>
      <c r="BF161" s="49">
        <v>6889</v>
      </c>
      <c r="BG161" s="49">
        <v>7360</v>
      </c>
      <c r="BH161" s="49">
        <v>7323</v>
      </c>
      <c r="BI161" s="49">
        <v>7584</v>
      </c>
      <c r="BJ161" s="49">
        <v>7838</v>
      </c>
      <c r="BK161" s="49">
        <v>8155</v>
      </c>
      <c r="BL161" s="49">
        <v>8269</v>
      </c>
      <c r="BM161" s="49">
        <v>8336</v>
      </c>
      <c r="BN161" s="49">
        <v>8265</v>
      </c>
      <c r="BO161" s="49">
        <v>8421</v>
      </c>
      <c r="BP161" s="49">
        <v>8365</v>
      </c>
      <c r="BQ161" s="49">
        <v>7954</v>
      </c>
      <c r="BR161" s="49">
        <v>7569</v>
      </c>
      <c r="BS161" s="49">
        <v>7558</v>
      </c>
      <c r="BT161" s="49">
        <v>7405</v>
      </c>
      <c r="BU161" s="49">
        <v>7312</v>
      </c>
      <c r="BV161" s="49">
        <v>7035</v>
      </c>
      <c r="BW161" s="49">
        <v>6532</v>
      </c>
      <c r="BX161" s="49">
        <v>6213</v>
      </c>
      <c r="BY161" s="49">
        <v>6313</v>
      </c>
      <c r="BZ161" s="49">
        <v>6080</v>
      </c>
      <c r="CA161" s="49">
        <v>5602</v>
      </c>
      <c r="CB161" s="49">
        <v>5440</v>
      </c>
      <c r="CC161" s="49">
        <v>5302</v>
      </c>
      <c r="CD161" s="49">
        <v>5276</v>
      </c>
      <c r="CE161" s="49">
        <v>5047</v>
      </c>
      <c r="CF161" s="49">
        <v>4961</v>
      </c>
      <c r="CG161" s="49">
        <v>4802</v>
      </c>
      <c r="CH161" s="49">
        <v>4840</v>
      </c>
      <c r="CI161" s="49">
        <v>4966</v>
      </c>
      <c r="CJ161" s="49">
        <v>5145</v>
      </c>
      <c r="CK161" s="49">
        <v>3942</v>
      </c>
      <c r="CL161" s="49">
        <v>3870</v>
      </c>
      <c r="CM161" s="49">
        <v>3888</v>
      </c>
      <c r="CN161" s="49">
        <v>3627</v>
      </c>
      <c r="CO161" s="49">
        <v>3164</v>
      </c>
      <c r="CP161" s="49">
        <v>2722</v>
      </c>
      <c r="CQ161" s="49">
        <v>2711</v>
      </c>
      <c r="CR161" s="49">
        <v>2409</v>
      </c>
      <c r="CS161" s="49">
        <v>2335</v>
      </c>
      <c r="CT161" s="49">
        <v>2003</v>
      </c>
      <c r="CU161" s="49">
        <v>1723</v>
      </c>
      <c r="CV161" s="49">
        <v>1532</v>
      </c>
      <c r="CW161" s="49">
        <v>1204</v>
      </c>
      <c r="CX161" s="49">
        <v>1027</v>
      </c>
      <c r="CY161" s="50">
        <v>3220</v>
      </c>
      <c r="CZ161" s="106">
        <v>7262</v>
      </c>
      <c r="DA161" s="49">
        <v>6870</v>
      </c>
      <c r="DB161" s="49">
        <v>7436</v>
      </c>
      <c r="DC161" s="49">
        <v>7397</v>
      </c>
      <c r="DD161" s="49">
        <v>7629</v>
      </c>
      <c r="DE161" s="49">
        <v>7820</v>
      </c>
      <c r="DF161" s="49">
        <v>8017</v>
      </c>
      <c r="DG161" s="49">
        <v>7792</v>
      </c>
      <c r="DH161" s="49">
        <v>7985</v>
      </c>
      <c r="DI161" s="49">
        <v>8193</v>
      </c>
      <c r="DJ161" s="49">
        <v>8388</v>
      </c>
      <c r="DK161" s="49">
        <v>8289</v>
      </c>
      <c r="DL161" s="49">
        <v>8027</v>
      </c>
      <c r="DM161" s="49">
        <v>7975</v>
      </c>
      <c r="DN161" s="49">
        <v>7991</v>
      </c>
      <c r="DO161" s="49">
        <v>7821</v>
      </c>
      <c r="DP161" s="49">
        <v>7577</v>
      </c>
      <c r="DQ161" s="49">
        <v>7441</v>
      </c>
      <c r="DR161" s="49">
        <v>7060</v>
      </c>
      <c r="DS161" s="49">
        <v>5886</v>
      </c>
      <c r="DT161" s="49">
        <v>5881</v>
      </c>
      <c r="DU161" s="49">
        <v>6182</v>
      </c>
      <c r="DV161" s="49">
        <v>6639</v>
      </c>
      <c r="DW161" s="49">
        <v>7100</v>
      </c>
      <c r="DX161" s="49">
        <v>7361</v>
      </c>
      <c r="DY161" s="49">
        <v>7580</v>
      </c>
      <c r="DZ161" s="49">
        <v>7444</v>
      </c>
      <c r="EA161" s="49">
        <v>7603</v>
      </c>
      <c r="EB161" s="49">
        <v>8294</v>
      </c>
      <c r="EC161" s="49">
        <v>8523</v>
      </c>
      <c r="ED161" s="49">
        <v>8818</v>
      </c>
      <c r="EE161" s="49">
        <v>8973</v>
      </c>
      <c r="EF161" s="49">
        <v>8812</v>
      </c>
      <c r="EG161" s="49">
        <v>8902</v>
      </c>
      <c r="EH161" s="49">
        <v>8984</v>
      </c>
      <c r="EI161" s="49">
        <v>9124</v>
      </c>
      <c r="EJ161" s="49">
        <v>8743</v>
      </c>
      <c r="EK161" s="49">
        <v>9003</v>
      </c>
      <c r="EL161" s="49">
        <v>8638</v>
      </c>
      <c r="EM161" s="49">
        <v>8858</v>
      </c>
      <c r="EN161" s="49">
        <v>8466</v>
      </c>
      <c r="EO161" s="49">
        <v>8359</v>
      </c>
      <c r="EP161" s="49">
        <v>8627</v>
      </c>
      <c r="EQ161" s="49">
        <v>7930</v>
      </c>
      <c r="ER161" s="49">
        <v>7244</v>
      </c>
      <c r="ES161" s="49">
        <v>7243</v>
      </c>
      <c r="ET161" s="49">
        <v>7204</v>
      </c>
      <c r="EU161" s="49">
        <v>7222</v>
      </c>
      <c r="EV161" s="49">
        <v>7263</v>
      </c>
      <c r="EW161" s="49">
        <v>7744</v>
      </c>
      <c r="EX161" s="49">
        <v>8148</v>
      </c>
      <c r="EY161" s="49">
        <v>8594</v>
      </c>
      <c r="EZ161" s="49">
        <v>8487</v>
      </c>
      <c r="FA161" s="49">
        <v>8206</v>
      </c>
      <c r="FB161" s="49">
        <v>8155</v>
      </c>
      <c r="FC161" s="49">
        <v>8137</v>
      </c>
      <c r="FD161" s="49">
        <v>7911</v>
      </c>
      <c r="FE161" s="49">
        <v>8194</v>
      </c>
      <c r="FF161" s="49">
        <v>7850</v>
      </c>
      <c r="FG161" s="49">
        <v>7543</v>
      </c>
      <c r="FH161" s="49">
        <v>7483</v>
      </c>
      <c r="FI161" s="49">
        <v>7026</v>
      </c>
      <c r="FJ161" s="49">
        <v>6713</v>
      </c>
      <c r="FK161" s="49">
        <v>6411</v>
      </c>
      <c r="FL161" s="49">
        <v>6361</v>
      </c>
      <c r="FM161" s="49">
        <v>6167</v>
      </c>
      <c r="FN161" s="49">
        <v>5942</v>
      </c>
      <c r="FO161" s="49">
        <v>5587</v>
      </c>
      <c r="FP161" s="49">
        <v>5614</v>
      </c>
      <c r="FQ161" s="49">
        <v>5363</v>
      </c>
      <c r="FR161" s="49">
        <v>5434</v>
      </c>
      <c r="FS161" s="49">
        <v>5379</v>
      </c>
      <c r="FT161" s="49">
        <v>5419</v>
      </c>
      <c r="FU161" s="49">
        <v>5298</v>
      </c>
      <c r="FV161" s="49">
        <v>5332</v>
      </c>
      <c r="FW161" s="49">
        <v>5472</v>
      </c>
      <c r="FX161" s="49">
        <v>4405</v>
      </c>
      <c r="FY161" s="49">
        <v>4501</v>
      </c>
      <c r="FZ161" s="49">
        <v>4763</v>
      </c>
      <c r="GA161" s="49">
        <v>4397</v>
      </c>
      <c r="GB161" s="49">
        <v>3834</v>
      </c>
      <c r="GC161" s="49">
        <v>3342</v>
      </c>
      <c r="GD161" s="49">
        <v>3384</v>
      </c>
      <c r="GE161" s="49">
        <v>3273</v>
      </c>
      <c r="GF161" s="49">
        <v>3161</v>
      </c>
      <c r="GG161" s="49">
        <v>2795</v>
      </c>
      <c r="GH161" s="49">
        <v>2655</v>
      </c>
      <c r="GI161" s="49">
        <v>2328</v>
      </c>
      <c r="GJ161" s="49">
        <v>1934</v>
      </c>
      <c r="GK161" s="49">
        <v>1718</v>
      </c>
      <c r="GL161" s="50">
        <v>6886</v>
      </c>
    </row>
    <row r="162" spans="1:194" s="1" customFormat="1">
      <c r="A162" s="109" t="s">
        <v>714</v>
      </c>
      <c r="B162" s="369" t="s">
        <v>719</v>
      </c>
      <c r="C162" s="132" t="str">
        <f t="shared" si="43"/>
        <v>England ICB - NHS Bristol, North Somerset and South Gloucestershire Integrated Care Board</v>
      </c>
      <c r="D162" s="79">
        <f t="shared" si="45"/>
        <v>390782</v>
      </c>
      <c r="E162" s="79">
        <f t="shared" si="45"/>
        <v>407039</v>
      </c>
      <c r="F162" s="102">
        <f t="shared" si="46"/>
        <v>992934</v>
      </c>
      <c r="G162" s="51">
        <f t="shared" si="47"/>
        <v>490777</v>
      </c>
      <c r="H162" s="52">
        <f t="shared" si="48"/>
        <v>502157</v>
      </c>
      <c r="I162" s="51">
        <f t="shared" si="49"/>
        <v>390782</v>
      </c>
      <c r="J162" s="104">
        <f t="shared" si="50"/>
        <v>407039</v>
      </c>
      <c r="K162" s="106">
        <f t="shared" si="51"/>
        <v>99995</v>
      </c>
      <c r="L162" s="50">
        <f t="shared" si="52"/>
        <v>95118</v>
      </c>
      <c r="M162" s="106">
        <v>5316</v>
      </c>
      <c r="N162" s="49">
        <v>5165</v>
      </c>
      <c r="O162" s="49">
        <v>5220</v>
      </c>
      <c r="P162" s="49">
        <v>5512</v>
      </c>
      <c r="Q162" s="49">
        <v>5510</v>
      </c>
      <c r="R162" s="49">
        <v>5562</v>
      </c>
      <c r="S162" s="49">
        <v>5664</v>
      </c>
      <c r="T162" s="49">
        <v>5725</v>
      </c>
      <c r="U162" s="49">
        <v>5631</v>
      </c>
      <c r="V162" s="49">
        <v>5839</v>
      </c>
      <c r="W162" s="49">
        <v>5934</v>
      </c>
      <c r="X162" s="49">
        <v>5823</v>
      </c>
      <c r="Y162" s="49">
        <v>6021</v>
      </c>
      <c r="Z162" s="49">
        <v>5562</v>
      </c>
      <c r="AA162" s="49">
        <v>5788</v>
      </c>
      <c r="AB162" s="49">
        <v>5326</v>
      </c>
      <c r="AC162" s="49">
        <v>5250</v>
      </c>
      <c r="AD162" s="49">
        <v>5147</v>
      </c>
      <c r="AE162" s="49">
        <v>5680</v>
      </c>
      <c r="AF162" s="49">
        <v>7959</v>
      </c>
      <c r="AG162" s="49">
        <v>8156</v>
      </c>
      <c r="AH162" s="49">
        <v>8275</v>
      </c>
      <c r="AI162" s="49">
        <v>8139</v>
      </c>
      <c r="AJ162" s="49">
        <v>8028</v>
      </c>
      <c r="AK162" s="49">
        <v>7688</v>
      </c>
      <c r="AL162" s="49">
        <v>7782</v>
      </c>
      <c r="AM162" s="49">
        <v>7470</v>
      </c>
      <c r="AN162" s="49">
        <v>7475</v>
      </c>
      <c r="AO162" s="49">
        <v>7739</v>
      </c>
      <c r="AP162" s="49">
        <v>7647</v>
      </c>
      <c r="AQ162" s="49">
        <v>7747</v>
      </c>
      <c r="AR162" s="49">
        <v>7830</v>
      </c>
      <c r="AS162" s="49">
        <v>7523</v>
      </c>
      <c r="AT162" s="49">
        <v>7711</v>
      </c>
      <c r="AU162" s="49">
        <v>7554</v>
      </c>
      <c r="AV162" s="49">
        <v>7305</v>
      </c>
      <c r="AW162" s="49">
        <v>7405</v>
      </c>
      <c r="AX162" s="49">
        <v>7233</v>
      </c>
      <c r="AY162" s="49">
        <v>6875</v>
      </c>
      <c r="AZ162" s="49">
        <v>6877</v>
      </c>
      <c r="BA162" s="49">
        <v>6708</v>
      </c>
      <c r="BB162" s="49">
        <v>6549</v>
      </c>
      <c r="BC162" s="49">
        <v>6625</v>
      </c>
      <c r="BD162" s="49">
        <v>6288</v>
      </c>
      <c r="BE162" s="49">
        <v>5758</v>
      </c>
      <c r="BF162" s="49">
        <v>5716</v>
      </c>
      <c r="BG162" s="49">
        <v>5769</v>
      </c>
      <c r="BH162" s="49">
        <v>5678</v>
      </c>
      <c r="BI162" s="49">
        <v>5829</v>
      </c>
      <c r="BJ162" s="49">
        <v>5901</v>
      </c>
      <c r="BK162" s="49">
        <v>5881</v>
      </c>
      <c r="BL162" s="49">
        <v>6314</v>
      </c>
      <c r="BM162" s="49">
        <v>5998</v>
      </c>
      <c r="BN162" s="49">
        <v>6138</v>
      </c>
      <c r="BO162" s="49">
        <v>6069</v>
      </c>
      <c r="BP162" s="49">
        <v>6178</v>
      </c>
      <c r="BQ162" s="49">
        <v>6132</v>
      </c>
      <c r="BR162" s="49">
        <v>6152</v>
      </c>
      <c r="BS162" s="49">
        <v>5932</v>
      </c>
      <c r="BT162" s="49">
        <v>5840</v>
      </c>
      <c r="BU162" s="49">
        <v>5644</v>
      </c>
      <c r="BV162" s="49">
        <v>5360</v>
      </c>
      <c r="BW162" s="49">
        <v>4929</v>
      </c>
      <c r="BX162" s="49">
        <v>4889</v>
      </c>
      <c r="BY162" s="49">
        <v>4739</v>
      </c>
      <c r="BZ162" s="49">
        <v>4502</v>
      </c>
      <c r="CA162" s="49">
        <v>4263</v>
      </c>
      <c r="CB162" s="49">
        <v>4140</v>
      </c>
      <c r="CC162" s="49">
        <v>4137</v>
      </c>
      <c r="CD162" s="49">
        <v>3996</v>
      </c>
      <c r="CE162" s="49">
        <v>3804</v>
      </c>
      <c r="CF162" s="49">
        <v>3974</v>
      </c>
      <c r="CG162" s="49">
        <v>3976</v>
      </c>
      <c r="CH162" s="49">
        <v>3950</v>
      </c>
      <c r="CI162" s="49">
        <v>4088</v>
      </c>
      <c r="CJ162" s="49">
        <v>4500</v>
      </c>
      <c r="CK162" s="49">
        <v>3331</v>
      </c>
      <c r="CL162" s="49">
        <v>3326</v>
      </c>
      <c r="CM162" s="49">
        <v>3258</v>
      </c>
      <c r="CN162" s="49">
        <v>2872</v>
      </c>
      <c r="CO162" s="49">
        <v>2455</v>
      </c>
      <c r="CP162" s="49">
        <v>2132</v>
      </c>
      <c r="CQ162" s="49">
        <v>2089</v>
      </c>
      <c r="CR162" s="49">
        <v>2035</v>
      </c>
      <c r="CS162" s="49">
        <v>1780</v>
      </c>
      <c r="CT162" s="49">
        <v>1583</v>
      </c>
      <c r="CU162" s="49">
        <v>1379</v>
      </c>
      <c r="CV162" s="49">
        <v>1215</v>
      </c>
      <c r="CW162" s="49">
        <v>1029</v>
      </c>
      <c r="CX162" s="49">
        <v>881</v>
      </c>
      <c r="CY162" s="50">
        <v>2973</v>
      </c>
      <c r="CZ162" s="106">
        <v>4890</v>
      </c>
      <c r="DA162" s="49">
        <v>5071</v>
      </c>
      <c r="DB162" s="49">
        <v>4963</v>
      </c>
      <c r="DC162" s="49">
        <v>5144</v>
      </c>
      <c r="DD162" s="49">
        <v>4993</v>
      </c>
      <c r="DE162" s="49">
        <v>5266</v>
      </c>
      <c r="DF162" s="49">
        <v>5470</v>
      </c>
      <c r="DG162" s="49">
        <v>5416</v>
      </c>
      <c r="DH162" s="49">
        <v>5452</v>
      </c>
      <c r="DI162" s="49">
        <v>5560</v>
      </c>
      <c r="DJ162" s="49">
        <v>5675</v>
      </c>
      <c r="DK162" s="49">
        <v>5615</v>
      </c>
      <c r="DL162" s="49">
        <v>5478</v>
      </c>
      <c r="DM162" s="49">
        <v>5390</v>
      </c>
      <c r="DN162" s="49">
        <v>5414</v>
      </c>
      <c r="DO162" s="49">
        <v>5234</v>
      </c>
      <c r="DP162" s="49">
        <v>5033</v>
      </c>
      <c r="DQ162" s="49">
        <v>5054</v>
      </c>
      <c r="DR162" s="49">
        <v>5426</v>
      </c>
      <c r="DS162" s="49">
        <v>7980</v>
      </c>
      <c r="DT162" s="49">
        <v>8278</v>
      </c>
      <c r="DU162" s="49">
        <v>8062</v>
      </c>
      <c r="DV162" s="49">
        <v>7864</v>
      </c>
      <c r="DW162" s="49">
        <v>7813</v>
      </c>
      <c r="DX162" s="49">
        <v>7429</v>
      </c>
      <c r="DY162" s="49">
        <v>7567</v>
      </c>
      <c r="DZ162" s="49">
        <v>7233</v>
      </c>
      <c r="EA162" s="49">
        <v>7732</v>
      </c>
      <c r="EB162" s="49">
        <v>7724</v>
      </c>
      <c r="EC162" s="49">
        <v>7694</v>
      </c>
      <c r="ED162" s="49">
        <v>7830</v>
      </c>
      <c r="EE162" s="49">
        <v>7801</v>
      </c>
      <c r="EF162" s="49">
        <v>7842</v>
      </c>
      <c r="EG162" s="49">
        <v>7765</v>
      </c>
      <c r="EH162" s="49">
        <v>7885</v>
      </c>
      <c r="EI162" s="49">
        <v>7593</v>
      </c>
      <c r="EJ162" s="49">
        <v>7483</v>
      </c>
      <c r="EK162" s="49">
        <v>7380</v>
      </c>
      <c r="EL162" s="49">
        <v>7106</v>
      </c>
      <c r="EM162" s="49">
        <v>6814</v>
      </c>
      <c r="EN162" s="49">
        <v>6684</v>
      </c>
      <c r="EO162" s="49">
        <v>6755</v>
      </c>
      <c r="EP162" s="49">
        <v>6825</v>
      </c>
      <c r="EQ162" s="49">
        <v>6335</v>
      </c>
      <c r="ER162" s="49">
        <v>5889</v>
      </c>
      <c r="ES162" s="49">
        <v>5791</v>
      </c>
      <c r="ET162" s="49">
        <v>5765</v>
      </c>
      <c r="EU162" s="49">
        <v>5913</v>
      </c>
      <c r="EV162" s="49">
        <v>5749</v>
      </c>
      <c r="EW162" s="49">
        <v>5803</v>
      </c>
      <c r="EX162" s="49">
        <v>5977</v>
      </c>
      <c r="EY162" s="49">
        <v>6295</v>
      </c>
      <c r="EZ162" s="49">
        <v>6104</v>
      </c>
      <c r="FA162" s="49">
        <v>6204</v>
      </c>
      <c r="FB162" s="49">
        <v>5930</v>
      </c>
      <c r="FC162" s="49">
        <v>6193</v>
      </c>
      <c r="FD162" s="49">
        <v>6345</v>
      </c>
      <c r="FE162" s="49">
        <v>6161</v>
      </c>
      <c r="FF162" s="49">
        <v>6145</v>
      </c>
      <c r="FG162" s="49">
        <v>5915</v>
      </c>
      <c r="FH162" s="49">
        <v>5629</v>
      </c>
      <c r="FI162" s="49">
        <v>5394</v>
      </c>
      <c r="FJ162" s="49">
        <v>5247</v>
      </c>
      <c r="FK162" s="49">
        <v>4974</v>
      </c>
      <c r="FL162" s="49">
        <v>5050</v>
      </c>
      <c r="FM162" s="49">
        <v>4550</v>
      </c>
      <c r="FN162" s="49">
        <v>4557</v>
      </c>
      <c r="FO162" s="49">
        <v>4337</v>
      </c>
      <c r="FP162" s="49">
        <v>4448</v>
      </c>
      <c r="FQ162" s="49">
        <v>4353</v>
      </c>
      <c r="FR162" s="49">
        <v>4121</v>
      </c>
      <c r="FS162" s="49">
        <v>4196</v>
      </c>
      <c r="FT162" s="49">
        <v>4297</v>
      </c>
      <c r="FU162" s="49">
        <v>4441</v>
      </c>
      <c r="FV162" s="49">
        <v>4734</v>
      </c>
      <c r="FW162" s="49">
        <v>4966</v>
      </c>
      <c r="FX162" s="49">
        <v>3797</v>
      </c>
      <c r="FY162" s="49">
        <v>3799</v>
      </c>
      <c r="FZ162" s="49">
        <v>3699</v>
      </c>
      <c r="GA162" s="49">
        <v>3408</v>
      </c>
      <c r="GB162" s="49">
        <v>3022</v>
      </c>
      <c r="GC162" s="49">
        <v>2593</v>
      </c>
      <c r="GD162" s="49">
        <v>2599</v>
      </c>
      <c r="GE162" s="49">
        <v>2561</v>
      </c>
      <c r="GF162" s="49">
        <v>2326</v>
      </c>
      <c r="GG162" s="49">
        <v>2203</v>
      </c>
      <c r="GH162" s="49">
        <v>1950</v>
      </c>
      <c r="GI162" s="49">
        <v>1840</v>
      </c>
      <c r="GJ162" s="49">
        <v>1542</v>
      </c>
      <c r="GK162" s="49">
        <v>1438</v>
      </c>
      <c r="GL162" s="50">
        <v>5889</v>
      </c>
    </row>
    <row r="163" spans="1:194" s="1" customFormat="1">
      <c r="A163" s="109" t="s">
        <v>714</v>
      </c>
      <c r="B163" s="369" t="s">
        <v>720</v>
      </c>
      <c r="C163" s="132" t="str">
        <f t="shared" si="43"/>
        <v>England ICB - NHS Buckinghamshire, Oxfordshire and Berkshire West Integrated Care Board</v>
      </c>
      <c r="D163" s="79">
        <f t="shared" si="45"/>
        <v>690249</v>
      </c>
      <c r="E163" s="79">
        <f t="shared" si="45"/>
        <v>726442</v>
      </c>
      <c r="F163" s="102">
        <f t="shared" si="46"/>
        <v>1802735</v>
      </c>
      <c r="G163" s="51">
        <f t="shared" si="47"/>
        <v>888395</v>
      </c>
      <c r="H163" s="52">
        <f t="shared" si="48"/>
        <v>914340</v>
      </c>
      <c r="I163" s="51">
        <f t="shared" si="49"/>
        <v>690249</v>
      </c>
      <c r="J163" s="104">
        <f t="shared" si="50"/>
        <v>726442</v>
      </c>
      <c r="K163" s="106">
        <f t="shared" si="51"/>
        <v>198146</v>
      </c>
      <c r="L163" s="50">
        <f t="shared" si="52"/>
        <v>187898</v>
      </c>
      <c r="M163" s="106">
        <v>9460</v>
      </c>
      <c r="N163" s="49">
        <v>9615</v>
      </c>
      <c r="O163" s="49">
        <v>10061</v>
      </c>
      <c r="P163" s="49">
        <v>10403</v>
      </c>
      <c r="Q163" s="49">
        <v>10530</v>
      </c>
      <c r="R163" s="49">
        <v>10624</v>
      </c>
      <c r="S163" s="49">
        <v>11199</v>
      </c>
      <c r="T163" s="49">
        <v>10901</v>
      </c>
      <c r="U163" s="49">
        <v>11090</v>
      </c>
      <c r="V163" s="49">
        <v>11477</v>
      </c>
      <c r="W163" s="49">
        <v>11887</v>
      </c>
      <c r="X163" s="49">
        <v>12154</v>
      </c>
      <c r="Y163" s="49">
        <v>11877</v>
      </c>
      <c r="Z163" s="49">
        <v>11663</v>
      </c>
      <c r="AA163" s="49">
        <v>11861</v>
      </c>
      <c r="AB163" s="49">
        <v>11356</v>
      </c>
      <c r="AC163" s="49">
        <v>11001</v>
      </c>
      <c r="AD163" s="49">
        <v>10987</v>
      </c>
      <c r="AE163" s="49">
        <v>11011</v>
      </c>
      <c r="AF163" s="49">
        <v>10742</v>
      </c>
      <c r="AG163" s="49">
        <v>10850</v>
      </c>
      <c r="AH163" s="49">
        <v>10560</v>
      </c>
      <c r="AI163" s="49">
        <v>10494</v>
      </c>
      <c r="AJ163" s="49">
        <v>10717</v>
      </c>
      <c r="AK163" s="49">
        <v>11075</v>
      </c>
      <c r="AL163" s="49">
        <v>10824</v>
      </c>
      <c r="AM163" s="49">
        <v>10568</v>
      </c>
      <c r="AN163" s="49">
        <v>10748</v>
      </c>
      <c r="AO163" s="49">
        <v>11221</v>
      </c>
      <c r="AP163" s="49">
        <v>11156</v>
      </c>
      <c r="AQ163" s="49">
        <v>11850</v>
      </c>
      <c r="AR163" s="49">
        <v>11795</v>
      </c>
      <c r="AS163" s="49">
        <v>11919</v>
      </c>
      <c r="AT163" s="49">
        <v>11955</v>
      </c>
      <c r="AU163" s="49">
        <v>12419</v>
      </c>
      <c r="AV163" s="49">
        <v>12019</v>
      </c>
      <c r="AW163" s="49">
        <v>12084</v>
      </c>
      <c r="AX163" s="49">
        <v>11985</v>
      </c>
      <c r="AY163" s="49">
        <v>11756</v>
      </c>
      <c r="AZ163" s="49">
        <v>12221</v>
      </c>
      <c r="BA163" s="49">
        <v>12169</v>
      </c>
      <c r="BB163" s="49">
        <v>12349</v>
      </c>
      <c r="BC163" s="49">
        <v>12849</v>
      </c>
      <c r="BD163" s="49">
        <v>12230</v>
      </c>
      <c r="BE163" s="49">
        <v>11610</v>
      </c>
      <c r="BF163" s="49">
        <v>11567</v>
      </c>
      <c r="BG163" s="49">
        <v>11473</v>
      </c>
      <c r="BH163" s="49">
        <v>11684</v>
      </c>
      <c r="BI163" s="49">
        <v>11745</v>
      </c>
      <c r="BJ163" s="49">
        <v>12054</v>
      </c>
      <c r="BK163" s="49">
        <v>12356</v>
      </c>
      <c r="BL163" s="49">
        <v>12321</v>
      </c>
      <c r="BM163" s="49">
        <v>12073</v>
      </c>
      <c r="BN163" s="49">
        <v>12250</v>
      </c>
      <c r="BO163" s="49">
        <v>12130</v>
      </c>
      <c r="BP163" s="49">
        <v>12454</v>
      </c>
      <c r="BQ163" s="49">
        <v>12265</v>
      </c>
      <c r="BR163" s="49">
        <v>12088</v>
      </c>
      <c r="BS163" s="49">
        <v>12015</v>
      </c>
      <c r="BT163" s="49">
        <v>11653</v>
      </c>
      <c r="BU163" s="49">
        <v>11132</v>
      </c>
      <c r="BV163" s="49">
        <v>10567</v>
      </c>
      <c r="BW163" s="49">
        <v>10280</v>
      </c>
      <c r="BX163" s="49">
        <v>9654</v>
      </c>
      <c r="BY163" s="49">
        <v>9518</v>
      </c>
      <c r="BZ163" s="49">
        <v>8885</v>
      </c>
      <c r="CA163" s="49">
        <v>8547</v>
      </c>
      <c r="CB163" s="49">
        <v>7998</v>
      </c>
      <c r="CC163" s="49">
        <v>7786</v>
      </c>
      <c r="CD163" s="49">
        <v>7706</v>
      </c>
      <c r="CE163" s="49">
        <v>7310</v>
      </c>
      <c r="CF163" s="49">
        <v>7222</v>
      </c>
      <c r="CG163" s="49">
        <v>7199</v>
      </c>
      <c r="CH163" s="49">
        <v>7474</v>
      </c>
      <c r="CI163" s="49">
        <v>7944</v>
      </c>
      <c r="CJ163" s="49">
        <v>8472</v>
      </c>
      <c r="CK163" s="49">
        <v>6161</v>
      </c>
      <c r="CL163" s="49">
        <v>6119</v>
      </c>
      <c r="CM163" s="49">
        <v>5944</v>
      </c>
      <c r="CN163" s="49">
        <v>5234</v>
      </c>
      <c r="CO163" s="49">
        <v>4720</v>
      </c>
      <c r="CP163" s="49">
        <v>3873</v>
      </c>
      <c r="CQ163" s="49">
        <v>4063</v>
      </c>
      <c r="CR163" s="49">
        <v>3683</v>
      </c>
      <c r="CS163" s="49">
        <v>3462</v>
      </c>
      <c r="CT163" s="49">
        <v>3245</v>
      </c>
      <c r="CU163" s="49">
        <v>2832</v>
      </c>
      <c r="CV163" s="49">
        <v>2381</v>
      </c>
      <c r="CW163" s="49">
        <v>2034</v>
      </c>
      <c r="CX163" s="49">
        <v>1688</v>
      </c>
      <c r="CY163" s="50">
        <v>5812</v>
      </c>
      <c r="CZ163" s="106">
        <v>9046</v>
      </c>
      <c r="DA163" s="49">
        <v>9051</v>
      </c>
      <c r="DB163" s="49">
        <v>9342</v>
      </c>
      <c r="DC163" s="49">
        <v>9665</v>
      </c>
      <c r="DD163" s="49">
        <v>9865</v>
      </c>
      <c r="DE163" s="49">
        <v>10311</v>
      </c>
      <c r="DF163" s="49">
        <v>10475</v>
      </c>
      <c r="DG163" s="49">
        <v>10557</v>
      </c>
      <c r="DH163" s="49">
        <v>10480</v>
      </c>
      <c r="DI163" s="49">
        <v>10878</v>
      </c>
      <c r="DJ163" s="49">
        <v>11333</v>
      </c>
      <c r="DK163" s="49">
        <v>11491</v>
      </c>
      <c r="DL163" s="49">
        <v>11118</v>
      </c>
      <c r="DM163" s="49">
        <v>11053</v>
      </c>
      <c r="DN163" s="49">
        <v>11403</v>
      </c>
      <c r="DO163" s="49">
        <v>10931</v>
      </c>
      <c r="DP163" s="49">
        <v>10517</v>
      </c>
      <c r="DQ163" s="49">
        <v>10382</v>
      </c>
      <c r="DR163" s="49">
        <v>10253</v>
      </c>
      <c r="DS163" s="49">
        <v>9744</v>
      </c>
      <c r="DT163" s="49">
        <v>10335</v>
      </c>
      <c r="DU163" s="49">
        <v>9893</v>
      </c>
      <c r="DV163" s="49">
        <v>9852</v>
      </c>
      <c r="DW163" s="49">
        <v>10165</v>
      </c>
      <c r="DX163" s="49">
        <v>10002</v>
      </c>
      <c r="DY163" s="49">
        <v>10402</v>
      </c>
      <c r="DZ163" s="49">
        <v>10509</v>
      </c>
      <c r="EA163" s="49">
        <v>10918</v>
      </c>
      <c r="EB163" s="49">
        <v>11289</v>
      </c>
      <c r="EC163" s="49">
        <v>11561</v>
      </c>
      <c r="ED163" s="49">
        <v>12107</v>
      </c>
      <c r="EE163" s="49">
        <v>12510</v>
      </c>
      <c r="EF163" s="49">
        <v>12673</v>
      </c>
      <c r="EG163" s="49">
        <v>12540</v>
      </c>
      <c r="EH163" s="49">
        <v>12779</v>
      </c>
      <c r="EI163" s="49">
        <v>12914</v>
      </c>
      <c r="EJ163" s="49">
        <v>12944</v>
      </c>
      <c r="EK163" s="49">
        <v>12787</v>
      </c>
      <c r="EL163" s="49">
        <v>13019</v>
      </c>
      <c r="EM163" s="49">
        <v>12755</v>
      </c>
      <c r="EN163" s="49">
        <v>12767</v>
      </c>
      <c r="EO163" s="49">
        <v>13083</v>
      </c>
      <c r="EP163" s="49">
        <v>12876</v>
      </c>
      <c r="EQ163" s="49">
        <v>12793</v>
      </c>
      <c r="ER163" s="49">
        <v>11847</v>
      </c>
      <c r="ES163" s="49">
        <v>11761</v>
      </c>
      <c r="ET163" s="49">
        <v>11535</v>
      </c>
      <c r="EU163" s="49">
        <v>11872</v>
      </c>
      <c r="EV163" s="49">
        <v>11938</v>
      </c>
      <c r="EW163" s="49">
        <v>12444</v>
      </c>
      <c r="EX163" s="49">
        <v>12611</v>
      </c>
      <c r="EY163" s="49">
        <v>12858</v>
      </c>
      <c r="EZ163" s="49">
        <v>12442</v>
      </c>
      <c r="FA163" s="49">
        <v>12654</v>
      </c>
      <c r="FB163" s="49">
        <v>12594</v>
      </c>
      <c r="FC163" s="49">
        <v>12797</v>
      </c>
      <c r="FD163" s="49">
        <v>12406</v>
      </c>
      <c r="FE163" s="49">
        <v>12482</v>
      </c>
      <c r="FF163" s="49">
        <v>12093</v>
      </c>
      <c r="FG163" s="49">
        <v>11881</v>
      </c>
      <c r="FH163" s="49">
        <v>11304</v>
      </c>
      <c r="FI163" s="49">
        <v>10816</v>
      </c>
      <c r="FJ163" s="49">
        <v>10232</v>
      </c>
      <c r="FK163" s="49">
        <v>9997</v>
      </c>
      <c r="FL163" s="49">
        <v>9660</v>
      </c>
      <c r="FM163" s="49">
        <v>9183</v>
      </c>
      <c r="FN163" s="49">
        <v>8678</v>
      </c>
      <c r="FO163" s="49">
        <v>8406</v>
      </c>
      <c r="FP163" s="49">
        <v>8351</v>
      </c>
      <c r="FQ163" s="49">
        <v>8249</v>
      </c>
      <c r="FR163" s="49">
        <v>7978</v>
      </c>
      <c r="FS163" s="49">
        <v>8071</v>
      </c>
      <c r="FT163" s="49">
        <v>8253</v>
      </c>
      <c r="FU163" s="49">
        <v>8463</v>
      </c>
      <c r="FV163" s="49">
        <v>8694</v>
      </c>
      <c r="FW163" s="49">
        <v>9393</v>
      </c>
      <c r="FX163" s="49">
        <v>7219</v>
      </c>
      <c r="FY163" s="49">
        <v>7054</v>
      </c>
      <c r="FZ163" s="49">
        <v>7145</v>
      </c>
      <c r="GA163" s="49">
        <v>6589</v>
      </c>
      <c r="GB163" s="49">
        <v>5545</v>
      </c>
      <c r="GC163" s="49">
        <v>4877</v>
      </c>
      <c r="GD163" s="49">
        <v>5004</v>
      </c>
      <c r="GE163" s="49">
        <v>4861</v>
      </c>
      <c r="GF163" s="49">
        <v>4582</v>
      </c>
      <c r="GG163" s="49">
        <v>3955</v>
      </c>
      <c r="GH163" s="49">
        <v>3682</v>
      </c>
      <c r="GI163" s="49">
        <v>3504</v>
      </c>
      <c r="GJ163" s="49">
        <v>2954</v>
      </c>
      <c r="GK163" s="49">
        <v>2593</v>
      </c>
      <c r="GL163" s="50">
        <v>11465</v>
      </c>
    </row>
    <row r="164" spans="1:194" s="1" customFormat="1">
      <c r="A164" s="109" t="s">
        <v>714</v>
      </c>
      <c r="B164" s="369" t="s">
        <v>721</v>
      </c>
      <c r="C164" s="132" t="str">
        <f t="shared" si="43"/>
        <v>England ICB - NHS Cambridgeshire and Peterborough Integrated Care Board</v>
      </c>
      <c r="D164" s="79">
        <f t="shared" ref="D164:D188" si="53">I164</f>
        <v>357567</v>
      </c>
      <c r="E164" s="79">
        <f t="shared" ref="E164:E188" si="54">J164</f>
        <v>374124</v>
      </c>
      <c r="F164" s="102">
        <f t="shared" ref="F164:F188" si="55">G164+H164</f>
        <v>927342</v>
      </c>
      <c r="G164" s="51">
        <f t="shared" ref="G164:G188" si="56">SUM(M164:CY164)</f>
        <v>457923</v>
      </c>
      <c r="H164" s="52">
        <f t="shared" ref="H164:H188" si="57">SUM(CZ164:GL164)</f>
        <v>469419</v>
      </c>
      <c r="I164" s="51">
        <f t="shared" ref="I164:I188" si="58">SUM(AE164:CY164)</f>
        <v>357567</v>
      </c>
      <c r="J164" s="104">
        <f t="shared" ref="J164:J188" si="59">SUM(DR164:GL164)</f>
        <v>374124</v>
      </c>
      <c r="K164" s="106">
        <f t="shared" ref="K164:K188" si="60">SUM(M164:AD164)</f>
        <v>100356</v>
      </c>
      <c r="L164" s="50">
        <f t="shared" ref="L164:L188" si="61">SUM(CZ164:DQ164)</f>
        <v>95295</v>
      </c>
      <c r="M164" s="106">
        <v>4847</v>
      </c>
      <c r="N164" s="49">
        <v>4996</v>
      </c>
      <c r="O164" s="49">
        <v>5243</v>
      </c>
      <c r="P164" s="49">
        <v>5274</v>
      </c>
      <c r="Q164" s="49">
        <v>5499</v>
      </c>
      <c r="R164" s="49">
        <v>5284</v>
      </c>
      <c r="S164" s="49">
        <v>5833</v>
      </c>
      <c r="T164" s="49">
        <v>5596</v>
      </c>
      <c r="U164" s="49">
        <v>5877</v>
      </c>
      <c r="V164" s="49">
        <v>5930</v>
      </c>
      <c r="W164" s="49">
        <v>6118</v>
      </c>
      <c r="X164" s="49">
        <v>6032</v>
      </c>
      <c r="Y164" s="49">
        <v>5950</v>
      </c>
      <c r="Z164" s="49">
        <v>5797</v>
      </c>
      <c r="AA164" s="49">
        <v>5872</v>
      </c>
      <c r="AB164" s="49">
        <v>5549</v>
      </c>
      <c r="AC164" s="49">
        <v>5305</v>
      </c>
      <c r="AD164" s="49">
        <v>5354</v>
      </c>
      <c r="AE164" s="49">
        <v>5345</v>
      </c>
      <c r="AF164" s="49">
        <v>5660</v>
      </c>
      <c r="AG164" s="49">
        <v>5743</v>
      </c>
      <c r="AH164" s="49">
        <v>5401</v>
      </c>
      <c r="AI164" s="49">
        <v>5731</v>
      </c>
      <c r="AJ164" s="49">
        <v>6306</v>
      </c>
      <c r="AK164" s="49">
        <v>6278</v>
      </c>
      <c r="AL164" s="49">
        <v>6045</v>
      </c>
      <c r="AM164" s="49">
        <v>6173</v>
      </c>
      <c r="AN164" s="49">
        <v>6180</v>
      </c>
      <c r="AO164" s="49">
        <v>6279</v>
      </c>
      <c r="AP164" s="49">
        <v>6243</v>
      </c>
      <c r="AQ164" s="49">
        <v>6344</v>
      </c>
      <c r="AR164" s="49">
        <v>6647</v>
      </c>
      <c r="AS164" s="49">
        <v>6470</v>
      </c>
      <c r="AT164" s="49">
        <v>6540</v>
      </c>
      <c r="AU164" s="49">
        <v>6524</v>
      </c>
      <c r="AV164" s="49">
        <v>6436</v>
      </c>
      <c r="AW164" s="49">
        <v>6582</v>
      </c>
      <c r="AX164" s="49">
        <v>6484</v>
      </c>
      <c r="AY164" s="49">
        <v>6175</v>
      </c>
      <c r="AZ164" s="49">
        <v>6259</v>
      </c>
      <c r="BA164" s="49">
        <v>6261</v>
      </c>
      <c r="BB164" s="49">
        <v>6522</v>
      </c>
      <c r="BC164" s="49">
        <v>6111</v>
      </c>
      <c r="BD164" s="49">
        <v>6361</v>
      </c>
      <c r="BE164" s="49">
        <v>5798</v>
      </c>
      <c r="BF164" s="49">
        <v>5591</v>
      </c>
      <c r="BG164" s="49">
        <v>5795</v>
      </c>
      <c r="BH164" s="49">
        <v>5807</v>
      </c>
      <c r="BI164" s="49">
        <v>5784</v>
      </c>
      <c r="BJ164" s="49">
        <v>6041</v>
      </c>
      <c r="BK164" s="49">
        <v>6107</v>
      </c>
      <c r="BL164" s="49">
        <v>6169</v>
      </c>
      <c r="BM164" s="49">
        <v>6001</v>
      </c>
      <c r="BN164" s="49">
        <v>6115</v>
      </c>
      <c r="BO164" s="49">
        <v>6059</v>
      </c>
      <c r="BP164" s="49">
        <v>5856</v>
      </c>
      <c r="BQ164" s="49">
        <v>5971</v>
      </c>
      <c r="BR164" s="49">
        <v>5868</v>
      </c>
      <c r="BS164" s="49">
        <v>5827</v>
      </c>
      <c r="BT164" s="49">
        <v>5740</v>
      </c>
      <c r="BU164" s="49">
        <v>5454</v>
      </c>
      <c r="BV164" s="49">
        <v>5249</v>
      </c>
      <c r="BW164" s="49">
        <v>5015</v>
      </c>
      <c r="BX164" s="49">
        <v>4840</v>
      </c>
      <c r="BY164" s="49">
        <v>4904</v>
      </c>
      <c r="BZ164" s="49">
        <v>4511</v>
      </c>
      <c r="CA164" s="49">
        <v>4299</v>
      </c>
      <c r="CB164" s="49">
        <v>4094</v>
      </c>
      <c r="CC164" s="49">
        <v>4007</v>
      </c>
      <c r="CD164" s="49">
        <v>3907</v>
      </c>
      <c r="CE164" s="49">
        <v>3859</v>
      </c>
      <c r="CF164" s="49">
        <v>3899</v>
      </c>
      <c r="CG164" s="49">
        <v>3910</v>
      </c>
      <c r="CH164" s="49">
        <v>4032</v>
      </c>
      <c r="CI164" s="49">
        <v>4116</v>
      </c>
      <c r="CJ164" s="49">
        <v>4376</v>
      </c>
      <c r="CK164" s="49">
        <v>3514</v>
      </c>
      <c r="CL164" s="49">
        <v>3246</v>
      </c>
      <c r="CM164" s="49">
        <v>3067</v>
      </c>
      <c r="CN164" s="49">
        <v>2784</v>
      </c>
      <c r="CO164" s="49">
        <v>2406</v>
      </c>
      <c r="CP164" s="49">
        <v>2049</v>
      </c>
      <c r="CQ164" s="49">
        <v>1988</v>
      </c>
      <c r="CR164" s="49">
        <v>1846</v>
      </c>
      <c r="CS164" s="49">
        <v>1753</v>
      </c>
      <c r="CT164" s="49">
        <v>1584</v>
      </c>
      <c r="CU164" s="49">
        <v>1321</v>
      </c>
      <c r="CV164" s="49">
        <v>1189</v>
      </c>
      <c r="CW164" s="49">
        <v>1008</v>
      </c>
      <c r="CX164" s="49">
        <v>824</v>
      </c>
      <c r="CY164" s="50">
        <v>2887</v>
      </c>
      <c r="CZ164" s="106">
        <v>4773</v>
      </c>
      <c r="DA164" s="49">
        <v>4747</v>
      </c>
      <c r="DB164" s="49">
        <v>4953</v>
      </c>
      <c r="DC164" s="49">
        <v>4988</v>
      </c>
      <c r="DD164" s="49">
        <v>5162</v>
      </c>
      <c r="DE164" s="49">
        <v>5246</v>
      </c>
      <c r="DF164" s="49">
        <v>5559</v>
      </c>
      <c r="DG164" s="49">
        <v>5471</v>
      </c>
      <c r="DH164" s="49">
        <v>5414</v>
      </c>
      <c r="DI164" s="49">
        <v>5749</v>
      </c>
      <c r="DJ164" s="49">
        <v>5758</v>
      </c>
      <c r="DK164" s="49">
        <v>5589</v>
      </c>
      <c r="DL164" s="49">
        <v>5506</v>
      </c>
      <c r="DM164" s="49">
        <v>5644</v>
      </c>
      <c r="DN164" s="49">
        <v>5492</v>
      </c>
      <c r="DO164" s="49">
        <v>5252</v>
      </c>
      <c r="DP164" s="49">
        <v>4966</v>
      </c>
      <c r="DQ164" s="49">
        <v>5026</v>
      </c>
      <c r="DR164" s="49">
        <v>5081</v>
      </c>
      <c r="DS164" s="49">
        <v>5480</v>
      </c>
      <c r="DT164" s="49">
        <v>5527</v>
      </c>
      <c r="DU164" s="49">
        <v>5135</v>
      </c>
      <c r="DV164" s="49">
        <v>5290</v>
      </c>
      <c r="DW164" s="49">
        <v>5620</v>
      </c>
      <c r="DX164" s="49">
        <v>5774</v>
      </c>
      <c r="DY164" s="49">
        <v>5599</v>
      </c>
      <c r="DZ164" s="49">
        <v>5876</v>
      </c>
      <c r="EA164" s="49">
        <v>6015</v>
      </c>
      <c r="EB164" s="49">
        <v>6387</v>
      </c>
      <c r="EC164" s="49">
        <v>6256</v>
      </c>
      <c r="ED164" s="49">
        <v>6709</v>
      </c>
      <c r="EE164" s="49">
        <v>6837</v>
      </c>
      <c r="EF164" s="49">
        <v>6869</v>
      </c>
      <c r="EG164" s="49">
        <v>6953</v>
      </c>
      <c r="EH164" s="49">
        <v>7032</v>
      </c>
      <c r="EI164" s="49">
        <v>6768</v>
      </c>
      <c r="EJ164" s="49">
        <v>6753</v>
      </c>
      <c r="EK164" s="49">
        <v>6953</v>
      </c>
      <c r="EL164" s="49">
        <v>6537</v>
      </c>
      <c r="EM164" s="49">
        <v>6614</v>
      </c>
      <c r="EN164" s="49">
        <v>6528</v>
      </c>
      <c r="EO164" s="49">
        <v>6664</v>
      </c>
      <c r="EP164" s="49">
        <v>6557</v>
      </c>
      <c r="EQ164" s="49">
        <v>6253</v>
      </c>
      <c r="ER164" s="49">
        <v>5839</v>
      </c>
      <c r="ES164" s="49">
        <v>5805</v>
      </c>
      <c r="ET164" s="49">
        <v>5849</v>
      </c>
      <c r="EU164" s="49">
        <v>5787</v>
      </c>
      <c r="EV164" s="49">
        <v>5977</v>
      </c>
      <c r="EW164" s="49">
        <v>6109</v>
      </c>
      <c r="EX164" s="49">
        <v>6322</v>
      </c>
      <c r="EY164" s="49">
        <v>6505</v>
      </c>
      <c r="EZ164" s="49">
        <v>6183</v>
      </c>
      <c r="FA164" s="49">
        <v>6184</v>
      </c>
      <c r="FB164" s="49">
        <v>6103</v>
      </c>
      <c r="FC164" s="49">
        <v>6397</v>
      </c>
      <c r="FD164" s="49">
        <v>6166</v>
      </c>
      <c r="FE164" s="49">
        <v>6156</v>
      </c>
      <c r="FF164" s="49">
        <v>5960</v>
      </c>
      <c r="FG164" s="49">
        <v>5797</v>
      </c>
      <c r="FH164" s="49">
        <v>5601</v>
      </c>
      <c r="FI164" s="49">
        <v>5402</v>
      </c>
      <c r="FJ164" s="49">
        <v>5053</v>
      </c>
      <c r="FK164" s="49">
        <v>4949</v>
      </c>
      <c r="FL164" s="49">
        <v>4787</v>
      </c>
      <c r="FM164" s="49">
        <v>4650</v>
      </c>
      <c r="FN164" s="49">
        <v>4533</v>
      </c>
      <c r="FO164" s="49">
        <v>4401</v>
      </c>
      <c r="FP164" s="49">
        <v>4602</v>
      </c>
      <c r="FQ164" s="49">
        <v>4370</v>
      </c>
      <c r="FR164" s="49">
        <v>4346</v>
      </c>
      <c r="FS164" s="49">
        <v>4194</v>
      </c>
      <c r="FT164" s="49">
        <v>4181</v>
      </c>
      <c r="FU164" s="49">
        <v>4365</v>
      </c>
      <c r="FV164" s="49">
        <v>4500</v>
      </c>
      <c r="FW164" s="49">
        <v>5176</v>
      </c>
      <c r="FX164" s="49">
        <v>3689</v>
      </c>
      <c r="FY164" s="49">
        <v>3554</v>
      </c>
      <c r="FZ164" s="49">
        <v>3425</v>
      </c>
      <c r="GA164" s="49">
        <v>3208</v>
      </c>
      <c r="GB164" s="49">
        <v>2716</v>
      </c>
      <c r="GC164" s="49">
        <v>2408</v>
      </c>
      <c r="GD164" s="49">
        <v>2505</v>
      </c>
      <c r="GE164" s="49">
        <v>2494</v>
      </c>
      <c r="GF164" s="49">
        <v>2218</v>
      </c>
      <c r="GG164" s="49">
        <v>1998</v>
      </c>
      <c r="GH164" s="49">
        <v>1837</v>
      </c>
      <c r="GI164" s="49">
        <v>1598</v>
      </c>
      <c r="GJ164" s="49">
        <v>1386</v>
      </c>
      <c r="GK164" s="49">
        <v>1262</v>
      </c>
      <c r="GL164" s="50">
        <v>5510</v>
      </c>
    </row>
    <row r="165" spans="1:194" s="1" customFormat="1">
      <c r="A165" s="109" t="s">
        <v>714</v>
      </c>
      <c r="B165" s="369" t="s">
        <v>722</v>
      </c>
      <c r="C165" s="132" t="str">
        <f t="shared" si="43"/>
        <v>England ICB - NHS Cheshire and Merseyside Integrated Care Board</v>
      </c>
      <c r="D165" s="79">
        <f t="shared" si="53"/>
        <v>984852</v>
      </c>
      <c r="E165" s="79">
        <f t="shared" si="54"/>
        <v>1059001</v>
      </c>
      <c r="F165" s="102">
        <f t="shared" si="55"/>
        <v>2550846</v>
      </c>
      <c r="G165" s="51">
        <f t="shared" si="56"/>
        <v>1245283</v>
      </c>
      <c r="H165" s="52">
        <f t="shared" si="57"/>
        <v>1305563</v>
      </c>
      <c r="I165" s="51">
        <f t="shared" si="58"/>
        <v>984852</v>
      </c>
      <c r="J165" s="104">
        <f t="shared" si="59"/>
        <v>1059001</v>
      </c>
      <c r="K165" s="106">
        <f t="shared" si="60"/>
        <v>260431</v>
      </c>
      <c r="L165" s="50">
        <f t="shared" si="61"/>
        <v>246562</v>
      </c>
      <c r="M165" s="106">
        <v>12962</v>
      </c>
      <c r="N165" s="49">
        <v>12704</v>
      </c>
      <c r="O165" s="49">
        <v>13300</v>
      </c>
      <c r="P165" s="49">
        <v>13734</v>
      </c>
      <c r="Q165" s="49">
        <v>14281</v>
      </c>
      <c r="R165" s="49">
        <v>14573</v>
      </c>
      <c r="S165" s="49">
        <v>14866</v>
      </c>
      <c r="T165" s="49">
        <v>14688</v>
      </c>
      <c r="U165" s="49">
        <v>14740</v>
      </c>
      <c r="V165" s="49">
        <v>15026</v>
      </c>
      <c r="W165" s="49">
        <v>15574</v>
      </c>
      <c r="X165" s="49">
        <v>15155</v>
      </c>
      <c r="Y165" s="49">
        <v>15104</v>
      </c>
      <c r="Z165" s="49">
        <v>14950</v>
      </c>
      <c r="AA165" s="49">
        <v>15153</v>
      </c>
      <c r="AB165" s="49">
        <v>14627</v>
      </c>
      <c r="AC165" s="49">
        <v>14488</v>
      </c>
      <c r="AD165" s="49">
        <v>14506</v>
      </c>
      <c r="AE165" s="49">
        <v>14319</v>
      </c>
      <c r="AF165" s="49">
        <v>14768</v>
      </c>
      <c r="AG165" s="49">
        <v>15169</v>
      </c>
      <c r="AH165" s="49">
        <v>15474</v>
      </c>
      <c r="AI165" s="49">
        <v>15178</v>
      </c>
      <c r="AJ165" s="49">
        <v>15405</v>
      </c>
      <c r="AK165" s="49">
        <v>14996</v>
      </c>
      <c r="AL165" s="49">
        <v>15399</v>
      </c>
      <c r="AM165" s="49">
        <v>15130</v>
      </c>
      <c r="AN165" s="49">
        <v>15296</v>
      </c>
      <c r="AO165" s="49">
        <v>15596</v>
      </c>
      <c r="AP165" s="49">
        <v>16088</v>
      </c>
      <c r="AQ165" s="49">
        <v>16500</v>
      </c>
      <c r="AR165" s="49">
        <v>17152</v>
      </c>
      <c r="AS165" s="49">
        <v>16691</v>
      </c>
      <c r="AT165" s="49">
        <v>16418</v>
      </c>
      <c r="AU165" s="49">
        <v>16610</v>
      </c>
      <c r="AV165" s="49">
        <v>16118</v>
      </c>
      <c r="AW165" s="49">
        <v>16286</v>
      </c>
      <c r="AX165" s="49">
        <v>16432</v>
      </c>
      <c r="AY165" s="49">
        <v>15749</v>
      </c>
      <c r="AZ165" s="49">
        <v>15637</v>
      </c>
      <c r="BA165" s="49">
        <v>15668</v>
      </c>
      <c r="BB165" s="49">
        <v>15497</v>
      </c>
      <c r="BC165" s="49">
        <v>15480</v>
      </c>
      <c r="BD165" s="49">
        <v>15238</v>
      </c>
      <c r="BE165" s="49">
        <v>13784</v>
      </c>
      <c r="BF165" s="49">
        <v>13257</v>
      </c>
      <c r="BG165" s="49">
        <v>14066</v>
      </c>
      <c r="BH165" s="49">
        <v>14538</v>
      </c>
      <c r="BI165" s="49">
        <v>14734</v>
      </c>
      <c r="BJ165" s="49">
        <v>15785</v>
      </c>
      <c r="BK165" s="49">
        <v>16605</v>
      </c>
      <c r="BL165" s="49">
        <v>17482</v>
      </c>
      <c r="BM165" s="49">
        <v>17021</v>
      </c>
      <c r="BN165" s="49">
        <v>17386</v>
      </c>
      <c r="BO165" s="49">
        <v>17327</v>
      </c>
      <c r="BP165" s="49">
        <v>17644</v>
      </c>
      <c r="BQ165" s="49">
        <v>17361</v>
      </c>
      <c r="BR165" s="49">
        <v>17713</v>
      </c>
      <c r="BS165" s="49">
        <v>18068</v>
      </c>
      <c r="BT165" s="49">
        <v>17859</v>
      </c>
      <c r="BU165" s="49">
        <v>17432</v>
      </c>
      <c r="BV165" s="49">
        <v>17030</v>
      </c>
      <c r="BW165" s="49">
        <v>16227</v>
      </c>
      <c r="BX165" s="49">
        <v>15530</v>
      </c>
      <c r="BY165" s="49">
        <v>15221</v>
      </c>
      <c r="BZ165" s="49">
        <v>14275</v>
      </c>
      <c r="CA165" s="49">
        <v>13838</v>
      </c>
      <c r="CB165" s="49">
        <v>13130</v>
      </c>
      <c r="CC165" s="49">
        <v>13202</v>
      </c>
      <c r="CD165" s="49">
        <v>12982</v>
      </c>
      <c r="CE165" s="49">
        <v>12336</v>
      </c>
      <c r="CF165" s="49">
        <v>12401</v>
      </c>
      <c r="CG165" s="49">
        <v>12224</v>
      </c>
      <c r="CH165" s="49">
        <v>12298</v>
      </c>
      <c r="CI165" s="49">
        <v>12555</v>
      </c>
      <c r="CJ165" s="49">
        <v>13654</v>
      </c>
      <c r="CK165" s="49">
        <v>9966</v>
      </c>
      <c r="CL165" s="49">
        <v>9374</v>
      </c>
      <c r="CM165" s="49">
        <v>9315</v>
      </c>
      <c r="CN165" s="49">
        <v>8097</v>
      </c>
      <c r="CO165" s="49">
        <v>6992</v>
      </c>
      <c r="CP165" s="49">
        <v>6221</v>
      </c>
      <c r="CQ165" s="49">
        <v>6076</v>
      </c>
      <c r="CR165" s="49">
        <v>5735</v>
      </c>
      <c r="CS165" s="49">
        <v>5241</v>
      </c>
      <c r="CT165" s="49">
        <v>4480</v>
      </c>
      <c r="CU165" s="49">
        <v>3997</v>
      </c>
      <c r="CV165" s="49">
        <v>3483</v>
      </c>
      <c r="CW165" s="49">
        <v>2712</v>
      </c>
      <c r="CX165" s="49">
        <v>2381</v>
      </c>
      <c r="CY165" s="50">
        <v>7523</v>
      </c>
      <c r="CZ165" s="106">
        <v>12385</v>
      </c>
      <c r="DA165" s="49">
        <v>12479</v>
      </c>
      <c r="DB165" s="49">
        <v>12834</v>
      </c>
      <c r="DC165" s="49">
        <v>13088</v>
      </c>
      <c r="DD165" s="49">
        <v>13283</v>
      </c>
      <c r="DE165" s="49">
        <v>13572</v>
      </c>
      <c r="DF165" s="49">
        <v>13868</v>
      </c>
      <c r="DG165" s="49">
        <v>13882</v>
      </c>
      <c r="DH165" s="49">
        <v>14046</v>
      </c>
      <c r="DI165" s="49">
        <v>14150</v>
      </c>
      <c r="DJ165" s="49">
        <v>14636</v>
      </c>
      <c r="DK165" s="49">
        <v>14634</v>
      </c>
      <c r="DL165" s="49">
        <v>14067</v>
      </c>
      <c r="DM165" s="49">
        <v>14239</v>
      </c>
      <c r="DN165" s="49">
        <v>14386</v>
      </c>
      <c r="DO165" s="49">
        <v>13738</v>
      </c>
      <c r="DP165" s="49">
        <v>13518</v>
      </c>
      <c r="DQ165" s="49">
        <v>13757</v>
      </c>
      <c r="DR165" s="49">
        <v>13918</v>
      </c>
      <c r="DS165" s="49">
        <v>15229</v>
      </c>
      <c r="DT165" s="49">
        <v>15593</v>
      </c>
      <c r="DU165" s="49">
        <v>15757</v>
      </c>
      <c r="DV165" s="49">
        <v>14672</v>
      </c>
      <c r="DW165" s="49">
        <v>15289</v>
      </c>
      <c r="DX165" s="49">
        <v>14721</v>
      </c>
      <c r="DY165" s="49">
        <v>15737</v>
      </c>
      <c r="DZ165" s="49">
        <v>15196</v>
      </c>
      <c r="EA165" s="49">
        <v>15903</v>
      </c>
      <c r="EB165" s="49">
        <v>16285</v>
      </c>
      <c r="EC165" s="49">
        <v>16277</v>
      </c>
      <c r="ED165" s="49">
        <v>17217</v>
      </c>
      <c r="EE165" s="49">
        <v>17749</v>
      </c>
      <c r="EF165" s="49">
        <v>17376</v>
      </c>
      <c r="EG165" s="49">
        <v>17449</v>
      </c>
      <c r="EH165" s="49">
        <v>18048</v>
      </c>
      <c r="EI165" s="49">
        <v>17287</v>
      </c>
      <c r="EJ165" s="49">
        <v>17455</v>
      </c>
      <c r="EK165" s="49">
        <v>17251</v>
      </c>
      <c r="EL165" s="49">
        <v>16549</v>
      </c>
      <c r="EM165" s="49">
        <v>16523</v>
      </c>
      <c r="EN165" s="49">
        <v>16380</v>
      </c>
      <c r="EO165" s="49">
        <v>15993</v>
      </c>
      <c r="EP165" s="49">
        <v>16284</v>
      </c>
      <c r="EQ165" s="49">
        <v>15721</v>
      </c>
      <c r="ER165" s="49">
        <v>14197</v>
      </c>
      <c r="ES165" s="49">
        <v>13879</v>
      </c>
      <c r="ET165" s="49">
        <v>14571</v>
      </c>
      <c r="EU165" s="49">
        <v>15159</v>
      </c>
      <c r="EV165" s="49">
        <v>15474</v>
      </c>
      <c r="EW165" s="49">
        <v>16204</v>
      </c>
      <c r="EX165" s="49">
        <v>17257</v>
      </c>
      <c r="EY165" s="49">
        <v>18077</v>
      </c>
      <c r="EZ165" s="49">
        <v>17989</v>
      </c>
      <c r="FA165" s="49">
        <v>18339</v>
      </c>
      <c r="FB165" s="49">
        <v>18081</v>
      </c>
      <c r="FC165" s="49">
        <v>18241</v>
      </c>
      <c r="FD165" s="49">
        <v>18575</v>
      </c>
      <c r="FE165" s="49">
        <v>19149</v>
      </c>
      <c r="FF165" s="49">
        <v>18892</v>
      </c>
      <c r="FG165" s="49">
        <v>18869</v>
      </c>
      <c r="FH165" s="49">
        <v>18636</v>
      </c>
      <c r="FI165" s="49">
        <v>17749</v>
      </c>
      <c r="FJ165" s="49">
        <v>16732</v>
      </c>
      <c r="FK165" s="49">
        <v>16341</v>
      </c>
      <c r="FL165" s="49">
        <v>15862</v>
      </c>
      <c r="FM165" s="49">
        <v>15387</v>
      </c>
      <c r="FN165" s="49">
        <v>14676</v>
      </c>
      <c r="FO165" s="49">
        <v>14001</v>
      </c>
      <c r="FP165" s="49">
        <v>14099</v>
      </c>
      <c r="FQ165" s="49">
        <v>13642</v>
      </c>
      <c r="FR165" s="49">
        <v>13298</v>
      </c>
      <c r="FS165" s="49">
        <v>13618</v>
      </c>
      <c r="FT165" s="49">
        <v>13382</v>
      </c>
      <c r="FU165" s="49">
        <v>13366</v>
      </c>
      <c r="FV165" s="49">
        <v>14424</v>
      </c>
      <c r="FW165" s="49">
        <v>15273</v>
      </c>
      <c r="FX165" s="49">
        <v>11394</v>
      </c>
      <c r="FY165" s="49">
        <v>10651</v>
      </c>
      <c r="FZ165" s="49">
        <v>10670</v>
      </c>
      <c r="GA165" s="49">
        <v>9806</v>
      </c>
      <c r="GB165" s="49">
        <v>8731</v>
      </c>
      <c r="GC165" s="49">
        <v>7998</v>
      </c>
      <c r="GD165" s="49">
        <v>7965</v>
      </c>
      <c r="GE165" s="49">
        <v>7608</v>
      </c>
      <c r="GF165" s="49">
        <v>7225</v>
      </c>
      <c r="GG165" s="49">
        <v>6557</v>
      </c>
      <c r="GH165" s="49">
        <v>5985</v>
      </c>
      <c r="GI165" s="49">
        <v>5124</v>
      </c>
      <c r="GJ165" s="49">
        <v>4476</v>
      </c>
      <c r="GK165" s="49">
        <v>3793</v>
      </c>
      <c r="GL165" s="50">
        <v>15720</v>
      </c>
    </row>
    <row r="166" spans="1:194" s="1" customFormat="1">
      <c r="A166" s="109" t="s">
        <v>714</v>
      </c>
      <c r="B166" s="369" t="s">
        <v>723</v>
      </c>
      <c r="C166" s="132" t="str">
        <f t="shared" si="43"/>
        <v>England ICB - NHS Cornwall and the Isles of Scilly Integrated Care Board</v>
      </c>
      <c r="D166" s="79">
        <f t="shared" si="53"/>
        <v>226093</v>
      </c>
      <c r="E166" s="79">
        <f t="shared" si="54"/>
        <v>245842</v>
      </c>
      <c r="F166" s="102">
        <f t="shared" si="55"/>
        <v>577694</v>
      </c>
      <c r="G166" s="51">
        <f t="shared" si="56"/>
        <v>280361</v>
      </c>
      <c r="H166" s="52">
        <f t="shared" si="57"/>
        <v>297333</v>
      </c>
      <c r="I166" s="51">
        <f t="shared" si="58"/>
        <v>226093</v>
      </c>
      <c r="J166" s="104">
        <f t="shared" si="59"/>
        <v>245842</v>
      </c>
      <c r="K166" s="106">
        <f t="shared" si="60"/>
        <v>54268</v>
      </c>
      <c r="L166" s="50">
        <f t="shared" si="61"/>
        <v>51491</v>
      </c>
      <c r="M166" s="106">
        <v>2456</v>
      </c>
      <c r="N166" s="49">
        <v>2425</v>
      </c>
      <c r="O166" s="49">
        <v>2607</v>
      </c>
      <c r="P166" s="49">
        <v>2645</v>
      </c>
      <c r="Q166" s="49">
        <v>2871</v>
      </c>
      <c r="R166" s="49">
        <v>2877</v>
      </c>
      <c r="S166" s="49">
        <v>3061</v>
      </c>
      <c r="T166" s="49">
        <v>3022</v>
      </c>
      <c r="U166" s="49">
        <v>2990</v>
      </c>
      <c r="V166" s="49">
        <v>3291</v>
      </c>
      <c r="W166" s="49">
        <v>3395</v>
      </c>
      <c r="X166" s="49">
        <v>3433</v>
      </c>
      <c r="Y166" s="49">
        <v>3233</v>
      </c>
      <c r="Z166" s="49">
        <v>3316</v>
      </c>
      <c r="AA166" s="49">
        <v>3240</v>
      </c>
      <c r="AB166" s="49">
        <v>3273</v>
      </c>
      <c r="AC166" s="49">
        <v>3049</v>
      </c>
      <c r="AD166" s="49">
        <v>3084</v>
      </c>
      <c r="AE166" s="49">
        <v>3123</v>
      </c>
      <c r="AF166" s="49">
        <v>3041</v>
      </c>
      <c r="AG166" s="49">
        <v>2902</v>
      </c>
      <c r="AH166" s="49">
        <v>3054</v>
      </c>
      <c r="AI166" s="49">
        <v>2772</v>
      </c>
      <c r="AJ166" s="49">
        <v>2855</v>
      </c>
      <c r="AK166" s="49">
        <v>2756</v>
      </c>
      <c r="AL166" s="49">
        <v>2759</v>
      </c>
      <c r="AM166" s="49">
        <v>2664</v>
      </c>
      <c r="AN166" s="49">
        <v>2749</v>
      </c>
      <c r="AO166" s="49">
        <v>2810</v>
      </c>
      <c r="AP166" s="49">
        <v>2858</v>
      </c>
      <c r="AQ166" s="49">
        <v>2989</v>
      </c>
      <c r="AR166" s="49">
        <v>3133</v>
      </c>
      <c r="AS166" s="49">
        <v>3161</v>
      </c>
      <c r="AT166" s="49">
        <v>3088</v>
      </c>
      <c r="AU166" s="49">
        <v>3166</v>
      </c>
      <c r="AV166" s="49">
        <v>3082</v>
      </c>
      <c r="AW166" s="49">
        <v>3052</v>
      </c>
      <c r="AX166" s="49">
        <v>3057</v>
      </c>
      <c r="AY166" s="49">
        <v>2997</v>
      </c>
      <c r="AZ166" s="49">
        <v>3058</v>
      </c>
      <c r="BA166" s="49">
        <v>3137</v>
      </c>
      <c r="BB166" s="49">
        <v>3347</v>
      </c>
      <c r="BC166" s="49">
        <v>3285</v>
      </c>
      <c r="BD166" s="49">
        <v>2982</v>
      </c>
      <c r="BE166" s="49">
        <v>2949</v>
      </c>
      <c r="BF166" s="49">
        <v>3004</v>
      </c>
      <c r="BG166" s="49">
        <v>2976</v>
      </c>
      <c r="BH166" s="49">
        <v>3067</v>
      </c>
      <c r="BI166" s="49">
        <v>3304</v>
      </c>
      <c r="BJ166" s="49">
        <v>3623</v>
      </c>
      <c r="BK166" s="49">
        <v>3786</v>
      </c>
      <c r="BL166" s="49">
        <v>3895</v>
      </c>
      <c r="BM166" s="49">
        <v>3805</v>
      </c>
      <c r="BN166" s="49">
        <v>3971</v>
      </c>
      <c r="BO166" s="49">
        <v>3957</v>
      </c>
      <c r="BP166" s="49">
        <v>4195</v>
      </c>
      <c r="BQ166" s="49">
        <v>4211</v>
      </c>
      <c r="BR166" s="49">
        <v>4279</v>
      </c>
      <c r="BS166" s="49">
        <v>4418</v>
      </c>
      <c r="BT166" s="49">
        <v>4198</v>
      </c>
      <c r="BU166" s="49">
        <v>4162</v>
      </c>
      <c r="BV166" s="49">
        <v>4118</v>
      </c>
      <c r="BW166" s="49">
        <v>4018</v>
      </c>
      <c r="BX166" s="49">
        <v>4053</v>
      </c>
      <c r="BY166" s="49">
        <v>3856</v>
      </c>
      <c r="BZ166" s="49">
        <v>3884</v>
      </c>
      <c r="CA166" s="49">
        <v>3767</v>
      </c>
      <c r="CB166" s="49">
        <v>3567</v>
      </c>
      <c r="CC166" s="49">
        <v>3564</v>
      </c>
      <c r="CD166" s="49">
        <v>3557</v>
      </c>
      <c r="CE166" s="49">
        <v>3478</v>
      </c>
      <c r="CF166" s="49">
        <v>3544</v>
      </c>
      <c r="CG166" s="49">
        <v>3556</v>
      </c>
      <c r="CH166" s="49">
        <v>3684</v>
      </c>
      <c r="CI166" s="49">
        <v>3881</v>
      </c>
      <c r="CJ166" s="49">
        <v>4238</v>
      </c>
      <c r="CK166" s="49">
        <v>3236</v>
      </c>
      <c r="CL166" s="49">
        <v>3013</v>
      </c>
      <c r="CM166" s="49">
        <v>2870</v>
      </c>
      <c r="CN166" s="49">
        <v>2584</v>
      </c>
      <c r="CO166" s="49">
        <v>2076</v>
      </c>
      <c r="CP166" s="49">
        <v>1767</v>
      </c>
      <c r="CQ166" s="49">
        <v>1812</v>
      </c>
      <c r="CR166" s="49">
        <v>1661</v>
      </c>
      <c r="CS166" s="49">
        <v>1412</v>
      </c>
      <c r="CT166" s="49">
        <v>1270</v>
      </c>
      <c r="CU166" s="49">
        <v>1099</v>
      </c>
      <c r="CV166" s="49">
        <v>1055</v>
      </c>
      <c r="CW166" s="49">
        <v>734</v>
      </c>
      <c r="CX166" s="49">
        <v>717</v>
      </c>
      <c r="CY166" s="50">
        <v>2345</v>
      </c>
      <c r="CZ166" s="106">
        <v>2318</v>
      </c>
      <c r="DA166" s="49">
        <v>2460</v>
      </c>
      <c r="DB166" s="49">
        <v>2451</v>
      </c>
      <c r="DC166" s="49">
        <v>2584</v>
      </c>
      <c r="DD166" s="49">
        <v>2637</v>
      </c>
      <c r="DE166" s="49">
        <v>2638</v>
      </c>
      <c r="DF166" s="49">
        <v>2891</v>
      </c>
      <c r="DG166" s="49">
        <v>2963</v>
      </c>
      <c r="DH166" s="49">
        <v>3029</v>
      </c>
      <c r="DI166" s="49">
        <v>3048</v>
      </c>
      <c r="DJ166" s="49">
        <v>3198</v>
      </c>
      <c r="DK166" s="49">
        <v>3167</v>
      </c>
      <c r="DL166" s="49">
        <v>3108</v>
      </c>
      <c r="DM166" s="49">
        <v>3011</v>
      </c>
      <c r="DN166" s="49">
        <v>3090</v>
      </c>
      <c r="DO166" s="49">
        <v>3034</v>
      </c>
      <c r="DP166" s="49">
        <v>2937</v>
      </c>
      <c r="DQ166" s="49">
        <v>2927</v>
      </c>
      <c r="DR166" s="49">
        <v>2942</v>
      </c>
      <c r="DS166" s="49">
        <v>2817</v>
      </c>
      <c r="DT166" s="49">
        <v>2943</v>
      </c>
      <c r="DU166" s="49">
        <v>2748</v>
      </c>
      <c r="DV166" s="49">
        <v>2825</v>
      </c>
      <c r="DW166" s="49">
        <v>2626</v>
      </c>
      <c r="DX166" s="49">
        <v>2758</v>
      </c>
      <c r="DY166" s="49">
        <v>2766</v>
      </c>
      <c r="DZ166" s="49">
        <v>2742</v>
      </c>
      <c r="EA166" s="49">
        <v>2719</v>
      </c>
      <c r="EB166" s="49">
        <v>2883</v>
      </c>
      <c r="EC166" s="49">
        <v>3061</v>
      </c>
      <c r="ED166" s="49">
        <v>3211</v>
      </c>
      <c r="EE166" s="49">
        <v>3248</v>
      </c>
      <c r="EF166" s="49">
        <v>3316</v>
      </c>
      <c r="EG166" s="49">
        <v>3347</v>
      </c>
      <c r="EH166" s="49">
        <v>3570</v>
      </c>
      <c r="EI166" s="49">
        <v>3344</v>
      </c>
      <c r="EJ166" s="49">
        <v>3117</v>
      </c>
      <c r="EK166" s="49">
        <v>3326</v>
      </c>
      <c r="EL166" s="49">
        <v>3329</v>
      </c>
      <c r="EM166" s="49">
        <v>3289</v>
      </c>
      <c r="EN166" s="49">
        <v>3287</v>
      </c>
      <c r="EO166" s="49">
        <v>3422</v>
      </c>
      <c r="EP166" s="49">
        <v>3445</v>
      </c>
      <c r="EQ166" s="49">
        <v>3343</v>
      </c>
      <c r="ER166" s="49">
        <v>3093</v>
      </c>
      <c r="ES166" s="49">
        <v>3104</v>
      </c>
      <c r="ET166" s="49">
        <v>3222</v>
      </c>
      <c r="EU166" s="49">
        <v>3438</v>
      </c>
      <c r="EV166" s="49">
        <v>3591</v>
      </c>
      <c r="EW166" s="49">
        <v>3829</v>
      </c>
      <c r="EX166" s="49">
        <v>4111</v>
      </c>
      <c r="EY166" s="49">
        <v>4319</v>
      </c>
      <c r="EZ166" s="49">
        <v>4213</v>
      </c>
      <c r="FA166" s="49">
        <v>4277</v>
      </c>
      <c r="FB166" s="49">
        <v>4382</v>
      </c>
      <c r="FC166" s="49">
        <v>4508</v>
      </c>
      <c r="FD166" s="49">
        <v>4646</v>
      </c>
      <c r="FE166" s="49">
        <v>4551</v>
      </c>
      <c r="FF166" s="49">
        <v>4677</v>
      </c>
      <c r="FG166" s="49">
        <v>4522</v>
      </c>
      <c r="FH166" s="49">
        <v>4490</v>
      </c>
      <c r="FI166" s="49">
        <v>4295</v>
      </c>
      <c r="FJ166" s="49">
        <v>4268</v>
      </c>
      <c r="FK166" s="49">
        <v>4237</v>
      </c>
      <c r="FL166" s="49">
        <v>4212</v>
      </c>
      <c r="FM166" s="49">
        <v>4137</v>
      </c>
      <c r="FN166" s="49">
        <v>4032</v>
      </c>
      <c r="FO166" s="49">
        <v>3762</v>
      </c>
      <c r="FP166" s="49">
        <v>3995</v>
      </c>
      <c r="FQ166" s="49">
        <v>3888</v>
      </c>
      <c r="FR166" s="49">
        <v>3837</v>
      </c>
      <c r="FS166" s="49">
        <v>3814</v>
      </c>
      <c r="FT166" s="49">
        <v>3913</v>
      </c>
      <c r="FU166" s="49">
        <v>4008</v>
      </c>
      <c r="FV166" s="49">
        <v>4242</v>
      </c>
      <c r="FW166" s="49">
        <v>4647</v>
      </c>
      <c r="FX166" s="49">
        <v>3492</v>
      </c>
      <c r="FY166" s="49">
        <v>3291</v>
      </c>
      <c r="FZ166" s="49">
        <v>3351</v>
      </c>
      <c r="GA166" s="49">
        <v>2929</v>
      </c>
      <c r="GB166" s="49">
        <v>2518</v>
      </c>
      <c r="GC166" s="49">
        <v>2201</v>
      </c>
      <c r="GD166" s="49">
        <v>2021</v>
      </c>
      <c r="GE166" s="49">
        <v>1966</v>
      </c>
      <c r="GF166" s="49">
        <v>1829</v>
      </c>
      <c r="GG166" s="49">
        <v>1754</v>
      </c>
      <c r="GH166" s="49">
        <v>1562</v>
      </c>
      <c r="GI166" s="49">
        <v>1382</v>
      </c>
      <c r="GJ166" s="49">
        <v>1190</v>
      </c>
      <c r="GK166" s="49">
        <v>1102</v>
      </c>
      <c r="GL166" s="50">
        <v>4570</v>
      </c>
    </row>
    <row r="167" spans="1:194" s="1" customFormat="1">
      <c r="A167" s="109" t="s">
        <v>714</v>
      </c>
      <c r="B167" s="369" t="s">
        <v>724</v>
      </c>
      <c r="C167" s="132" t="str">
        <f t="shared" si="43"/>
        <v>England ICB - NHS Coventry and Warwickshire Integrated Care Board</v>
      </c>
      <c r="D167" s="79">
        <f t="shared" si="53"/>
        <v>374777</v>
      </c>
      <c r="E167" s="79">
        <f t="shared" si="54"/>
        <v>386977</v>
      </c>
      <c r="F167" s="102">
        <f t="shared" si="55"/>
        <v>963204</v>
      </c>
      <c r="G167" s="51">
        <f t="shared" si="56"/>
        <v>477693</v>
      </c>
      <c r="H167" s="52">
        <f t="shared" si="57"/>
        <v>485511</v>
      </c>
      <c r="I167" s="51">
        <f t="shared" si="58"/>
        <v>374777</v>
      </c>
      <c r="J167" s="104">
        <f t="shared" si="59"/>
        <v>386977</v>
      </c>
      <c r="K167" s="106">
        <f t="shared" si="60"/>
        <v>102916</v>
      </c>
      <c r="L167" s="50">
        <f t="shared" si="61"/>
        <v>98534</v>
      </c>
      <c r="M167" s="106">
        <v>5182</v>
      </c>
      <c r="N167" s="49">
        <v>5281</v>
      </c>
      <c r="O167" s="49">
        <v>5415</v>
      </c>
      <c r="P167" s="49">
        <v>5640</v>
      </c>
      <c r="Q167" s="49">
        <v>5523</v>
      </c>
      <c r="R167" s="49">
        <v>5634</v>
      </c>
      <c r="S167" s="49">
        <v>5850</v>
      </c>
      <c r="T167" s="49">
        <v>5671</v>
      </c>
      <c r="U167" s="49">
        <v>5793</v>
      </c>
      <c r="V167" s="49">
        <v>5953</v>
      </c>
      <c r="W167" s="49">
        <v>6174</v>
      </c>
      <c r="X167" s="49">
        <v>6130</v>
      </c>
      <c r="Y167" s="49">
        <v>5969</v>
      </c>
      <c r="Z167" s="49">
        <v>5932</v>
      </c>
      <c r="AA167" s="49">
        <v>5973</v>
      </c>
      <c r="AB167" s="49">
        <v>5622</v>
      </c>
      <c r="AC167" s="49">
        <v>5607</v>
      </c>
      <c r="AD167" s="49">
        <v>5567</v>
      </c>
      <c r="AE167" s="49">
        <v>5930</v>
      </c>
      <c r="AF167" s="49">
        <v>7443</v>
      </c>
      <c r="AG167" s="49">
        <v>7382</v>
      </c>
      <c r="AH167" s="49">
        <v>7313</v>
      </c>
      <c r="AI167" s="49">
        <v>6977</v>
      </c>
      <c r="AJ167" s="49">
        <v>6680</v>
      </c>
      <c r="AK167" s="49">
        <v>6554</v>
      </c>
      <c r="AL167" s="49">
        <v>6504</v>
      </c>
      <c r="AM167" s="49">
        <v>6479</v>
      </c>
      <c r="AN167" s="49">
        <v>6287</v>
      </c>
      <c r="AO167" s="49">
        <v>6350</v>
      </c>
      <c r="AP167" s="49">
        <v>6337</v>
      </c>
      <c r="AQ167" s="49">
        <v>6519</v>
      </c>
      <c r="AR167" s="49">
        <v>6684</v>
      </c>
      <c r="AS167" s="49">
        <v>6821</v>
      </c>
      <c r="AT167" s="49">
        <v>6545</v>
      </c>
      <c r="AU167" s="49">
        <v>6626</v>
      </c>
      <c r="AV167" s="49">
        <v>6629</v>
      </c>
      <c r="AW167" s="49">
        <v>6472</v>
      </c>
      <c r="AX167" s="49">
        <v>6536</v>
      </c>
      <c r="AY167" s="49">
        <v>6050</v>
      </c>
      <c r="AZ167" s="49">
        <v>6033</v>
      </c>
      <c r="BA167" s="49">
        <v>6173</v>
      </c>
      <c r="BB167" s="49">
        <v>6216</v>
      </c>
      <c r="BC167" s="49">
        <v>6174</v>
      </c>
      <c r="BD167" s="49">
        <v>5929</v>
      </c>
      <c r="BE167" s="49">
        <v>5629</v>
      </c>
      <c r="BF167" s="49">
        <v>5307</v>
      </c>
      <c r="BG167" s="49">
        <v>5525</v>
      </c>
      <c r="BH167" s="49">
        <v>5685</v>
      </c>
      <c r="BI167" s="49">
        <v>5719</v>
      </c>
      <c r="BJ167" s="49">
        <v>6009</v>
      </c>
      <c r="BK167" s="49">
        <v>6269</v>
      </c>
      <c r="BL167" s="49">
        <v>6323</v>
      </c>
      <c r="BM167" s="49">
        <v>6337</v>
      </c>
      <c r="BN167" s="49">
        <v>6550</v>
      </c>
      <c r="BO167" s="49">
        <v>6361</v>
      </c>
      <c r="BP167" s="49">
        <v>6343</v>
      </c>
      <c r="BQ167" s="49">
        <v>6351</v>
      </c>
      <c r="BR167" s="49">
        <v>6274</v>
      </c>
      <c r="BS167" s="49">
        <v>6224</v>
      </c>
      <c r="BT167" s="49">
        <v>6084</v>
      </c>
      <c r="BU167" s="49">
        <v>5882</v>
      </c>
      <c r="BV167" s="49">
        <v>5633</v>
      </c>
      <c r="BW167" s="49">
        <v>5420</v>
      </c>
      <c r="BX167" s="49">
        <v>5280</v>
      </c>
      <c r="BY167" s="49">
        <v>4962</v>
      </c>
      <c r="BZ167" s="49">
        <v>4696</v>
      </c>
      <c r="CA167" s="49">
        <v>4525</v>
      </c>
      <c r="CB167" s="49">
        <v>4355</v>
      </c>
      <c r="CC167" s="49">
        <v>4323</v>
      </c>
      <c r="CD167" s="49">
        <v>4257</v>
      </c>
      <c r="CE167" s="49">
        <v>3989</v>
      </c>
      <c r="CF167" s="49">
        <v>4097</v>
      </c>
      <c r="CG167" s="49">
        <v>4170</v>
      </c>
      <c r="CH167" s="49">
        <v>4067</v>
      </c>
      <c r="CI167" s="49">
        <v>4204</v>
      </c>
      <c r="CJ167" s="49">
        <v>4442</v>
      </c>
      <c r="CK167" s="49">
        <v>3648</v>
      </c>
      <c r="CL167" s="49">
        <v>3589</v>
      </c>
      <c r="CM167" s="49">
        <v>3504</v>
      </c>
      <c r="CN167" s="49">
        <v>3017</v>
      </c>
      <c r="CO167" s="49">
        <v>2588</v>
      </c>
      <c r="CP167" s="49">
        <v>2157</v>
      </c>
      <c r="CQ167" s="49">
        <v>2134</v>
      </c>
      <c r="CR167" s="49">
        <v>2149</v>
      </c>
      <c r="CS167" s="49">
        <v>1959</v>
      </c>
      <c r="CT167" s="49">
        <v>1681</v>
      </c>
      <c r="CU167" s="49">
        <v>1485</v>
      </c>
      <c r="CV167" s="49">
        <v>1203</v>
      </c>
      <c r="CW167" s="49">
        <v>981</v>
      </c>
      <c r="CX167" s="49">
        <v>858</v>
      </c>
      <c r="CY167" s="50">
        <v>2889</v>
      </c>
      <c r="CZ167" s="106">
        <v>5022</v>
      </c>
      <c r="DA167" s="49">
        <v>4952</v>
      </c>
      <c r="DB167" s="49">
        <v>5156</v>
      </c>
      <c r="DC167" s="49">
        <v>5329</v>
      </c>
      <c r="DD167" s="49">
        <v>5468</v>
      </c>
      <c r="DE167" s="49">
        <v>5401</v>
      </c>
      <c r="DF167" s="49">
        <v>5476</v>
      </c>
      <c r="DG167" s="49">
        <v>5615</v>
      </c>
      <c r="DH167" s="49">
        <v>5561</v>
      </c>
      <c r="DI167" s="49">
        <v>5699</v>
      </c>
      <c r="DJ167" s="49">
        <v>5907</v>
      </c>
      <c r="DK167" s="49">
        <v>5876</v>
      </c>
      <c r="DL167" s="49">
        <v>5682</v>
      </c>
      <c r="DM167" s="49">
        <v>5642</v>
      </c>
      <c r="DN167" s="49">
        <v>5717</v>
      </c>
      <c r="DO167" s="49">
        <v>5520</v>
      </c>
      <c r="DP167" s="49">
        <v>5184</v>
      </c>
      <c r="DQ167" s="49">
        <v>5327</v>
      </c>
      <c r="DR167" s="49">
        <v>5548</v>
      </c>
      <c r="DS167" s="49">
        <v>6350</v>
      </c>
      <c r="DT167" s="49">
        <v>6713</v>
      </c>
      <c r="DU167" s="49">
        <v>6338</v>
      </c>
      <c r="DV167" s="49">
        <v>6016</v>
      </c>
      <c r="DW167" s="49">
        <v>6011</v>
      </c>
      <c r="DX167" s="49">
        <v>5986</v>
      </c>
      <c r="DY167" s="49">
        <v>6092</v>
      </c>
      <c r="DZ167" s="49">
        <v>6133</v>
      </c>
      <c r="EA167" s="49">
        <v>5996</v>
      </c>
      <c r="EB167" s="49">
        <v>6342</v>
      </c>
      <c r="EC167" s="49">
        <v>6302</v>
      </c>
      <c r="ED167" s="49">
        <v>6708</v>
      </c>
      <c r="EE167" s="49">
        <v>6795</v>
      </c>
      <c r="EF167" s="49">
        <v>7080</v>
      </c>
      <c r="EG167" s="49">
        <v>6906</v>
      </c>
      <c r="EH167" s="49">
        <v>7012</v>
      </c>
      <c r="EI167" s="49">
        <v>6925</v>
      </c>
      <c r="EJ167" s="49">
        <v>6591</v>
      </c>
      <c r="EK167" s="49">
        <v>6560</v>
      </c>
      <c r="EL167" s="49">
        <v>6464</v>
      </c>
      <c r="EM167" s="49">
        <v>6373</v>
      </c>
      <c r="EN167" s="49">
        <v>6412</v>
      </c>
      <c r="EO167" s="49">
        <v>6240</v>
      </c>
      <c r="EP167" s="49">
        <v>6495</v>
      </c>
      <c r="EQ167" s="49">
        <v>6097</v>
      </c>
      <c r="ER167" s="49">
        <v>5668</v>
      </c>
      <c r="ES167" s="49">
        <v>5560</v>
      </c>
      <c r="ET167" s="49">
        <v>5759</v>
      </c>
      <c r="EU167" s="49">
        <v>5574</v>
      </c>
      <c r="EV167" s="49">
        <v>5778</v>
      </c>
      <c r="EW167" s="49">
        <v>6126</v>
      </c>
      <c r="EX167" s="49">
        <v>6176</v>
      </c>
      <c r="EY167" s="49">
        <v>6484</v>
      </c>
      <c r="EZ167" s="49">
        <v>6261</v>
      </c>
      <c r="FA167" s="49">
        <v>6572</v>
      </c>
      <c r="FB167" s="49">
        <v>6521</v>
      </c>
      <c r="FC167" s="49">
        <v>6420</v>
      </c>
      <c r="FD167" s="49">
        <v>6484</v>
      </c>
      <c r="FE167" s="49">
        <v>6356</v>
      </c>
      <c r="FF167" s="49">
        <v>6237</v>
      </c>
      <c r="FG167" s="49">
        <v>6052</v>
      </c>
      <c r="FH167" s="49">
        <v>5909</v>
      </c>
      <c r="FI167" s="49">
        <v>5856</v>
      </c>
      <c r="FJ167" s="49">
        <v>5234</v>
      </c>
      <c r="FK167" s="49">
        <v>5185</v>
      </c>
      <c r="FL167" s="49">
        <v>5010</v>
      </c>
      <c r="FM167" s="49">
        <v>5042</v>
      </c>
      <c r="FN167" s="49">
        <v>4571</v>
      </c>
      <c r="FO167" s="49">
        <v>4499</v>
      </c>
      <c r="FP167" s="49">
        <v>4514</v>
      </c>
      <c r="FQ167" s="49">
        <v>4423</v>
      </c>
      <c r="FR167" s="49">
        <v>4393</v>
      </c>
      <c r="FS167" s="49">
        <v>4343</v>
      </c>
      <c r="FT167" s="49">
        <v>4477</v>
      </c>
      <c r="FU167" s="49">
        <v>4660</v>
      </c>
      <c r="FV167" s="49">
        <v>4789</v>
      </c>
      <c r="FW167" s="49">
        <v>4996</v>
      </c>
      <c r="FX167" s="49">
        <v>4030</v>
      </c>
      <c r="FY167" s="49">
        <v>4024</v>
      </c>
      <c r="FZ167" s="49">
        <v>4133</v>
      </c>
      <c r="GA167" s="49">
        <v>3669</v>
      </c>
      <c r="GB167" s="49">
        <v>3049</v>
      </c>
      <c r="GC167" s="49">
        <v>2780</v>
      </c>
      <c r="GD167" s="49">
        <v>2712</v>
      </c>
      <c r="GE167" s="49">
        <v>2601</v>
      </c>
      <c r="GF167" s="49">
        <v>2404</v>
      </c>
      <c r="GG167" s="49">
        <v>2308</v>
      </c>
      <c r="GH167" s="49">
        <v>2128</v>
      </c>
      <c r="GI167" s="49">
        <v>1860</v>
      </c>
      <c r="GJ167" s="49">
        <v>1580</v>
      </c>
      <c r="GK167" s="49">
        <v>1367</v>
      </c>
      <c r="GL167" s="50">
        <v>5918</v>
      </c>
    </row>
    <row r="168" spans="1:194" s="1" customFormat="1">
      <c r="A168" s="109" t="s">
        <v>714</v>
      </c>
      <c r="B168" s="369" t="s">
        <v>725</v>
      </c>
      <c r="C168" s="132" t="str">
        <f t="shared" si="43"/>
        <v>England ICB - NHS Derby and Derbyshire Integrated Care Board</v>
      </c>
      <c r="D168" s="79">
        <f t="shared" si="53"/>
        <v>416604</v>
      </c>
      <c r="E168" s="79">
        <f t="shared" si="54"/>
        <v>437823</v>
      </c>
      <c r="F168" s="102">
        <f t="shared" si="55"/>
        <v>1066954</v>
      </c>
      <c r="G168" s="51">
        <f t="shared" si="56"/>
        <v>524926</v>
      </c>
      <c r="H168" s="52">
        <f t="shared" si="57"/>
        <v>542028</v>
      </c>
      <c r="I168" s="51">
        <f t="shared" si="58"/>
        <v>416604</v>
      </c>
      <c r="J168" s="104">
        <f t="shared" si="59"/>
        <v>437823</v>
      </c>
      <c r="K168" s="106">
        <f t="shared" si="60"/>
        <v>108322</v>
      </c>
      <c r="L168" s="50">
        <f t="shared" si="61"/>
        <v>104205</v>
      </c>
      <c r="M168" s="106">
        <v>5281</v>
      </c>
      <c r="N168" s="49">
        <v>5305</v>
      </c>
      <c r="O168" s="49">
        <v>5414</v>
      </c>
      <c r="P168" s="49">
        <v>5653</v>
      </c>
      <c r="Q168" s="49">
        <v>5629</v>
      </c>
      <c r="R168" s="49">
        <v>5849</v>
      </c>
      <c r="S168" s="49">
        <v>5942</v>
      </c>
      <c r="T168" s="49">
        <v>6147</v>
      </c>
      <c r="U168" s="49">
        <v>6004</v>
      </c>
      <c r="V168" s="49">
        <v>6290</v>
      </c>
      <c r="W168" s="49">
        <v>6449</v>
      </c>
      <c r="X168" s="49">
        <v>6544</v>
      </c>
      <c r="Y168" s="49">
        <v>6472</v>
      </c>
      <c r="Z168" s="49">
        <v>6358</v>
      </c>
      <c r="AA168" s="49">
        <v>6614</v>
      </c>
      <c r="AB168" s="49">
        <v>6287</v>
      </c>
      <c r="AC168" s="49">
        <v>6071</v>
      </c>
      <c r="AD168" s="49">
        <v>6013</v>
      </c>
      <c r="AE168" s="49">
        <v>5988</v>
      </c>
      <c r="AF168" s="49">
        <v>5144</v>
      </c>
      <c r="AG168" s="49">
        <v>5141</v>
      </c>
      <c r="AH168" s="49">
        <v>5235</v>
      </c>
      <c r="AI168" s="49">
        <v>5670</v>
      </c>
      <c r="AJ168" s="49">
        <v>6153</v>
      </c>
      <c r="AK168" s="49">
        <v>6116</v>
      </c>
      <c r="AL168" s="49">
        <v>6067</v>
      </c>
      <c r="AM168" s="49">
        <v>6168</v>
      </c>
      <c r="AN168" s="49">
        <v>6412</v>
      </c>
      <c r="AO168" s="49">
        <v>6471</v>
      </c>
      <c r="AP168" s="49">
        <v>6603</v>
      </c>
      <c r="AQ168" s="49">
        <v>6899</v>
      </c>
      <c r="AR168" s="49">
        <v>7133</v>
      </c>
      <c r="AS168" s="49">
        <v>6722</v>
      </c>
      <c r="AT168" s="49">
        <v>6457</v>
      </c>
      <c r="AU168" s="49">
        <v>6722</v>
      </c>
      <c r="AV168" s="49">
        <v>6542</v>
      </c>
      <c r="AW168" s="49">
        <v>6405</v>
      </c>
      <c r="AX168" s="49">
        <v>6435</v>
      </c>
      <c r="AY168" s="49">
        <v>6400</v>
      </c>
      <c r="AZ168" s="49">
        <v>6369</v>
      </c>
      <c r="BA168" s="49">
        <v>6414</v>
      </c>
      <c r="BB168" s="49">
        <v>6622</v>
      </c>
      <c r="BC168" s="49">
        <v>6436</v>
      </c>
      <c r="BD168" s="49">
        <v>6019</v>
      </c>
      <c r="BE168" s="49">
        <v>5679</v>
      </c>
      <c r="BF168" s="49">
        <v>5808</v>
      </c>
      <c r="BG168" s="49">
        <v>6032</v>
      </c>
      <c r="BH168" s="49">
        <v>6468</v>
      </c>
      <c r="BI168" s="49">
        <v>6650</v>
      </c>
      <c r="BJ168" s="49">
        <v>6860</v>
      </c>
      <c r="BK168" s="49">
        <v>7619</v>
      </c>
      <c r="BL168" s="49">
        <v>7899</v>
      </c>
      <c r="BM168" s="49">
        <v>7418</v>
      </c>
      <c r="BN168" s="49">
        <v>7886</v>
      </c>
      <c r="BO168" s="49">
        <v>8035</v>
      </c>
      <c r="BP168" s="49">
        <v>8138</v>
      </c>
      <c r="BQ168" s="49">
        <v>7951</v>
      </c>
      <c r="BR168" s="49">
        <v>7948</v>
      </c>
      <c r="BS168" s="49">
        <v>7670</v>
      </c>
      <c r="BT168" s="49">
        <v>7716</v>
      </c>
      <c r="BU168" s="49">
        <v>7473</v>
      </c>
      <c r="BV168" s="49">
        <v>7154</v>
      </c>
      <c r="BW168" s="49">
        <v>6861</v>
      </c>
      <c r="BX168" s="49">
        <v>6655</v>
      </c>
      <c r="BY168" s="49">
        <v>6486</v>
      </c>
      <c r="BZ168" s="49">
        <v>6057</v>
      </c>
      <c r="CA168" s="49">
        <v>6006</v>
      </c>
      <c r="CB168" s="49">
        <v>5547</v>
      </c>
      <c r="CC168" s="49">
        <v>5622</v>
      </c>
      <c r="CD168" s="49">
        <v>5591</v>
      </c>
      <c r="CE168" s="49">
        <v>5453</v>
      </c>
      <c r="CF168" s="49">
        <v>5437</v>
      </c>
      <c r="CG168" s="49">
        <v>5501</v>
      </c>
      <c r="CH168" s="49">
        <v>5409</v>
      </c>
      <c r="CI168" s="49">
        <v>5581</v>
      </c>
      <c r="CJ168" s="49">
        <v>6169</v>
      </c>
      <c r="CK168" s="49">
        <v>4573</v>
      </c>
      <c r="CL168" s="49">
        <v>4579</v>
      </c>
      <c r="CM168" s="49">
        <v>4347</v>
      </c>
      <c r="CN168" s="49">
        <v>3756</v>
      </c>
      <c r="CO168" s="49">
        <v>3229</v>
      </c>
      <c r="CP168" s="49">
        <v>2699</v>
      </c>
      <c r="CQ168" s="49">
        <v>2654</v>
      </c>
      <c r="CR168" s="49">
        <v>2506</v>
      </c>
      <c r="CS168" s="49">
        <v>2325</v>
      </c>
      <c r="CT168" s="49">
        <v>1844</v>
      </c>
      <c r="CU168" s="49">
        <v>1640</v>
      </c>
      <c r="CV168" s="49">
        <v>1440</v>
      </c>
      <c r="CW168" s="49">
        <v>1240</v>
      </c>
      <c r="CX168" s="49">
        <v>1047</v>
      </c>
      <c r="CY168" s="50">
        <v>3203</v>
      </c>
      <c r="CZ168" s="106">
        <v>5008</v>
      </c>
      <c r="DA168" s="49">
        <v>5112</v>
      </c>
      <c r="DB168" s="49">
        <v>5166</v>
      </c>
      <c r="DC168" s="49">
        <v>5501</v>
      </c>
      <c r="DD168" s="49">
        <v>5546</v>
      </c>
      <c r="DE168" s="49">
        <v>5631</v>
      </c>
      <c r="DF168" s="49">
        <v>5857</v>
      </c>
      <c r="DG168" s="49">
        <v>5701</v>
      </c>
      <c r="DH168" s="49">
        <v>5959</v>
      </c>
      <c r="DI168" s="49">
        <v>6065</v>
      </c>
      <c r="DJ168" s="49">
        <v>6416</v>
      </c>
      <c r="DK168" s="49">
        <v>6343</v>
      </c>
      <c r="DL168" s="49">
        <v>6170</v>
      </c>
      <c r="DM168" s="49">
        <v>5934</v>
      </c>
      <c r="DN168" s="49">
        <v>6292</v>
      </c>
      <c r="DO168" s="49">
        <v>5961</v>
      </c>
      <c r="DP168" s="49">
        <v>5807</v>
      </c>
      <c r="DQ168" s="49">
        <v>5736</v>
      </c>
      <c r="DR168" s="49">
        <v>5380</v>
      </c>
      <c r="DS168" s="49">
        <v>4447</v>
      </c>
      <c r="DT168" s="49">
        <v>4441</v>
      </c>
      <c r="DU168" s="49">
        <v>4843</v>
      </c>
      <c r="DV168" s="49">
        <v>5495</v>
      </c>
      <c r="DW168" s="49">
        <v>5701</v>
      </c>
      <c r="DX168" s="49">
        <v>5985</v>
      </c>
      <c r="DY168" s="49">
        <v>6300</v>
      </c>
      <c r="DZ168" s="49">
        <v>6201</v>
      </c>
      <c r="EA168" s="49">
        <v>6418</v>
      </c>
      <c r="EB168" s="49">
        <v>6769</v>
      </c>
      <c r="EC168" s="49">
        <v>6756</v>
      </c>
      <c r="ED168" s="49">
        <v>7158</v>
      </c>
      <c r="EE168" s="49">
        <v>7257</v>
      </c>
      <c r="EF168" s="49">
        <v>7033</v>
      </c>
      <c r="EG168" s="49">
        <v>6896</v>
      </c>
      <c r="EH168" s="49">
        <v>6963</v>
      </c>
      <c r="EI168" s="49">
        <v>6998</v>
      </c>
      <c r="EJ168" s="49">
        <v>6885</v>
      </c>
      <c r="EK168" s="49">
        <v>6945</v>
      </c>
      <c r="EL168" s="49">
        <v>6592</v>
      </c>
      <c r="EM168" s="49">
        <v>6714</v>
      </c>
      <c r="EN168" s="49">
        <v>6508</v>
      </c>
      <c r="EO168" s="49">
        <v>6876</v>
      </c>
      <c r="EP168" s="49">
        <v>6811</v>
      </c>
      <c r="EQ168" s="49">
        <v>6451</v>
      </c>
      <c r="ER168" s="49">
        <v>6043</v>
      </c>
      <c r="ES168" s="49">
        <v>5933</v>
      </c>
      <c r="ET168" s="49">
        <v>6143</v>
      </c>
      <c r="EU168" s="49">
        <v>6463</v>
      </c>
      <c r="EV168" s="49">
        <v>6664</v>
      </c>
      <c r="EW168" s="49">
        <v>7204</v>
      </c>
      <c r="EX168" s="49">
        <v>7586</v>
      </c>
      <c r="EY168" s="49">
        <v>8068</v>
      </c>
      <c r="EZ168" s="49">
        <v>7860</v>
      </c>
      <c r="FA168" s="49">
        <v>8129</v>
      </c>
      <c r="FB168" s="49">
        <v>8021</v>
      </c>
      <c r="FC168" s="49">
        <v>8078</v>
      </c>
      <c r="FD168" s="49">
        <v>8159</v>
      </c>
      <c r="FE168" s="49">
        <v>8095</v>
      </c>
      <c r="FF168" s="49">
        <v>8120</v>
      </c>
      <c r="FG168" s="49">
        <v>7892</v>
      </c>
      <c r="FH168" s="49">
        <v>7563</v>
      </c>
      <c r="FI168" s="49">
        <v>7197</v>
      </c>
      <c r="FJ168" s="49">
        <v>6915</v>
      </c>
      <c r="FK168" s="49">
        <v>6846</v>
      </c>
      <c r="FL168" s="49">
        <v>6567</v>
      </c>
      <c r="FM168" s="49">
        <v>6282</v>
      </c>
      <c r="FN168" s="49">
        <v>6112</v>
      </c>
      <c r="FO168" s="49">
        <v>5852</v>
      </c>
      <c r="FP168" s="49">
        <v>6060</v>
      </c>
      <c r="FQ168" s="49">
        <v>5724</v>
      </c>
      <c r="FR168" s="49">
        <v>5742</v>
      </c>
      <c r="FS168" s="49">
        <v>5576</v>
      </c>
      <c r="FT168" s="49">
        <v>5756</v>
      </c>
      <c r="FU168" s="49">
        <v>6004</v>
      </c>
      <c r="FV168" s="49">
        <v>6406</v>
      </c>
      <c r="FW168" s="49">
        <v>6644</v>
      </c>
      <c r="FX168" s="49">
        <v>5048</v>
      </c>
      <c r="FY168" s="49">
        <v>4868</v>
      </c>
      <c r="FZ168" s="49">
        <v>5077</v>
      </c>
      <c r="GA168" s="49">
        <v>4410</v>
      </c>
      <c r="GB168" s="49">
        <v>3771</v>
      </c>
      <c r="GC168" s="49">
        <v>3306</v>
      </c>
      <c r="GD168" s="49">
        <v>3275</v>
      </c>
      <c r="GE168" s="49">
        <v>3200</v>
      </c>
      <c r="GF168" s="49">
        <v>2943</v>
      </c>
      <c r="GG168" s="49">
        <v>2665</v>
      </c>
      <c r="GH168" s="49">
        <v>2381</v>
      </c>
      <c r="GI168" s="49">
        <v>2266</v>
      </c>
      <c r="GJ168" s="49">
        <v>1897</v>
      </c>
      <c r="GK168" s="49">
        <v>1651</v>
      </c>
      <c r="GL168" s="50">
        <v>6538</v>
      </c>
    </row>
    <row r="169" spans="1:194" s="1" customFormat="1">
      <c r="A169" s="109" t="s">
        <v>714</v>
      </c>
      <c r="B169" s="369" t="s">
        <v>726</v>
      </c>
      <c r="C169" s="132" t="str">
        <f t="shared" si="43"/>
        <v>England ICB - NHS Devon Integrated Care Board</v>
      </c>
      <c r="D169" s="79">
        <f t="shared" si="53"/>
        <v>486049</v>
      </c>
      <c r="E169" s="79">
        <f t="shared" si="54"/>
        <v>522875</v>
      </c>
      <c r="F169" s="102">
        <f t="shared" si="55"/>
        <v>1232660</v>
      </c>
      <c r="G169" s="51">
        <f t="shared" si="56"/>
        <v>600962</v>
      </c>
      <c r="H169" s="52">
        <f t="shared" si="57"/>
        <v>631698</v>
      </c>
      <c r="I169" s="51">
        <f t="shared" si="58"/>
        <v>486049</v>
      </c>
      <c r="J169" s="104">
        <f t="shared" si="59"/>
        <v>522875</v>
      </c>
      <c r="K169" s="106">
        <f t="shared" si="60"/>
        <v>114913</v>
      </c>
      <c r="L169" s="50">
        <f t="shared" si="61"/>
        <v>108823</v>
      </c>
      <c r="M169" s="106">
        <v>5266</v>
      </c>
      <c r="N169" s="49">
        <v>5302</v>
      </c>
      <c r="O169" s="49">
        <v>5566</v>
      </c>
      <c r="P169" s="49">
        <v>5867</v>
      </c>
      <c r="Q169" s="49">
        <v>5986</v>
      </c>
      <c r="R169" s="49">
        <v>6008</v>
      </c>
      <c r="S169" s="49">
        <v>6504</v>
      </c>
      <c r="T169" s="49">
        <v>6294</v>
      </c>
      <c r="U169" s="49">
        <v>6662</v>
      </c>
      <c r="V169" s="49">
        <v>6909</v>
      </c>
      <c r="W169" s="49">
        <v>7091</v>
      </c>
      <c r="X169" s="49">
        <v>7034</v>
      </c>
      <c r="Y169" s="49">
        <v>6896</v>
      </c>
      <c r="Z169" s="49">
        <v>6729</v>
      </c>
      <c r="AA169" s="49">
        <v>6801</v>
      </c>
      <c r="AB169" s="49">
        <v>6817</v>
      </c>
      <c r="AC169" s="49">
        <v>6487</v>
      </c>
      <c r="AD169" s="49">
        <v>6694</v>
      </c>
      <c r="AE169" s="49">
        <v>6938</v>
      </c>
      <c r="AF169" s="49">
        <v>8869</v>
      </c>
      <c r="AG169" s="49">
        <v>8163</v>
      </c>
      <c r="AH169" s="49">
        <v>7495</v>
      </c>
      <c r="AI169" s="49">
        <v>7325</v>
      </c>
      <c r="AJ169" s="49">
        <v>7341</v>
      </c>
      <c r="AK169" s="49">
        <v>6630</v>
      </c>
      <c r="AL169" s="49">
        <v>6888</v>
      </c>
      <c r="AM169" s="49">
        <v>6546</v>
      </c>
      <c r="AN169" s="49">
        <v>6382</v>
      </c>
      <c r="AO169" s="49">
        <v>6687</v>
      </c>
      <c r="AP169" s="49">
        <v>6617</v>
      </c>
      <c r="AQ169" s="49">
        <v>6862</v>
      </c>
      <c r="AR169" s="49">
        <v>6892</v>
      </c>
      <c r="AS169" s="49">
        <v>7057</v>
      </c>
      <c r="AT169" s="49">
        <v>7007</v>
      </c>
      <c r="AU169" s="49">
        <v>7065</v>
      </c>
      <c r="AV169" s="49">
        <v>6934</v>
      </c>
      <c r="AW169" s="49">
        <v>6914</v>
      </c>
      <c r="AX169" s="49">
        <v>6694</v>
      </c>
      <c r="AY169" s="49">
        <v>6719</v>
      </c>
      <c r="AZ169" s="49">
        <v>6658</v>
      </c>
      <c r="BA169" s="49">
        <v>6939</v>
      </c>
      <c r="BB169" s="49">
        <v>6770</v>
      </c>
      <c r="BC169" s="49">
        <v>6977</v>
      </c>
      <c r="BD169" s="49">
        <v>6792</v>
      </c>
      <c r="BE169" s="49">
        <v>6071</v>
      </c>
      <c r="BF169" s="49">
        <v>6082</v>
      </c>
      <c r="BG169" s="49">
        <v>6371</v>
      </c>
      <c r="BH169" s="49">
        <v>6625</v>
      </c>
      <c r="BI169" s="49">
        <v>7087</v>
      </c>
      <c r="BJ169" s="49">
        <v>7317</v>
      </c>
      <c r="BK169" s="49">
        <v>7668</v>
      </c>
      <c r="BL169" s="49">
        <v>8045</v>
      </c>
      <c r="BM169" s="49">
        <v>8003</v>
      </c>
      <c r="BN169" s="49">
        <v>8419</v>
      </c>
      <c r="BO169" s="49">
        <v>8429</v>
      </c>
      <c r="BP169" s="49">
        <v>8621</v>
      </c>
      <c r="BQ169" s="49">
        <v>8659</v>
      </c>
      <c r="BR169" s="49">
        <v>8815</v>
      </c>
      <c r="BS169" s="49">
        <v>8893</v>
      </c>
      <c r="BT169" s="49">
        <v>8712</v>
      </c>
      <c r="BU169" s="49">
        <v>8595</v>
      </c>
      <c r="BV169" s="49">
        <v>8280</v>
      </c>
      <c r="BW169" s="49">
        <v>8144</v>
      </c>
      <c r="BX169" s="49">
        <v>8052</v>
      </c>
      <c r="BY169" s="49">
        <v>7875</v>
      </c>
      <c r="BZ169" s="49">
        <v>7689</v>
      </c>
      <c r="CA169" s="49">
        <v>7356</v>
      </c>
      <c r="CB169" s="49">
        <v>7192</v>
      </c>
      <c r="CC169" s="49">
        <v>7078</v>
      </c>
      <c r="CD169" s="49">
        <v>7252</v>
      </c>
      <c r="CE169" s="49">
        <v>6872</v>
      </c>
      <c r="CF169" s="49">
        <v>6874</v>
      </c>
      <c r="CG169" s="49">
        <v>7162</v>
      </c>
      <c r="CH169" s="49">
        <v>7375</v>
      </c>
      <c r="CI169" s="49">
        <v>7653</v>
      </c>
      <c r="CJ169" s="49">
        <v>8488</v>
      </c>
      <c r="CK169" s="49">
        <v>6442</v>
      </c>
      <c r="CL169" s="49">
        <v>6117</v>
      </c>
      <c r="CM169" s="49">
        <v>5852</v>
      </c>
      <c r="CN169" s="49">
        <v>5297</v>
      </c>
      <c r="CO169" s="49">
        <v>4406</v>
      </c>
      <c r="CP169" s="49">
        <v>3746</v>
      </c>
      <c r="CQ169" s="49">
        <v>3609</v>
      </c>
      <c r="CR169" s="49">
        <v>3372</v>
      </c>
      <c r="CS169" s="49">
        <v>3108</v>
      </c>
      <c r="CT169" s="49">
        <v>2803</v>
      </c>
      <c r="CU169" s="49">
        <v>2561</v>
      </c>
      <c r="CV169" s="49">
        <v>2134</v>
      </c>
      <c r="CW169" s="49">
        <v>1845</v>
      </c>
      <c r="CX169" s="49">
        <v>1576</v>
      </c>
      <c r="CY169" s="50">
        <v>5266</v>
      </c>
      <c r="CZ169" s="106">
        <v>4835</v>
      </c>
      <c r="DA169" s="49">
        <v>4950</v>
      </c>
      <c r="DB169" s="49">
        <v>5317</v>
      </c>
      <c r="DC169" s="49">
        <v>5506</v>
      </c>
      <c r="DD169" s="49">
        <v>5632</v>
      </c>
      <c r="DE169" s="49">
        <v>5783</v>
      </c>
      <c r="DF169" s="49">
        <v>6157</v>
      </c>
      <c r="DG169" s="49">
        <v>6123</v>
      </c>
      <c r="DH169" s="49">
        <v>6225</v>
      </c>
      <c r="DI169" s="49">
        <v>6381</v>
      </c>
      <c r="DJ169" s="49">
        <v>6719</v>
      </c>
      <c r="DK169" s="49">
        <v>6635</v>
      </c>
      <c r="DL169" s="49">
        <v>6742</v>
      </c>
      <c r="DM169" s="49">
        <v>6459</v>
      </c>
      <c r="DN169" s="49">
        <v>6554</v>
      </c>
      <c r="DO169" s="49">
        <v>6378</v>
      </c>
      <c r="DP169" s="49">
        <v>6249</v>
      </c>
      <c r="DQ169" s="49">
        <v>6178</v>
      </c>
      <c r="DR169" s="49">
        <v>6591</v>
      </c>
      <c r="DS169" s="49">
        <v>8750</v>
      </c>
      <c r="DT169" s="49">
        <v>8289</v>
      </c>
      <c r="DU169" s="49">
        <v>7244</v>
      </c>
      <c r="DV169" s="49">
        <v>6886</v>
      </c>
      <c r="DW169" s="49">
        <v>6479</v>
      </c>
      <c r="DX169" s="49">
        <v>6330</v>
      </c>
      <c r="DY169" s="49">
        <v>6403</v>
      </c>
      <c r="DZ169" s="49">
        <v>6349</v>
      </c>
      <c r="EA169" s="49">
        <v>6461</v>
      </c>
      <c r="EB169" s="49">
        <v>6836</v>
      </c>
      <c r="EC169" s="49">
        <v>6729</v>
      </c>
      <c r="ED169" s="49">
        <v>7131</v>
      </c>
      <c r="EE169" s="49">
        <v>7254</v>
      </c>
      <c r="EF169" s="49">
        <v>7487</v>
      </c>
      <c r="EG169" s="49">
        <v>7243</v>
      </c>
      <c r="EH169" s="49">
        <v>7431</v>
      </c>
      <c r="EI169" s="49">
        <v>7266</v>
      </c>
      <c r="EJ169" s="49">
        <v>7283</v>
      </c>
      <c r="EK169" s="49">
        <v>7200</v>
      </c>
      <c r="EL169" s="49">
        <v>7159</v>
      </c>
      <c r="EM169" s="49">
        <v>7090</v>
      </c>
      <c r="EN169" s="49">
        <v>7173</v>
      </c>
      <c r="EO169" s="49">
        <v>7219</v>
      </c>
      <c r="EP169" s="49">
        <v>7342</v>
      </c>
      <c r="EQ169" s="49">
        <v>7001</v>
      </c>
      <c r="ER169" s="49">
        <v>6473</v>
      </c>
      <c r="ES169" s="49">
        <v>6490</v>
      </c>
      <c r="ET169" s="49">
        <v>6849</v>
      </c>
      <c r="EU169" s="49">
        <v>6872</v>
      </c>
      <c r="EV169" s="49">
        <v>7197</v>
      </c>
      <c r="EW169" s="49">
        <v>7797</v>
      </c>
      <c r="EX169" s="49">
        <v>8121</v>
      </c>
      <c r="EY169" s="49">
        <v>8563</v>
      </c>
      <c r="EZ169" s="49">
        <v>8605</v>
      </c>
      <c r="FA169" s="49">
        <v>8889</v>
      </c>
      <c r="FB169" s="49">
        <v>8786</v>
      </c>
      <c r="FC169" s="49">
        <v>9348</v>
      </c>
      <c r="FD169" s="49">
        <v>9287</v>
      </c>
      <c r="FE169" s="49">
        <v>9544</v>
      </c>
      <c r="FF169" s="49">
        <v>9486</v>
      </c>
      <c r="FG169" s="49">
        <v>9206</v>
      </c>
      <c r="FH169" s="49">
        <v>9198</v>
      </c>
      <c r="FI169" s="49">
        <v>8955</v>
      </c>
      <c r="FJ169" s="49">
        <v>8644</v>
      </c>
      <c r="FK169" s="49">
        <v>8539</v>
      </c>
      <c r="FL169" s="49">
        <v>8284</v>
      </c>
      <c r="FM169" s="49">
        <v>8364</v>
      </c>
      <c r="FN169" s="49">
        <v>7793</v>
      </c>
      <c r="FO169" s="49">
        <v>7721</v>
      </c>
      <c r="FP169" s="49">
        <v>7845</v>
      </c>
      <c r="FQ169" s="49">
        <v>7834</v>
      </c>
      <c r="FR169" s="49">
        <v>7631</v>
      </c>
      <c r="FS169" s="49">
        <v>7622</v>
      </c>
      <c r="FT169" s="49">
        <v>7650</v>
      </c>
      <c r="FU169" s="49">
        <v>7999</v>
      </c>
      <c r="FV169" s="49">
        <v>8521</v>
      </c>
      <c r="FW169" s="49">
        <v>9126</v>
      </c>
      <c r="FX169" s="49">
        <v>7067</v>
      </c>
      <c r="FY169" s="49">
        <v>6787</v>
      </c>
      <c r="FZ169" s="49">
        <v>6528</v>
      </c>
      <c r="GA169" s="49">
        <v>5918</v>
      </c>
      <c r="GB169" s="49">
        <v>5230</v>
      </c>
      <c r="GC169" s="49">
        <v>4566</v>
      </c>
      <c r="GD169" s="49">
        <v>4556</v>
      </c>
      <c r="GE169" s="49">
        <v>4362</v>
      </c>
      <c r="GF169" s="49">
        <v>3992</v>
      </c>
      <c r="GG169" s="49">
        <v>3821</v>
      </c>
      <c r="GH169" s="49">
        <v>3367</v>
      </c>
      <c r="GI169" s="49">
        <v>3073</v>
      </c>
      <c r="GJ169" s="49">
        <v>2720</v>
      </c>
      <c r="GK169" s="49">
        <v>2400</v>
      </c>
      <c r="GL169" s="50">
        <v>10623</v>
      </c>
    </row>
    <row r="170" spans="1:194" s="1" customFormat="1">
      <c r="A170" s="109" t="s">
        <v>714</v>
      </c>
      <c r="B170" s="369" t="s">
        <v>727</v>
      </c>
      <c r="C170" s="132" t="str">
        <f t="shared" si="43"/>
        <v>England ICB - NHS Dorset Integrated Care Board</v>
      </c>
      <c r="D170" s="79">
        <f t="shared" si="53"/>
        <v>310533</v>
      </c>
      <c r="E170" s="79">
        <f t="shared" si="54"/>
        <v>334681</v>
      </c>
      <c r="F170" s="102">
        <f t="shared" si="55"/>
        <v>785172</v>
      </c>
      <c r="G170" s="51">
        <f t="shared" si="56"/>
        <v>382244</v>
      </c>
      <c r="H170" s="52">
        <f t="shared" si="57"/>
        <v>402928</v>
      </c>
      <c r="I170" s="51">
        <f t="shared" si="58"/>
        <v>310533</v>
      </c>
      <c r="J170" s="104">
        <f t="shared" si="59"/>
        <v>334681</v>
      </c>
      <c r="K170" s="106">
        <f t="shared" si="60"/>
        <v>71711</v>
      </c>
      <c r="L170" s="50">
        <f t="shared" si="61"/>
        <v>68247</v>
      </c>
      <c r="M170" s="106">
        <v>3208</v>
      </c>
      <c r="N170" s="49">
        <v>3392</v>
      </c>
      <c r="O170" s="49">
        <v>3473</v>
      </c>
      <c r="P170" s="49">
        <v>3557</v>
      </c>
      <c r="Q170" s="49">
        <v>3581</v>
      </c>
      <c r="R170" s="49">
        <v>3772</v>
      </c>
      <c r="S170" s="49">
        <v>3957</v>
      </c>
      <c r="T170" s="49">
        <v>3900</v>
      </c>
      <c r="U170" s="49">
        <v>3992</v>
      </c>
      <c r="V170" s="49">
        <v>4178</v>
      </c>
      <c r="W170" s="49">
        <v>4455</v>
      </c>
      <c r="X170" s="49">
        <v>4322</v>
      </c>
      <c r="Y170" s="49">
        <v>4233</v>
      </c>
      <c r="Z170" s="49">
        <v>4336</v>
      </c>
      <c r="AA170" s="49">
        <v>4536</v>
      </c>
      <c r="AB170" s="49">
        <v>4380</v>
      </c>
      <c r="AC170" s="49">
        <v>4155</v>
      </c>
      <c r="AD170" s="49">
        <v>4284</v>
      </c>
      <c r="AE170" s="49">
        <v>4344</v>
      </c>
      <c r="AF170" s="49">
        <v>4541</v>
      </c>
      <c r="AG170" s="49">
        <v>4521</v>
      </c>
      <c r="AH170" s="49">
        <v>4340</v>
      </c>
      <c r="AI170" s="49">
        <v>4380</v>
      </c>
      <c r="AJ170" s="49">
        <v>4228</v>
      </c>
      <c r="AK170" s="49">
        <v>4008</v>
      </c>
      <c r="AL170" s="49">
        <v>4074</v>
      </c>
      <c r="AM170" s="49">
        <v>3964</v>
      </c>
      <c r="AN170" s="49">
        <v>3870</v>
      </c>
      <c r="AO170" s="49">
        <v>4030</v>
      </c>
      <c r="AP170" s="49">
        <v>3985</v>
      </c>
      <c r="AQ170" s="49">
        <v>4072</v>
      </c>
      <c r="AR170" s="49">
        <v>4345</v>
      </c>
      <c r="AS170" s="49">
        <v>4347</v>
      </c>
      <c r="AT170" s="49">
        <v>4319</v>
      </c>
      <c r="AU170" s="49">
        <v>4483</v>
      </c>
      <c r="AV170" s="49">
        <v>4499</v>
      </c>
      <c r="AW170" s="49">
        <v>4299</v>
      </c>
      <c r="AX170" s="49">
        <v>4395</v>
      </c>
      <c r="AY170" s="49">
        <v>4302</v>
      </c>
      <c r="AZ170" s="49">
        <v>4373</v>
      </c>
      <c r="BA170" s="49">
        <v>4459</v>
      </c>
      <c r="BB170" s="49">
        <v>4728</v>
      </c>
      <c r="BC170" s="49">
        <v>4653</v>
      </c>
      <c r="BD170" s="49">
        <v>4508</v>
      </c>
      <c r="BE170" s="49">
        <v>4190</v>
      </c>
      <c r="BF170" s="49">
        <v>4125</v>
      </c>
      <c r="BG170" s="49">
        <v>4158</v>
      </c>
      <c r="BH170" s="49">
        <v>4390</v>
      </c>
      <c r="BI170" s="49">
        <v>4421</v>
      </c>
      <c r="BJ170" s="49">
        <v>4713</v>
      </c>
      <c r="BK170" s="49">
        <v>4897</v>
      </c>
      <c r="BL170" s="49">
        <v>5146</v>
      </c>
      <c r="BM170" s="49">
        <v>5097</v>
      </c>
      <c r="BN170" s="49">
        <v>5297</v>
      </c>
      <c r="BO170" s="49">
        <v>5329</v>
      </c>
      <c r="BP170" s="49">
        <v>5345</v>
      </c>
      <c r="BQ170" s="49">
        <v>5510</v>
      </c>
      <c r="BR170" s="49">
        <v>5499</v>
      </c>
      <c r="BS170" s="49">
        <v>5593</v>
      </c>
      <c r="BT170" s="49">
        <v>5515</v>
      </c>
      <c r="BU170" s="49">
        <v>5650</v>
      </c>
      <c r="BV170" s="49">
        <v>5361</v>
      </c>
      <c r="BW170" s="49">
        <v>5195</v>
      </c>
      <c r="BX170" s="49">
        <v>5138</v>
      </c>
      <c r="BY170" s="49">
        <v>5043</v>
      </c>
      <c r="BZ170" s="49">
        <v>4991</v>
      </c>
      <c r="CA170" s="49">
        <v>4652</v>
      </c>
      <c r="CB170" s="49">
        <v>4605</v>
      </c>
      <c r="CC170" s="49">
        <v>4590</v>
      </c>
      <c r="CD170" s="49">
        <v>4532</v>
      </c>
      <c r="CE170" s="49">
        <v>4386</v>
      </c>
      <c r="CF170" s="49">
        <v>4527</v>
      </c>
      <c r="CG170" s="49">
        <v>4650</v>
      </c>
      <c r="CH170" s="49">
        <v>4625</v>
      </c>
      <c r="CI170" s="49">
        <v>5210</v>
      </c>
      <c r="CJ170" s="49">
        <v>5694</v>
      </c>
      <c r="CK170" s="49">
        <v>4232</v>
      </c>
      <c r="CL170" s="49">
        <v>4007</v>
      </c>
      <c r="CM170" s="49">
        <v>3861</v>
      </c>
      <c r="CN170" s="49">
        <v>3611</v>
      </c>
      <c r="CO170" s="49">
        <v>3012</v>
      </c>
      <c r="CP170" s="49">
        <v>2502</v>
      </c>
      <c r="CQ170" s="49">
        <v>2443</v>
      </c>
      <c r="CR170" s="49">
        <v>2384</v>
      </c>
      <c r="CS170" s="49">
        <v>2295</v>
      </c>
      <c r="CT170" s="49">
        <v>2085</v>
      </c>
      <c r="CU170" s="49">
        <v>1764</v>
      </c>
      <c r="CV170" s="49">
        <v>1596</v>
      </c>
      <c r="CW170" s="49">
        <v>1350</v>
      </c>
      <c r="CX170" s="49">
        <v>1132</v>
      </c>
      <c r="CY170" s="50">
        <v>4118</v>
      </c>
      <c r="CZ170" s="106">
        <v>3003</v>
      </c>
      <c r="DA170" s="49">
        <v>3135</v>
      </c>
      <c r="DB170" s="49">
        <v>3215</v>
      </c>
      <c r="DC170" s="49">
        <v>3357</v>
      </c>
      <c r="DD170" s="49">
        <v>3550</v>
      </c>
      <c r="DE170" s="49">
        <v>3649</v>
      </c>
      <c r="DF170" s="49">
        <v>3796</v>
      </c>
      <c r="DG170" s="49">
        <v>3848</v>
      </c>
      <c r="DH170" s="49">
        <v>3797</v>
      </c>
      <c r="DI170" s="49">
        <v>3939</v>
      </c>
      <c r="DJ170" s="49">
        <v>4173</v>
      </c>
      <c r="DK170" s="49">
        <v>4162</v>
      </c>
      <c r="DL170" s="49">
        <v>4172</v>
      </c>
      <c r="DM170" s="49">
        <v>4201</v>
      </c>
      <c r="DN170" s="49">
        <v>4307</v>
      </c>
      <c r="DO170" s="49">
        <v>4057</v>
      </c>
      <c r="DP170" s="49">
        <v>3914</v>
      </c>
      <c r="DQ170" s="49">
        <v>3972</v>
      </c>
      <c r="DR170" s="49">
        <v>4044</v>
      </c>
      <c r="DS170" s="49">
        <v>4497</v>
      </c>
      <c r="DT170" s="49">
        <v>4411</v>
      </c>
      <c r="DU170" s="49">
        <v>4137</v>
      </c>
      <c r="DV170" s="49">
        <v>4062</v>
      </c>
      <c r="DW170" s="49">
        <v>3856</v>
      </c>
      <c r="DX170" s="49">
        <v>3778</v>
      </c>
      <c r="DY170" s="49">
        <v>3887</v>
      </c>
      <c r="DZ170" s="49">
        <v>3705</v>
      </c>
      <c r="EA170" s="49">
        <v>3853</v>
      </c>
      <c r="EB170" s="49">
        <v>4159</v>
      </c>
      <c r="EC170" s="49">
        <v>4096</v>
      </c>
      <c r="ED170" s="49">
        <v>4319</v>
      </c>
      <c r="EE170" s="49">
        <v>4570</v>
      </c>
      <c r="EF170" s="49">
        <v>4614</v>
      </c>
      <c r="EG170" s="49">
        <v>4679</v>
      </c>
      <c r="EH170" s="49">
        <v>4831</v>
      </c>
      <c r="EI170" s="49">
        <v>4618</v>
      </c>
      <c r="EJ170" s="49">
        <v>4598</v>
      </c>
      <c r="EK170" s="49">
        <v>4824</v>
      </c>
      <c r="EL170" s="49">
        <v>4580</v>
      </c>
      <c r="EM170" s="49">
        <v>4612</v>
      </c>
      <c r="EN170" s="49">
        <v>4789</v>
      </c>
      <c r="EO170" s="49">
        <v>4864</v>
      </c>
      <c r="EP170" s="49">
        <v>4788</v>
      </c>
      <c r="EQ170" s="49">
        <v>4687</v>
      </c>
      <c r="ER170" s="49">
        <v>4308</v>
      </c>
      <c r="ES170" s="49">
        <v>4238</v>
      </c>
      <c r="ET170" s="49">
        <v>4320</v>
      </c>
      <c r="EU170" s="49">
        <v>4548</v>
      </c>
      <c r="EV170" s="49">
        <v>4668</v>
      </c>
      <c r="EW170" s="49">
        <v>4916</v>
      </c>
      <c r="EX170" s="49">
        <v>5128</v>
      </c>
      <c r="EY170" s="49">
        <v>5480</v>
      </c>
      <c r="EZ170" s="49">
        <v>5399</v>
      </c>
      <c r="FA170" s="49">
        <v>5463</v>
      </c>
      <c r="FB170" s="49">
        <v>5598</v>
      </c>
      <c r="FC170" s="49">
        <v>5738</v>
      </c>
      <c r="FD170" s="49">
        <v>5803</v>
      </c>
      <c r="FE170" s="49">
        <v>5911</v>
      </c>
      <c r="FF170" s="49">
        <v>5975</v>
      </c>
      <c r="FG170" s="49">
        <v>5791</v>
      </c>
      <c r="FH170" s="49">
        <v>5816</v>
      </c>
      <c r="FI170" s="49">
        <v>5655</v>
      </c>
      <c r="FJ170" s="49">
        <v>5426</v>
      </c>
      <c r="FK170" s="49">
        <v>5435</v>
      </c>
      <c r="FL170" s="49">
        <v>5552</v>
      </c>
      <c r="FM170" s="49">
        <v>5278</v>
      </c>
      <c r="FN170" s="49">
        <v>4958</v>
      </c>
      <c r="FO170" s="49">
        <v>4986</v>
      </c>
      <c r="FP170" s="49">
        <v>5244</v>
      </c>
      <c r="FQ170" s="49">
        <v>4892</v>
      </c>
      <c r="FR170" s="49">
        <v>4856</v>
      </c>
      <c r="FS170" s="49">
        <v>5006</v>
      </c>
      <c r="FT170" s="49">
        <v>5367</v>
      </c>
      <c r="FU170" s="49">
        <v>5260</v>
      </c>
      <c r="FV170" s="49">
        <v>5682</v>
      </c>
      <c r="FW170" s="49">
        <v>6258</v>
      </c>
      <c r="FX170" s="49">
        <v>4714</v>
      </c>
      <c r="FY170" s="49">
        <v>4547</v>
      </c>
      <c r="FZ170" s="49">
        <v>4459</v>
      </c>
      <c r="GA170" s="49">
        <v>4002</v>
      </c>
      <c r="GB170" s="49">
        <v>3568</v>
      </c>
      <c r="GC170" s="49">
        <v>2936</v>
      </c>
      <c r="GD170" s="49">
        <v>3099</v>
      </c>
      <c r="GE170" s="49">
        <v>2974</v>
      </c>
      <c r="GF170" s="49">
        <v>2889</v>
      </c>
      <c r="GG170" s="49">
        <v>2572</v>
      </c>
      <c r="GH170" s="49">
        <v>2345</v>
      </c>
      <c r="GI170" s="49">
        <v>2176</v>
      </c>
      <c r="GJ170" s="49">
        <v>1951</v>
      </c>
      <c r="GK170" s="49">
        <v>1759</v>
      </c>
      <c r="GL170" s="50">
        <v>7877</v>
      </c>
    </row>
    <row r="171" spans="1:194" s="1" customFormat="1">
      <c r="A171" s="109" t="s">
        <v>714</v>
      </c>
      <c r="B171" s="369" t="s">
        <v>728</v>
      </c>
      <c r="C171" s="132" t="str">
        <f t="shared" si="43"/>
        <v>England ICB - NHS Frimley Integrated Care Board</v>
      </c>
      <c r="D171" s="79">
        <f t="shared" si="53"/>
        <v>291456</v>
      </c>
      <c r="E171" s="79">
        <f t="shared" si="54"/>
        <v>305607</v>
      </c>
      <c r="F171" s="102">
        <f t="shared" si="55"/>
        <v>773481</v>
      </c>
      <c r="G171" s="51">
        <f t="shared" si="56"/>
        <v>382291</v>
      </c>
      <c r="H171" s="52">
        <f t="shared" si="57"/>
        <v>391190</v>
      </c>
      <c r="I171" s="51">
        <f t="shared" si="58"/>
        <v>291456</v>
      </c>
      <c r="J171" s="104">
        <f t="shared" si="59"/>
        <v>305607</v>
      </c>
      <c r="K171" s="106">
        <f t="shared" si="60"/>
        <v>90835</v>
      </c>
      <c r="L171" s="50">
        <f t="shared" si="61"/>
        <v>85583</v>
      </c>
      <c r="M171" s="106">
        <v>4263</v>
      </c>
      <c r="N171" s="49">
        <v>4392</v>
      </c>
      <c r="O171" s="49">
        <v>4561</v>
      </c>
      <c r="P171" s="49">
        <v>4756</v>
      </c>
      <c r="Q171" s="49">
        <v>4732</v>
      </c>
      <c r="R171" s="49">
        <v>4792</v>
      </c>
      <c r="S171" s="49">
        <v>5068</v>
      </c>
      <c r="T171" s="49">
        <v>5127</v>
      </c>
      <c r="U171" s="49">
        <v>5102</v>
      </c>
      <c r="V171" s="49">
        <v>5177</v>
      </c>
      <c r="W171" s="49">
        <v>5470</v>
      </c>
      <c r="X171" s="49">
        <v>5380</v>
      </c>
      <c r="Y171" s="49">
        <v>5303</v>
      </c>
      <c r="Z171" s="49">
        <v>5287</v>
      </c>
      <c r="AA171" s="49">
        <v>5403</v>
      </c>
      <c r="AB171" s="49">
        <v>5458</v>
      </c>
      <c r="AC171" s="49">
        <v>5163</v>
      </c>
      <c r="AD171" s="49">
        <v>5401</v>
      </c>
      <c r="AE171" s="49">
        <v>4978</v>
      </c>
      <c r="AF171" s="49">
        <v>4126</v>
      </c>
      <c r="AG171" s="49">
        <v>3750</v>
      </c>
      <c r="AH171" s="49">
        <v>4041</v>
      </c>
      <c r="AI171" s="49">
        <v>4362</v>
      </c>
      <c r="AJ171" s="49">
        <v>4602</v>
      </c>
      <c r="AK171" s="49">
        <v>4604</v>
      </c>
      <c r="AL171" s="49">
        <v>4636</v>
      </c>
      <c r="AM171" s="49">
        <v>4591</v>
      </c>
      <c r="AN171" s="49">
        <v>4592</v>
      </c>
      <c r="AO171" s="49">
        <v>4614</v>
      </c>
      <c r="AP171" s="49">
        <v>4591</v>
      </c>
      <c r="AQ171" s="49">
        <v>4852</v>
      </c>
      <c r="AR171" s="49">
        <v>4999</v>
      </c>
      <c r="AS171" s="49">
        <v>5085</v>
      </c>
      <c r="AT171" s="49">
        <v>5183</v>
      </c>
      <c r="AU171" s="49">
        <v>5271</v>
      </c>
      <c r="AV171" s="49">
        <v>5396</v>
      </c>
      <c r="AW171" s="49">
        <v>5406</v>
      </c>
      <c r="AX171" s="49">
        <v>5354</v>
      </c>
      <c r="AY171" s="49">
        <v>5388</v>
      </c>
      <c r="AZ171" s="49">
        <v>5584</v>
      </c>
      <c r="BA171" s="49">
        <v>5598</v>
      </c>
      <c r="BB171" s="49">
        <v>5770</v>
      </c>
      <c r="BC171" s="49">
        <v>5896</v>
      </c>
      <c r="BD171" s="49">
        <v>5528</v>
      </c>
      <c r="BE171" s="49">
        <v>5353</v>
      </c>
      <c r="BF171" s="49">
        <v>5239</v>
      </c>
      <c r="BG171" s="49">
        <v>5319</v>
      </c>
      <c r="BH171" s="49">
        <v>5325</v>
      </c>
      <c r="BI171" s="49">
        <v>5418</v>
      </c>
      <c r="BJ171" s="49">
        <v>5437</v>
      </c>
      <c r="BK171" s="49">
        <v>5417</v>
      </c>
      <c r="BL171" s="49">
        <v>5644</v>
      </c>
      <c r="BM171" s="49">
        <v>5325</v>
      </c>
      <c r="BN171" s="49">
        <v>5282</v>
      </c>
      <c r="BO171" s="49">
        <v>5244</v>
      </c>
      <c r="BP171" s="49">
        <v>5322</v>
      </c>
      <c r="BQ171" s="49">
        <v>5125</v>
      </c>
      <c r="BR171" s="49">
        <v>5126</v>
      </c>
      <c r="BS171" s="49">
        <v>4776</v>
      </c>
      <c r="BT171" s="49">
        <v>4771</v>
      </c>
      <c r="BU171" s="49">
        <v>4680</v>
      </c>
      <c r="BV171" s="49">
        <v>4594</v>
      </c>
      <c r="BW171" s="49">
        <v>4053</v>
      </c>
      <c r="BX171" s="49">
        <v>3928</v>
      </c>
      <c r="BY171" s="49">
        <v>3779</v>
      </c>
      <c r="BZ171" s="49">
        <v>3552</v>
      </c>
      <c r="CA171" s="49">
        <v>3367</v>
      </c>
      <c r="CB171" s="49">
        <v>3207</v>
      </c>
      <c r="CC171" s="49">
        <v>3103</v>
      </c>
      <c r="CD171" s="49">
        <v>2976</v>
      </c>
      <c r="CE171" s="49">
        <v>2843</v>
      </c>
      <c r="CF171" s="49">
        <v>2917</v>
      </c>
      <c r="CG171" s="49">
        <v>2808</v>
      </c>
      <c r="CH171" s="49">
        <v>2850</v>
      </c>
      <c r="CI171" s="49">
        <v>3024</v>
      </c>
      <c r="CJ171" s="49">
        <v>3244</v>
      </c>
      <c r="CK171" s="49">
        <v>2394</v>
      </c>
      <c r="CL171" s="49">
        <v>2283</v>
      </c>
      <c r="CM171" s="49">
        <v>2371</v>
      </c>
      <c r="CN171" s="49">
        <v>2083</v>
      </c>
      <c r="CO171" s="49">
        <v>1758</v>
      </c>
      <c r="CP171" s="49">
        <v>1527</v>
      </c>
      <c r="CQ171" s="49">
        <v>1560</v>
      </c>
      <c r="CR171" s="49">
        <v>1455</v>
      </c>
      <c r="CS171" s="49">
        <v>1329</v>
      </c>
      <c r="CT171" s="49">
        <v>1208</v>
      </c>
      <c r="CU171" s="49">
        <v>1019</v>
      </c>
      <c r="CV171" s="49">
        <v>936</v>
      </c>
      <c r="CW171" s="49">
        <v>815</v>
      </c>
      <c r="CX171" s="49">
        <v>650</v>
      </c>
      <c r="CY171" s="50">
        <v>2223</v>
      </c>
      <c r="CZ171" s="106">
        <v>4219</v>
      </c>
      <c r="DA171" s="49">
        <v>4256</v>
      </c>
      <c r="DB171" s="49">
        <v>4444</v>
      </c>
      <c r="DC171" s="49">
        <v>4458</v>
      </c>
      <c r="DD171" s="49">
        <v>4577</v>
      </c>
      <c r="DE171" s="49">
        <v>4597</v>
      </c>
      <c r="DF171" s="49">
        <v>4813</v>
      </c>
      <c r="DG171" s="49">
        <v>4771</v>
      </c>
      <c r="DH171" s="49">
        <v>4759</v>
      </c>
      <c r="DI171" s="49">
        <v>4863</v>
      </c>
      <c r="DJ171" s="49">
        <v>5186</v>
      </c>
      <c r="DK171" s="49">
        <v>4974</v>
      </c>
      <c r="DL171" s="49">
        <v>5156</v>
      </c>
      <c r="DM171" s="49">
        <v>4994</v>
      </c>
      <c r="DN171" s="49">
        <v>5173</v>
      </c>
      <c r="DO171" s="49">
        <v>4975</v>
      </c>
      <c r="DP171" s="49">
        <v>4779</v>
      </c>
      <c r="DQ171" s="49">
        <v>4589</v>
      </c>
      <c r="DR171" s="49">
        <v>4513</v>
      </c>
      <c r="DS171" s="49">
        <v>3602</v>
      </c>
      <c r="DT171" s="49">
        <v>3096</v>
      </c>
      <c r="DU171" s="49">
        <v>3594</v>
      </c>
      <c r="DV171" s="49">
        <v>3736</v>
      </c>
      <c r="DW171" s="49">
        <v>4204</v>
      </c>
      <c r="DX171" s="49">
        <v>4397</v>
      </c>
      <c r="DY171" s="49">
        <v>4449</v>
      </c>
      <c r="DZ171" s="49">
        <v>4378</v>
      </c>
      <c r="EA171" s="49">
        <v>4430</v>
      </c>
      <c r="EB171" s="49">
        <v>4741</v>
      </c>
      <c r="EC171" s="49">
        <v>4839</v>
      </c>
      <c r="ED171" s="49">
        <v>5172</v>
      </c>
      <c r="EE171" s="49">
        <v>5403</v>
      </c>
      <c r="EF171" s="49">
        <v>5585</v>
      </c>
      <c r="EG171" s="49">
        <v>5517</v>
      </c>
      <c r="EH171" s="49">
        <v>5877</v>
      </c>
      <c r="EI171" s="49">
        <v>5965</v>
      </c>
      <c r="EJ171" s="49">
        <v>5925</v>
      </c>
      <c r="EK171" s="49">
        <v>5934</v>
      </c>
      <c r="EL171" s="49">
        <v>5816</v>
      </c>
      <c r="EM171" s="49">
        <v>6101</v>
      </c>
      <c r="EN171" s="49">
        <v>5912</v>
      </c>
      <c r="EO171" s="49">
        <v>6219</v>
      </c>
      <c r="EP171" s="49">
        <v>6072</v>
      </c>
      <c r="EQ171" s="49">
        <v>5769</v>
      </c>
      <c r="ER171" s="49">
        <v>5508</v>
      </c>
      <c r="ES171" s="49">
        <v>5360</v>
      </c>
      <c r="ET171" s="49">
        <v>5313</v>
      </c>
      <c r="EU171" s="49">
        <v>5514</v>
      </c>
      <c r="EV171" s="49">
        <v>5340</v>
      </c>
      <c r="EW171" s="49">
        <v>5460</v>
      </c>
      <c r="EX171" s="49">
        <v>5576</v>
      </c>
      <c r="EY171" s="49">
        <v>5585</v>
      </c>
      <c r="EZ171" s="49">
        <v>5384</v>
      </c>
      <c r="FA171" s="49">
        <v>5394</v>
      </c>
      <c r="FB171" s="49">
        <v>5461</v>
      </c>
      <c r="FC171" s="49">
        <v>5282</v>
      </c>
      <c r="FD171" s="49">
        <v>5162</v>
      </c>
      <c r="FE171" s="49">
        <v>5164</v>
      </c>
      <c r="FF171" s="49">
        <v>4981</v>
      </c>
      <c r="FG171" s="49">
        <v>4804</v>
      </c>
      <c r="FH171" s="49">
        <v>4635</v>
      </c>
      <c r="FI171" s="49">
        <v>4418</v>
      </c>
      <c r="FJ171" s="49">
        <v>4236</v>
      </c>
      <c r="FK171" s="49">
        <v>4064</v>
      </c>
      <c r="FL171" s="49">
        <v>3860</v>
      </c>
      <c r="FM171" s="49">
        <v>3586</v>
      </c>
      <c r="FN171" s="49">
        <v>3476</v>
      </c>
      <c r="FO171" s="49">
        <v>3438</v>
      </c>
      <c r="FP171" s="49">
        <v>3364</v>
      </c>
      <c r="FQ171" s="49">
        <v>3235</v>
      </c>
      <c r="FR171" s="49">
        <v>3204</v>
      </c>
      <c r="FS171" s="49">
        <v>3125</v>
      </c>
      <c r="FT171" s="49">
        <v>3074</v>
      </c>
      <c r="FU171" s="49">
        <v>3216</v>
      </c>
      <c r="FV171" s="49">
        <v>3460</v>
      </c>
      <c r="FW171" s="49">
        <v>3673</v>
      </c>
      <c r="FX171" s="49">
        <v>2827</v>
      </c>
      <c r="FY171" s="49">
        <v>2699</v>
      </c>
      <c r="FZ171" s="49">
        <v>2669</v>
      </c>
      <c r="GA171" s="49">
        <v>2392</v>
      </c>
      <c r="GB171" s="49">
        <v>2143</v>
      </c>
      <c r="GC171" s="49">
        <v>1860</v>
      </c>
      <c r="GD171" s="49">
        <v>1940</v>
      </c>
      <c r="GE171" s="49">
        <v>1862</v>
      </c>
      <c r="GF171" s="49">
        <v>1731</v>
      </c>
      <c r="GG171" s="49">
        <v>1564</v>
      </c>
      <c r="GH171" s="49">
        <v>1492</v>
      </c>
      <c r="GI171" s="49">
        <v>1360</v>
      </c>
      <c r="GJ171" s="49">
        <v>1148</v>
      </c>
      <c r="GK171" s="49">
        <v>1039</v>
      </c>
      <c r="GL171" s="50">
        <v>4283</v>
      </c>
    </row>
    <row r="172" spans="1:194" s="1" customFormat="1">
      <c r="A172" s="109" t="s">
        <v>714</v>
      </c>
      <c r="B172" s="369" t="s">
        <v>729</v>
      </c>
      <c r="C172" s="132" t="str">
        <f t="shared" si="43"/>
        <v>England ICB - NHS Gloucestershire Integrated Care Board</v>
      </c>
      <c r="D172" s="79">
        <f t="shared" si="53"/>
        <v>253430</v>
      </c>
      <c r="E172" s="79">
        <f t="shared" si="54"/>
        <v>270225</v>
      </c>
      <c r="F172" s="102">
        <f t="shared" si="55"/>
        <v>652409</v>
      </c>
      <c r="G172" s="51">
        <f t="shared" si="56"/>
        <v>318898</v>
      </c>
      <c r="H172" s="52">
        <f t="shared" si="57"/>
        <v>333511</v>
      </c>
      <c r="I172" s="51">
        <f t="shared" si="58"/>
        <v>253430</v>
      </c>
      <c r="J172" s="104">
        <f t="shared" si="59"/>
        <v>270225</v>
      </c>
      <c r="K172" s="106">
        <f t="shared" si="60"/>
        <v>65468</v>
      </c>
      <c r="L172" s="50">
        <f t="shared" si="61"/>
        <v>63286</v>
      </c>
      <c r="M172" s="106">
        <v>3159</v>
      </c>
      <c r="N172" s="49">
        <v>3105</v>
      </c>
      <c r="O172" s="49">
        <v>3224</v>
      </c>
      <c r="P172" s="49">
        <v>3465</v>
      </c>
      <c r="Q172" s="49">
        <v>3542</v>
      </c>
      <c r="R172" s="49">
        <v>3683</v>
      </c>
      <c r="S172" s="49">
        <v>3711</v>
      </c>
      <c r="T172" s="49">
        <v>3662</v>
      </c>
      <c r="U172" s="49">
        <v>3661</v>
      </c>
      <c r="V172" s="49">
        <v>3782</v>
      </c>
      <c r="W172" s="49">
        <v>4032</v>
      </c>
      <c r="X172" s="49">
        <v>3942</v>
      </c>
      <c r="Y172" s="49">
        <v>3861</v>
      </c>
      <c r="Z172" s="49">
        <v>3886</v>
      </c>
      <c r="AA172" s="49">
        <v>3824</v>
      </c>
      <c r="AB172" s="49">
        <v>3744</v>
      </c>
      <c r="AC172" s="49">
        <v>3610</v>
      </c>
      <c r="AD172" s="49">
        <v>3575</v>
      </c>
      <c r="AE172" s="49">
        <v>3621</v>
      </c>
      <c r="AF172" s="49">
        <v>3144</v>
      </c>
      <c r="AG172" s="49">
        <v>3119</v>
      </c>
      <c r="AH172" s="49">
        <v>3299</v>
      </c>
      <c r="AI172" s="49">
        <v>3321</v>
      </c>
      <c r="AJ172" s="49">
        <v>3640</v>
      </c>
      <c r="AK172" s="49">
        <v>3545</v>
      </c>
      <c r="AL172" s="49">
        <v>3553</v>
      </c>
      <c r="AM172" s="49">
        <v>3471</v>
      </c>
      <c r="AN172" s="49">
        <v>3704</v>
      </c>
      <c r="AO172" s="49">
        <v>3753</v>
      </c>
      <c r="AP172" s="49">
        <v>3719</v>
      </c>
      <c r="AQ172" s="49">
        <v>3820</v>
      </c>
      <c r="AR172" s="49">
        <v>4130</v>
      </c>
      <c r="AS172" s="49">
        <v>4017</v>
      </c>
      <c r="AT172" s="49">
        <v>4064</v>
      </c>
      <c r="AU172" s="49">
        <v>3938</v>
      </c>
      <c r="AV172" s="49">
        <v>3901</v>
      </c>
      <c r="AW172" s="49">
        <v>3878</v>
      </c>
      <c r="AX172" s="49">
        <v>3919</v>
      </c>
      <c r="AY172" s="49">
        <v>3905</v>
      </c>
      <c r="AZ172" s="49">
        <v>4063</v>
      </c>
      <c r="BA172" s="49">
        <v>4062</v>
      </c>
      <c r="BB172" s="49">
        <v>3887</v>
      </c>
      <c r="BC172" s="49">
        <v>4156</v>
      </c>
      <c r="BD172" s="49">
        <v>3919</v>
      </c>
      <c r="BE172" s="49">
        <v>3571</v>
      </c>
      <c r="BF172" s="49">
        <v>3544</v>
      </c>
      <c r="BG172" s="49">
        <v>3727</v>
      </c>
      <c r="BH172" s="49">
        <v>3765</v>
      </c>
      <c r="BI172" s="49">
        <v>3939</v>
      </c>
      <c r="BJ172" s="49">
        <v>4097</v>
      </c>
      <c r="BK172" s="49">
        <v>4258</v>
      </c>
      <c r="BL172" s="49">
        <v>4455</v>
      </c>
      <c r="BM172" s="49">
        <v>4299</v>
      </c>
      <c r="BN172" s="49">
        <v>4667</v>
      </c>
      <c r="BO172" s="49">
        <v>4687</v>
      </c>
      <c r="BP172" s="49">
        <v>4767</v>
      </c>
      <c r="BQ172" s="49">
        <v>4765</v>
      </c>
      <c r="BR172" s="49">
        <v>4797</v>
      </c>
      <c r="BS172" s="49">
        <v>4756</v>
      </c>
      <c r="BT172" s="49">
        <v>4650</v>
      </c>
      <c r="BU172" s="49">
        <v>4576</v>
      </c>
      <c r="BV172" s="49">
        <v>4374</v>
      </c>
      <c r="BW172" s="49">
        <v>4286</v>
      </c>
      <c r="BX172" s="49">
        <v>4108</v>
      </c>
      <c r="BY172" s="49">
        <v>3902</v>
      </c>
      <c r="BZ172" s="49">
        <v>3741</v>
      </c>
      <c r="CA172" s="49">
        <v>3619</v>
      </c>
      <c r="CB172" s="49">
        <v>3508</v>
      </c>
      <c r="CC172" s="49">
        <v>3543</v>
      </c>
      <c r="CD172" s="49">
        <v>3352</v>
      </c>
      <c r="CE172" s="49">
        <v>3382</v>
      </c>
      <c r="CF172" s="49">
        <v>3187</v>
      </c>
      <c r="CG172" s="49">
        <v>3420</v>
      </c>
      <c r="CH172" s="49">
        <v>3510</v>
      </c>
      <c r="CI172" s="49">
        <v>3577</v>
      </c>
      <c r="CJ172" s="49">
        <v>3759</v>
      </c>
      <c r="CK172" s="49">
        <v>2853</v>
      </c>
      <c r="CL172" s="49">
        <v>2707</v>
      </c>
      <c r="CM172" s="49">
        <v>2714</v>
      </c>
      <c r="CN172" s="49">
        <v>2586</v>
      </c>
      <c r="CO172" s="49">
        <v>2178</v>
      </c>
      <c r="CP172" s="49">
        <v>1824</v>
      </c>
      <c r="CQ172" s="49">
        <v>1776</v>
      </c>
      <c r="CR172" s="49">
        <v>1704</v>
      </c>
      <c r="CS172" s="49">
        <v>1478</v>
      </c>
      <c r="CT172" s="49">
        <v>1401</v>
      </c>
      <c r="CU172" s="49">
        <v>1149</v>
      </c>
      <c r="CV172" s="49">
        <v>1050</v>
      </c>
      <c r="CW172" s="49">
        <v>854</v>
      </c>
      <c r="CX172" s="49">
        <v>715</v>
      </c>
      <c r="CY172" s="50">
        <v>2305</v>
      </c>
      <c r="CZ172" s="106">
        <v>3023</v>
      </c>
      <c r="DA172" s="49">
        <v>2917</v>
      </c>
      <c r="DB172" s="49">
        <v>3184</v>
      </c>
      <c r="DC172" s="49">
        <v>3194</v>
      </c>
      <c r="DD172" s="49">
        <v>3398</v>
      </c>
      <c r="DE172" s="49">
        <v>3282</v>
      </c>
      <c r="DF172" s="49">
        <v>3558</v>
      </c>
      <c r="DG172" s="49">
        <v>3529</v>
      </c>
      <c r="DH172" s="49">
        <v>3665</v>
      </c>
      <c r="DI172" s="49">
        <v>3592</v>
      </c>
      <c r="DJ172" s="49">
        <v>3724</v>
      </c>
      <c r="DK172" s="49">
        <v>3857</v>
      </c>
      <c r="DL172" s="49">
        <v>3888</v>
      </c>
      <c r="DM172" s="49">
        <v>3793</v>
      </c>
      <c r="DN172" s="49">
        <v>3968</v>
      </c>
      <c r="DO172" s="49">
        <v>3630</v>
      </c>
      <c r="DP172" s="49">
        <v>3446</v>
      </c>
      <c r="DQ172" s="49">
        <v>3638</v>
      </c>
      <c r="DR172" s="49">
        <v>3747</v>
      </c>
      <c r="DS172" s="49">
        <v>3130</v>
      </c>
      <c r="DT172" s="49">
        <v>2970</v>
      </c>
      <c r="DU172" s="49">
        <v>3051</v>
      </c>
      <c r="DV172" s="49">
        <v>2975</v>
      </c>
      <c r="DW172" s="49">
        <v>3368</v>
      </c>
      <c r="DX172" s="49">
        <v>3410</v>
      </c>
      <c r="DY172" s="49">
        <v>3508</v>
      </c>
      <c r="DZ172" s="49">
        <v>3555</v>
      </c>
      <c r="EA172" s="49">
        <v>3633</v>
      </c>
      <c r="EB172" s="49">
        <v>3775</v>
      </c>
      <c r="EC172" s="49">
        <v>3767</v>
      </c>
      <c r="ED172" s="49">
        <v>3933</v>
      </c>
      <c r="EE172" s="49">
        <v>4119</v>
      </c>
      <c r="EF172" s="49">
        <v>4230</v>
      </c>
      <c r="EG172" s="49">
        <v>4195</v>
      </c>
      <c r="EH172" s="49">
        <v>4403</v>
      </c>
      <c r="EI172" s="49">
        <v>4280</v>
      </c>
      <c r="EJ172" s="49">
        <v>4144</v>
      </c>
      <c r="EK172" s="49">
        <v>4120</v>
      </c>
      <c r="EL172" s="49">
        <v>4081</v>
      </c>
      <c r="EM172" s="49">
        <v>4151</v>
      </c>
      <c r="EN172" s="49">
        <v>4137</v>
      </c>
      <c r="EO172" s="49">
        <v>4208</v>
      </c>
      <c r="EP172" s="49">
        <v>4256</v>
      </c>
      <c r="EQ172" s="49">
        <v>4154</v>
      </c>
      <c r="ER172" s="49">
        <v>3727</v>
      </c>
      <c r="ES172" s="49">
        <v>3715</v>
      </c>
      <c r="ET172" s="49">
        <v>3796</v>
      </c>
      <c r="EU172" s="49">
        <v>3940</v>
      </c>
      <c r="EV172" s="49">
        <v>4217</v>
      </c>
      <c r="EW172" s="49">
        <v>4233</v>
      </c>
      <c r="EX172" s="49">
        <v>4544</v>
      </c>
      <c r="EY172" s="49">
        <v>4653</v>
      </c>
      <c r="EZ172" s="49">
        <v>4633</v>
      </c>
      <c r="FA172" s="49">
        <v>4733</v>
      </c>
      <c r="FB172" s="49">
        <v>4783</v>
      </c>
      <c r="FC172" s="49">
        <v>5042</v>
      </c>
      <c r="FD172" s="49">
        <v>4909</v>
      </c>
      <c r="FE172" s="49">
        <v>5010</v>
      </c>
      <c r="FF172" s="49">
        <v>4993</v>
      </c>
      <c r="FG172" s="49">
        <v>4746</v>
      </c>
      <c r="FH172" s="49">
        <v>4749</v>
      </c>
      <c r="FI172" s="49">
        <v>4593</v>
      </c>
      <c r="FJ172" s="49">
        <v>4456</v>
      </c>
      <c r="FK172" s="49">
        <v>4183</v>
      </c>
      <c r="FL172" s="49">
        <v>4123</v>
      </c>
      <c r="FM172" s="49">
        <v>3897</v>
      </c>
      <c r="FN172" s="49">
        <v>3698</v>
      </c>
      <c r="FO172" s="49">
        <v>3694</v>
      </c>
      <c r="FP172" s="49">
        <v>3724</v>
      </c>
      <c r="FQ172" s="49">
        <v>3769</v>
      </c>
      <c r="FR172" s="49">
        <v>3666</v>
      </c>
      <c r="FS172" s="49">
        <v>3621</v>
      </c>
      <c r="FT172" s="49">
        <v>3764</v>
      </c>
      <c r="FU172" s="49">
        <v>3773</v>
      </c>
      <c r="FV172" s="49">
        <v>3929</v>
      </c>
      <c r="FW172" s="49">
        <v>4192</v>
      </c>
      <c r="FX172" s="49">
        <v>3262</v>
      </c>
      <c r="FY172" s="49">
        <v>3078</v>
      </c>
      <c r="FZ172" s="49">
        <v>3230</v>
      </c>
      <c r="GA172" s="49">
        <v>2834</v>
      </c>
      <c r="GB172" s="49">
        <v>2451</v>
      </c>
      <c r="GC172" s="49">
        <v>2176</v>
      </c>
      <c r="GD172" s="49">
        <v>2147</v>
      </c>
      <c r="GE172" s="49">
        <v>2128</v>
      </c>
      <c r="GF172" s="49">
        <v>1921</v>
      </c>
      <c r="GG172" s="49">
        <v>1729</v>
      </c>
      <c r="GH172" s="49">
        <v>1551</v>
      </c>
      <c r="GI172" s="49">
        <v>1477</v>
      </c>
      <c r="GJ172" s="49">
        <v>1292</v>
      </c>
      <c r="GK172" s="49">
        <v>1177</v>
      </c>
      <c r="GL172" s="50">
        <v>4967</v>
      </c>
    </row>
    <row r="173" spans="1:194" s="1" customFormat="1">
      <c r="A173" s="109" t="s">
        <v>714</v>
      </c>
      <c r="B173" s="369" t="s">
        <v>730</v>
      </c>
      <c r="C173" s="132" t="str">
        <f t="shared" si="43"/>
        <v>England ICB - NHS Greater Manchester Integrated Care Board</v>
      </c>
      <c r="D173" s="79">
        <f t="shared" si="53"/>
        <v>1096990</v>
      </c>
      <c r="E173" s="79">
        <f t="shared" si="54"/>
        <v>1151812</v>
      </c>
      <c r="F173" s="102">
        <f t="shared" si="55"/>
        <v>2911744</v>
      </c>
      <c r="G173" s="51">
        <f t="shared" si="56"/>
        <v>1436730</v>
      </c>
      <c r="H173" s="52">
        <f t="shared" si="57"/>
        <v>1475014</v>
      </c>
      <c r="I173" s="51">
        <f t="shared" si="58"/>
        <v>1096990</v>
      </c>
      <c r="J173" s="104">
        <f t="shared" si="59"/>
        <v>1151812</v>
      </c>
      <c r="K173" s="106">
        <f t="shared" si="60"/>
        <v>339740</v>
      </c>
      <c r="L173" s="50">
        <f t="shared" si="61"/>
        <v>323202</v>
      </c>
      <c r="M173" s="106">
        <v>17374</v>
      </c>
      <c r="N173" s="49">
        <v>17207</v>
      </c>
      <c r="O173" s="49">
        <v>17777</v>
      </c>
      <c r="P173" s="49">
        <v>18041</v>
      </c>
      <c r="Q173" s="49">
        <v>18020</v>
      </c>
      <c r="R173" s="49">
        <v>18653</v>
      </c>
      <c r="S173" s="49">
        <v>19229</v>
      </c>
      <c r="T173" s="49">
        <v>19133</v>
      </c>
      <c r="U173" s="49">
        <v>19143</v>
      </c>
      <c r="V173" s="49">
        <v>19699</v>
      </c>
      <c r="W173" s="49">
        <v>19794</v>
      </c>
      <c r="X173" s="49">
        <v>20144</v>
      </c>
      <c r="Y173" s="49">
        <v>19993</v>
      </c>
      <c r="Z173" s="49">
        <v>19561</v>
      </c>
      <c r="AA173" s="49">
        <v>19779</v>
      </c>
      <c r="AB173" s="49">
        <v>18835</v>
      </c>
      <c r="AC173" s="49">
        <v>18754</v>
      </c>
      <c r="AD173" s="49">
        <v>18604</v>
      </c>
      <c r="AE173" s="49">
        <v>18476</v>
      </c>
      <c r="AF173" s="49">
        <v>19658</v>
      </c>
      <c r="AG173" s="49">
        <v>19616</v>
      </c>
      <c r="AH173" s="49">
        <v>18990</v>
      </c>
      <c r="AI173" s="49">
        <v>19468</v>
      </c>
      <c r="AJ173" s="49">
        <v>20151</v>
      </c>
      <c r="AK173" s="49">
        <v>20349</v>
      </c>
      <c r="AL173" s="49">
        <v>20652</v>
      </c>
      <c r="AM173" s="49">
        <v>20020</v>
      </c>
      <c r="AN173" s="49">
        <v>20352</v>
      </c>
      <c r="AO173" s="49">
        <v>20474</v>
      </c>
      <c r="AP173" s="49">
        <v>20457</v>
      </c>
      <c r="AQ173" s="49">
        <v>21084</v>
      </c>
      <c r="AR173" s="49">
        <v>21211</v>
      </c>
      <c r="AS173" s="49">
        <v>21048</v>
      </c>
      <c r="AT173" s="49">
        <v>20830</v>
      </c>
      <c r="AU173" s="49">
        <v>21112</v>
      </c>
      <c r="AV173" s="49">
        <v>19995</v>
      </c>
      <c r="AW173" s="49">
        <v>20800</v>
      </c>
      <c r="AX173" s="49">
        <v>20699</v>
      </c>
      <c r="AY173" s="49">
        <v>19575</v>
      </c>
      <c r="AZ173" s="49">
        <v>19467</v>
      </c>
      <c r="BA173" s="49">
        <v>19160</v>
      </c>
      <c r="BB173" s="49">
        <v>19238</v>
      </c>
      <c r="BC173" s="49">
        <v>19176</v>
      </c>
      <c r="BD173" s="49">
        <v>18174</v>
      </c>
      <c r="BE173" s="49">
        <v>16928</v>
      </c>
      <c r="BF173" s="49">
        <v>16782</v>
      </c>
      <c r="BG173" s="49">
        <v>16940</v>
      </c>
      <c r="BH173" s="49">
        <v>17543</v>
      </c>
      <c r="BI173" s="49">
        <v>16975</v>
      </c>
      <c r="BJ173" s="49">
        <v>17667</v>
      </c>
      <c r="BK173" s="49">
        <v>18543</v>
      </c>
      <c r="BL173" s="49">
        <v>19230</v>
      </c>
      <c r="BM173" s="49">
        <v>18476</v>
      </c>
      <c r="BN173" s="49">
        <v>18979</v>
      </c>
      <c r="BO173" s="49">
        <v>18505</v>
      </c>
      <c r="BP173" s="49">
        <v>18755</v>
      </c>
      <c r="BQ173" s="49">
        <v>18413</v>
      </c>
      <c r="BR173" s="49">
        <v>18426</v>
      </c>
      <c r="BS173" s="49">
        <v>17872</v>
      </c>
      <c r="BT173" s="49">
        <v>17307</v>
      </c>
      <c r="BU173" s="49">
        <v>16663</v>
      </c>
      <c r="BV173" s="49">
        <v>16032</v>
      </c>
      <c r="BW173" s="49">
        <v>15262</v>
      </c>
      <c r="BX173" s="49">
        <v>14684</v>
      </c>
      <c r="BY173" s="49">
        <v>14496</v>
      </c>
      <c r="BZ173" s="49">
        <v>13518</v>
      </c>
      <c r="CA173" s="49">
        <v>12900</v>
      </c>
      <c r="CB173" s="49">
        <v>12228</v>
      </c>
      <c r="CC173" s="49">
        <v>12007</v>
      </c>
      <c r="CD173" s="49">
        <v>11885</v>
      </c>
      <c r="CE173" s="49">
        <v>11372</v>
      </c>
      <c r="CF173" s="49">
        <v>11101</v>
      </c>
      <c r="CG173" s="49">
        <v>11207</v>
      </c>
      <c r="CH173" s="49">
        <v>11420</v>
      </c>
      <c r="CI173" s="49">
        <v>11821</v>
      </c>
      <c r="CJ173" s="49">
        <v>12431</v>
      </c>
      <c r="CK173" s="49">
        <v>8775</v>
      </c>
      <c r="CL173" s="49">
        <v>8403</v>
      </c>
      <c r="CM173" s="49">
        <v>8221</v>
      </c>
      <c r="CN173" s="49">
        <v>7444</v>
      </c>
      <c r="CO173" s="49">
        <v>6451</v>
      </c>
      <c r="CP173" s="49">
        <v>5575</v>
      </c>
      <c r="CQ173" s="49">
        <v>5364</v>
      </c>
      <c r="CR173" s="49">
        <v>5149</v>
      </c>
      <c r="CS173" s="49">
        <v>4569</v>
      </c>
      <c r="CT173" s="49">
        <v>4000</v>
      </c>
      <c r="CU173" s="49">
        <v>3360</v>
      </c>
      <c r="CV173" s="49">
        <v>2862</v>
      </c>
      <c r="CW173" s="49">
        <v>2305</v>
      </c>
      <c r="CX173" s="49">
        <v>1919</v>
      </c>
      <c r="CY173" s="50">
        <v>5993</v>
      </c>
      <c r="CZ173" s="106">
        <v>16618</v>
      </c>
      <c r="DA173" s="49">
        <v>16299</v>
      </c>
      <c r="DB173" s="49">
        <v>16999</v>
      </c>
      <c r="DC173" s="49">
        <v>17393</v>
      </c>
      <c r="DD173" s="49">
        <v>17256</v>
      </c>
      <c r="DE173" s="49">
        <v>17826</v>
      </c>
      <c r="DF173" s="49">
        <v>18351</v>
      </c>
      <c r="DG173" s="49">
        <v>18161</v>
      </c>
      <c r="DH173" s="49">
        <v>18552</v>
      </c>
      <c r="DI173" s="49">
        <v>18714</v>
      </c>
      <c r="DJ173" s="49">
        <v>19128</v>
      </c>
      <c r="DK173" s="49">
        <v>19288</v>
      </c>
      <c r="DL173" s="49">
        <v>18856</v>
      </c>
      <c r="DM173" s="49">
        <v>18647</v>
      </c>
      <c r="DN173" s="49">
        <v>18624</v>
      </c>
      <c r="DO173" s="49">
        <v>17813</v>
      </c>
      <c r="DP173" s="49">
        <v>17527</v>
      </c>
      <c r="DQ173" s="49">
        <v>17150</v>
      </c>
      <c r="DR173" s="49">
        <v>17295</v>
      </c>
      <c r="DS173" s="49">
        <v>18612</v>
      </c>
      <c r="DT173" s="49">
        <v>19207</v>
      </c>
      <c r="DU173" s="49">
        <v>18771</v>
      </c>
      <c r="DV173" s="49">
        <v>19294</v>
      </c>
      <c r="DW173" s="49">
        <v>20914</v>
      </c>
      <c r="DX173" s="49">
        <v>20573</v>
      </c>
      <c r="DY173" s="49">
        <v>21125</v>
      </c>
      <c r="DZ173" s="49">
        <v>20223</v>
      </c>
      <c r="EA173" s="49">
        <v>20887</v>
      </c>
      <c r="EB173" s="49">
        <v>21151</v>
      </c>
      <c r="EC173" s="49">
        <v>21656</v>
      </c>
      <c r="ED173" s="49">
        <v>21923</v>
      </c>
      <c r="EE173" s="49">
        <v>22356</v>
      </c>
      <c r="EF173" s="49">
        <v>22470</v>
      </c>
      <c r="EG173" s="49">
        <v>22107</v>
      </c>
      <c r="EH173" s="49">
        <v>22432</v>
      </c>
      <c r="EI173" s="49">
        <v>21808</v>
      </c>
      <c r="EJ173" s="49">
        <v>21590</v>
      </c>
      <c r="EK173" s="49">
        <v>21631</v>
      </c>
      <c r="EL173" s="49">
        <v>20680</v>
      </c>
      <c r="EM173" s="49">
        <v>20551</v>
      </c>
      <c r="EN173" s="49">
        <v>20122</v>
      </c>
      <c r="EO173" s="49">
        <v>20099</v>
      </c>
      <c r="EP173" s="49">
        <v>20023</v>
      </c>
      <c r="EQ173" s="49">
        <v>18878</v>
      </c>
      <c r="ER173" s="49">
        <v>17580</v>
      </c>
      <c r="ES173" s="49">
        <v>16801</v>
      </c>
      <c r="ET173" s="49">
        <v>16872</v>
      </c>
      <c r="EU173" s="49">
        <v>17221</v>
      </c>
      <c r="EV173" s="49">
        <v>17157</v>
      </c>
      <c r="EW173" s="49">
        <v>17836</v>
      </c>
      <c r="EX173" s="49">
        <v>18730</v>
      </c>
      <c r="EY173" s="49">
        <v>19066</v>
      </c>
      <c r="EZ173" s="49">
        <v>18376</v>
      </c>
      <c r="FA173" s="49">
        <v>18760</v>
      </c>
      <c r="FB173" s="49">
        <v>18588</v>
      </c>
      <c r="FC173" s="49">
        <v>18633</v>
      </c>
      <c r="FD173" s="49">
        <v>18427</v>
      </c>
      <c r="FE173" s="49">
        <v>18466</v>
      </c>
      <c r="FF173" s="49">
        <v>17985</v>
      </c>
      <c r="FG173" s="49">
        <v>17078</v>
      </c>
      <c r="FH173" s="49">
        <v>17300</v>
      </c>
      <c r="FI173" s="49">
        <v>16228</v>
      </c>
      <c r="FJ173" s="49">
        <v>15829</v>
      </c>
      <c r="FK173" s="49">
        <v>15056</v>
      </c>
      <c r="FL173" s="49">
        <v>14330</v>
      </c>
      <c r="FM173" s="49">
        <v>13937</v>
      </c>
      <c r="FN173" s="49">
        <v>13245</v>
      </c>
      <c r="FO173" s="49">
        <v>12704</v>
      </c>
      <c r="FP173" s="49">
        <v>12503</v>
      </c>
      <c r="FQ173" s="49">
        <v>12342</v>
      </c>
      <c r="FR173" s="49">
        <v>11924</v>
      </c>
      <c r="FS173" s="49">
        <v>11901</v>
      </c>
      <c r="FT173" s="49">
        <v>12348</v>
      </c>
      <c r="FU173" s="49">
        <v>12212</v>
      </c>
      <c r="FV173" s="49">
        <v>12858</v>
      </c>
      <c r="FW173" s="49">
        <v>14136</v>
      </c>
      <c r="FX173" s="49">
        <v>10218</v>
      </c>
      <c r="FY173" s="49">
        <v>9984</v>
      </c>
      <c r="FZ173" s="49">
        <v>9682</v>
      </c>
      <c r="GA173" s="49">
        <v>9047</v>
      </c>
      <c r="GB173" s="49">
        <v>8023</v>
      </c>
      <c r="GC173" s="49">
        <v>7111</v>
      </c>
      <c r="GD173" s="49">
        <v>7038</v>
      </c>
      <c r="GE173" s="49">
        <v>6556</v>
      </c>
      <c r="GF173" s="49">
        <v>6298</v>
      </c>
      <c r="GG173" s="49">
        <v>5574</v>
      </c>
      <c r="GH173" s="49">
        <v>4992</v>
      </c>
      <c r="GI173" s="49">
        <v>4392</v>
      </c>
      <c r="GJ173" s="49">
        <v>3731</v>
      </c>
      <c r="GK173" s="49">
        <v>3199</v>
      </c>
      <c r="GL173" s="50">
        <v>13160</v>
      </c>
    </row>
    <row r="174" spans="1:194" s="1" customFormat="1">
      <c r="A174" s="109" t="s">
        <v>714</v>
      </c>
      <c r="B174" s="369" t="s">
        <v>731</v>
      </c>
      <c r="C174" s="132" t="str">
        <f t="shared" si="43"/>
        <v>England ICB - NHS Hampshire and Isle of Wight Integrated Care Board</v>
      </c>
      <c r="D174" s="79">
        <f t="shared" si="53"/>
        <v>718104</v>
      </c>
      <c r="E174" s="79">
        <f t="shared" si="54"/>
        <v>762541</v>
      </c>
      <c r="F174" s="102">
        <f t="shared" si="55"/>
        <v>1842052</v>
      </c>
      <c r="G174" s="51">
        <f t="shared" si="56"/>
        <v>903321</v>
      </c>
      <c r="H174" s="52">
        <f t="shared" si="57"/>
        <v>938731</v>
      </c>
      <c r="I174" s="51">
        <f t="shared" si="58"/>
        <v>718104</v>
      </c>
      <c r="J174" s="104">
        <f t="shared" si="59"/>
        <v>762541</v>
      </c>
      <c r="K174" s="106">
        <f t="shared" si="60"/>
        <v>185217</v>
      </c>
      <c r="L174" s="50">
        <f t="shared" si="61"/>
        <v>176190</v>
      </c>
      <c r="M174" s="106">
        <v>8884</v>
      </c>
      <c r="N174" s="49">
        <v>9048</v>
      </c>
      <c r="O174" s="49">
        <v>9469</v>
      </c>
      <c r="P174" s="49">
        <v>9495</v>
      </c>
      <c r="Q174" s="49">
        <v>9654</v>
      </c>
      <c r="R174" s="49">
        <v>10071</v>
      </c>
      <c r="S174" s="49">
        <v>10578</v>
      </c>
      <c r="T174" s="49">
        <v>10545</v>
      </c>
      <c r="U174" s="49">
        <v>10572</v>
      </c>
      <c r="V174" s="49">
        <v>10954</v>
      </c>
      <c r="W174" s="49">
        <v>11354</v>
      </c>
      <c r="X174" s="49">
        <v>11210</v>
      </c>
      <c r="Y174" s="49">
        <v>10814</v>
      </c>
      <c r="Z174" s="49">
        <v>10869</v>
      </c>
      <c r="AA174" s="49">
        <v>10773</v>
      </c>
      <c r="AB174" s="49">
        <v>10338</v>
      </c>
      <c r="AC174" s="49">
        <v>10295</v>
      </c>
      <c r="AD174" s="49">
        <v>10294</v>
      </c>
      <c r="AE174" s="49">
        <v>10517</v>
      </c>
      <c r="AF174" s="49">
        <v>11761</v>
      </c>
      <c r="AG174" s="49">
        <v>11878</v>
      </c>
      <c r="AH174" s="49">
        <v>11877</v>
      </c>
      <c r="AI174" s="49">
        <v>11299</v>
      </c>
      <c r="AJ174" s="49">
        <v>11368</v>
      </c>
      <c r="AK174" s="49">
        <v>11027</v>
      </c>
      <c r="AL174" s="49">
        <v>10869</v>
      </c>
      <c r="AM174" s="49">
        <v>10717</v>
      </c>
      <c r="AN174" s="49">
        <v>10952</v>
      </c>
      <c r="AO174" s="49">
        <v>10879</v>
      </c>
      <c r="AP174" s="49">
        <v>10809</v>
      </c>
      <c r="AQ174" s="49">
        <v>11305</v>
      </c>
      <c r="AR174" s="49">
        <v>11468</v>
      </c>
      <c r="AS174" s="49">
        <v>11708</v>
      </c>
      <c r="AT174" s="49">
        <v>11629</v>
      </c>
      <c r="AU174" s="49">
        <v>11564</v>
      </c>
      <c r="AV174" s="49">
        <v>11544</v>
      </c>
      <c r="AW174" s="49">
        <v>11591</v>
      </c>
      <c r="AX174" s="49">
        <v>11676</v>
      </c>
      <c r="AY174" s="49">
        <v>11106</v>
      </c>
      <c r="AZ174" s="49">
        <v>11366</v>
      </c>
      <c r="BA174" s="49">
        <v>11179</v>
      </c>
      <c r="BB174" s="49">
        <v>11252</v>
      </c>
      <c r="BC174" s="49">
        <v>11473</v>
      </c>
      <c r="BD174" s="49">
        <v>10829</v>
      </c>
      <c r="BE174" s="49">
        <v>10529</v>
      </c>
      <c r="BF174" s="49">
        <v>10235</v>
      </c>
      <c r="BG174" s="49">
        <v>10358</v>
      </c>
      <c r="BH174" s="49">
        <v>10846</v>
      </c>
      <c r="BI174" s="49">
        <v>10872</v>
      </c>
      <c r="BJ174" s="49">
        <v>11588</v>
      </c>
      <c r="BK174" s="49">
        <v>11808</v>
      </c>
      <c r="BL174" s="49">
        <v>12365</v>
      </c>
      <c r="BM174" s="49">
        <v>12185</v>
      </c>
      <c r="BN174" s="49">
        <v>12272</v>
      </c>
      <c r="BO174" s="49">
        <v>12305</v>
      </c>
      <c r="BP174" s="49">
        <v>12750</v>
      </c>
      <c r="BQ174" s="49">
        <v>12554</v>
      </c>
      <c r="BR174" s="49">
        <v>12848</v>
      </c>
      <c r="BS174" s="49">
        <v>12681</v>
      </c>
      <c r="BT174" s="49">
        <v>12541</v>
      </c>
      <c r="BU174" s="49">
        <v>12196</v>
      </c>
      <c r="BV174" s="49">
        <v>11756</v>
      </c>
      <c r="BW174" s="49">
        <v>11370</v>
      </c>
      <c r="BX174" s="49">
        <v>11130</v>
      </c>
      <c r="BY174" s="49">
        <v>10816</v>
      </c>
      <c r="BZ174" s="49">
        <v>10287</v>
      </c>
      <c r="CA174" s="49">
        <v>10098</v>
      </c>
      <c r="CB174" s="49">
        <v>9429</v>
      </c>
      <c r="CC174" s="49">
        <v>9339</v>
      </c>
      <c r="CD174" s="49">
        <v>9061</v>
      </c>
      <c r="CE174" s="49">
        <v>8792</v>
      </c>
      <c r="CF174" s="49">
        <v>8703</v>
      </c>
      <c r="CG174" s="49">
        <v>8883</v>
      </c>
      <c r="CH174" s="49">
        <v>9136</v>
      </c>
      <c r="CI174" s="49">
        <v>9613</v>
      </c>
      <c r="CJ174" s="49">
        <v>10760</v>
      </c>
      <c r="CK174" s="49">
        <v>8119</v>
      </c>
      <c r="CL174" s="49">
        <v>7787</v>
      </c>
      <c r="CM174" s="49">
        <v>7290</v>
      </c>
      <c r="CN174" s="49">
        <v>6567</v>
      </c>
      <c r="CO174" s="49">
        <v>5545</v>
      </c>
      <c r="CP174" s="49">
        <v>4741</v>
      </c>
      <c r="CQ174" s="49">
        <v>4824</v>
      </c>
      <c r="CR174" s="49">
        <v>4443</v>
      </c>
      <c r="CS174" s="49">
        <v>4002</v>
      </c>
      <c r="CT174" s="49">
        <v>3562</v>
      </c>
      <c r="CU174" s="49">
        <v>3279</v>
      </c>
      <c r="CV174" s="49">
        <v>2802</v>
      </c>
      <c r="CW174" s="49">
        <v>2429</v>
      </c>
      <c r="CX174" s="49">
        <v>2001</v>
      </c>
      <c r="CY174" s="50">
        <v>6964</v>
      </c>
      <c r="CZ174" s="106">
        <v>8417</v>
      </c>
      <c r="DA174" s="49">
        <v>8601</v>
      </c>
      <c r="DB174" s="49">
        <v>9016</v>
      </c>
      <c r="DC174" s="49">
        <v>9322</v>
      </c>
      <c r="DD174" s="49">
        <v>9274</v>
      </c>
      <c r="DE174" s="49">
        <v>9697</v>
      </c>
      <c r="DF174" s="49">
        <v>9985</v>
      </c>
      <c r="DG174" s="49">
        <v>9947</v>
      </c>
      <c r="DH174" s="49">
        <v>10022</v>
      </c>
      <c r="DI174" s="49">
        <v>10490</v>
      </c>
      <c r="DJ174" s="49">
        <v>10650</v>
      </c>
      <c r="DK174" s="49">
        <v>10615</v>
      </c>
      <c r="DL174" s="49">
        <v>10484</v>
      </c>
      <c r="DM174" s="49">
        <v>10258</v>
      </c>
      <c r="DN174" s="49">
        <v>10267</v>
      </c>
      <c r="DO174" s="49">
        <v>9855</v>
      </c>
      <c r="DP174" s="49">
        <v>9668</v>
      </c>
      <c r="DQ174" s="49">
        <v>9622</v>
      </c>
      <c r="DR174" s="49">
        <v>9839</v>
      </c>
      <c r="DS174" s="49">
        <v>10470</v>
      </c>
      <c r="DT174" s="49">
        <v>10597</v>
      </c>
      <c r="DU174" s="49">
        <v>10875</v>
      </c>
      <c r="DV174" s="49">
        <v>10415</v>
      </c>
      <c r="DW174" s="49">
        <v>10776</v>
      </c>
      <c r="DX174" s="49">
        <v>10356</v>
      </c>
      <c r="DY174" s="49">
        <v>10761</v>
      </c>
      <c r="DZ174" s="49">
        <v>10377</v>
      </c>
      <c r="EA174" s="49">
        <v>10937</v>
      </c>
      <c r="EB174" s="49">
        <v>11104</v>
      </c>
      <c r="EC174" s="49">
        <v>11503</v>
      </c>
      <c r="ED174" s="49">
        <v>11826</v>
      </c>
      <c r="EE174" s="49">
        <v>12232</v>
      </c>
      <c r="EF174" s="49">
        <v>12154</v>
      </c>
      <c r="EG174" s="49">
        <v>12389</v>
      </c>
      <c r="EH174" s="49">
        <v>12519</v>
      </c>
      <c r="EI174" s="49">
        <v>12430</v>
      </c>
      <c r="EJ174" s="49">
        <v>12128</v>
      </c>
      <c r="EK174" s="49">
        <v>11972</v>
      </c>
      <c r="EL174" s="49">
        <v>11609</v>
      </c>
      <c r="EM174" s="49">
        <v>11727</v>
      </c>
      <c r="EN174" s="49">
        <v>11552</v>
      </c>
      <c r="EO174" s="49">
        <v>11878</v>
      </c>
      <c r="EP174" s="49">
        <v>11869</v>
      </c>
      <c r="EQ174" s="49">
        <v>11428</v>
      </c>
      <c r="ER174" s="49">
        <v>10783</v>
      </c>
      <c r="ES174" s="49">
        <v>10589</v>
      </c>
      <c r="ET174" s="49">
        <v>10788</v>
      </c>
      <c r="EU174" s="49">
        <v>11225</v>
      </c>
      <c r="EV174" s="49">
        <v>11299</v>
      </c>
      <c r="EW174" s="49">
        <v>11737</v>
      </c>
      <c r="EX174" s="49">
        <v>12229</v>
      </c>
      <c r="EY174" s="49">
        <v>13011</v>
      </c>
      <c r="EZ174" s="49">
        <v>12391</v>
      </c>
      <c r="FA174" s="49">
        <v>12749</v>
      </c>
      <c r="FB174" s="49">
        <v>13224</v>
      </c>
      <c r="FC174" s="49">
        <v>13259</v>
      </c>
      <c r="FD174" s="49">
        <v>13191</v>
      </c>
      <c r="FE174" s="49">
        <v>13536</v>
      </c>
      <c r="FF174" s="49">
        <v>13198</v>
      </c>
      <c r="FG174" s="49">
        <v>13247</v>
      </c>
      <c r="FH174" s="49">
        <v>12493</v>
      </c>
      <c r="FI174" s="49">
        <v>12224</v>
      </c>
      <c r="FJ174" s="49">
        <v>11697</v>
      </c>
      <c r="FK174" s="49">
        <v>11530</v>
      </c>
      <c r="FL174" s="49">
        <v>11069</v>
      </c>
      <c r="FM174" s="49">
        <v>10787</v>
      </c>
      <c r="FN174" s="49">
        <v>10127</v>
      </c>
      <c r="FO174" s="49">
        <v>10007</v>
      </c>
      <c r="FP174" s="49">
        <v>9915</v>
      </c>
      <c r="FQ174" s="49">
        <v>9820</v>
      </c>
      <c r="FR174" s="49">
        <v>9713</v>
      </c>
      <c r="FS174" s="49">
        <v>9611</v>
      </c>
      <c r="FT174" s="49">
        <v>9892</v>
      </c>
      <c r="FU174" s="49">
        <v>10314</v>
      </c>
      <c r="FV174" s="49">
        <v>10873</v>
      </c>
      <c r="FW174" s="49">
        <v>12013</v>
      </c>
      <c r="FX174" s="49">
        <v>9205</v>
      </c>
      <c r="FY174" s="49">
        <v>8700</v>
      </c>
      <c r="FZ174" s="49">
        <v>8294</v>
      </c>
      <c r="GA174" s="49">
        <v>7831</v>
      </c>
      <c r="GB174" s="49">
        <v>6828</v>
      </c>
      <c r="GC174" s="49">
        <v>5728</v>
      </c>
      <c r="GD174" s="49">
        <v>6016</v>
      </c>
      <c r="GE174" s="49">
        <v>5783</v>
      </c>
      <c r="GF174" s="49">
        <v>5587</v>
      </c>
      <c r="GG174" s="49">
        <v>4996</v>
      </c>
      <c r="GH174" s="49">
        <v>4495</v>
      </c>
      <c r="GI174" s="49">
        <v>4106</v>
      </c>
      <c r="GJ174" s="49">
        <v>3532</v>
      </c>
      <c r="GK174" s="49">
        <v>3253</v>
      </c>
      <c r="GL174" s="50">
        <v>13923</v>
      </c>
    </row>
    <row r="175" spans="1:194" s="1" customFormat="1">
      <c r="A175" s="109" t="s">
        <v>714</v>
      </c>
      <c r="B175" s="369" t="s">
        <v>732</v>
      </c>
      <c r="C175" s="132" t="str">
        <f t="shared" si="43"/>
        <v>England ICB - NHS Herefordshire and Worcestershire Integrated Care Board</v>
      </c>
      <c r="D175" s="79">
        <f t="shared" si="53"/>
        <v>311771</v>
      </c>
      <c r="E175" s="79">
        <f t="shared" si="54"/>
        <v>333199</v>
      </c>
      <c r="F175" s="102">
        <f t="shared" si="55"/>
        <v>797935</v>
      </c>
      <c r="G175" s="51">
        <f t="shared" si="56"/>
        <v>390507</v>
      </c>
      <c r="H175" s="52">
        <f t="shared" si="57"/>
        <v>407428</v>
      </c>
      <c r="I175" s="51">
        <f t="shared" si="58"/>
        <v>311771</v>
      </c>
      <c r="J175" s="104">
        <f t="shared" si="59"/>
        <v>333199</v>
      </c>
      <c r="K175" s="106">
        <f t="shared" si="60"/>
        <v>78736</v>
      </c>
      <c r="L175" s="50">
        <f t="shared" si="61"/>
        <v>74229</v>
      </c>
      <c r="M175" s="106">
        <v>3600</v>
      </c>
      <c r="N175" s="49">
        <v>3677</v>
      </c>
      <c r="O175" s="49">
        <v>3834</v>
      </c>
      <c r="P175" s="49">
        <v>4023</v>
      </c>
      <c r="Q175" s="49">
        <v>4164</v>
      </c>
      <c r="R175" s="49">
        <v>4148</v>
      </c>
      <c r="S175" s="49">
        <v>4390</v>
      </c>
      <c r="T175" s="49">
        <v>4439</v>
      </c>
      <c r="U175" s="49">
        <v>4424</v>
      </c>
      <c r="V175" s="49">
        <v>4665</v>
      </c>
      <c r="W175" s="49">
        <v>4679</v>
      </c>
      <c r="X175" s="49">
        <v>4718</v>
      </c>
      <c r="Y175" s="49">
        <v>4710</v>
      </c>
      <c r="Z175" s="49">
        <v>4723</v>
      </c>
      <c r="AA175" s="49">
        <v>4783</v>
      </c>
      <c r="AB175" s="49">
        <v>4643</v>
      </c>
      <c r="AC175" s="49">
        <v>4464</v>
      </c>
      <c r="AD175" s="49">
        <v>4652</v>
      </c>
      <c r="AE175" s="49">
        <v>4490</v>
      </c>
      <c r="AF175" s="49">
        <v>3399</v>
      </c>
      <c r="AG175" s="49">
        <v>3359</v>
      </c>
      <c r="AH175" s="49">
        <v>3491</v>
      </c>
      <c r="AI175" s="49">
        <v>3729</v>
      </c>
      <c r="AJ175" s="49">
        <v>3997</v>
      </c>
      <c r="AK175" s="49">
        <v>4215</v>
      </c>
      <c r="AL175" s="49">
        <v>4132</v>
      </c>
      <c r="AM175" s="49">
        <v>4006</v>
      </c>
      <c r="AN175" s="49">
        <v>4154</v>
      </c>
      <c r="AO175" s="49">
        <v>4212</v>
      </c>
      <c r="AP175" s="49">
        <v>4355</v>
      </c>
      <c r="AQ175" s="49">
        <v>4552</v>
      </c>
      <c r="AR175" s="49">
        <v>4570</v>
      </c>
      <c r="AS175" s="49">
        <v>4782</v>
      </c>
      <c r="AT175" s="49">
        <v>4696</v>
      </c>
      <c r="AU175" s="49">
        <v>4678</v>
      </c>
      <c r="AV175" s="49">
        <v>4693</v>
      </c>
      <c r="AW175" s="49">
        <v>4581</v>
      </c>
      <c r="AX175" s="49">
        <v>4643</v>
      </c>
      <c r="AY175" s="49">
        <v>4483</v>
      </c>
      <c r="AZ175" s="49">
        <v>4542</v>
      </c>
      <c r="BA175" s="49">
        <v>4519</v>
      </c>
      <c r="BB175" s="49">
        <v>4667</v>
      </c>
      <c r="BC175" s="49">
        <v>4714</v>
      </c>
      <c r="BD175" s="49">
        <v>4525</v>
      </c>
      <c r="BE175" s="49">
        <v>4193</v>
      </c>
      <c r="BF175" s="49">
        <v>4300</v>
      </c>
      <c r="BG175" s="49">
        <v>4359</v>
      </c>
      <c r="BH175" s="49">
        <v>4630</v>
      </c>
      <c r="BI175" s="49">
        <v>4805</v>
      </c>
      <c r="BJ175" s="49">
        <v>4966</v>
      </c>
      <c r="BK175" s="49">
        <v>5262</v>
      </c>
      <c r="BL175" s="49">
        <v>5496</v>
      </c>
      <c r="BM175" s="49">
        <v>5496</v>
      </c>
      <c r="BN175" s="49">
        <v>5698</v>
      </c>
      <c r="BO175" s="49">
        <v>5667</v>
      </c>
      <c r="BP175" s="49">
        <v>6038</v>
      </c>
      <c r="BQ175" s="49">
        <v>5928</v>
      </c>
      <c r="BR175" s="49">
        <v>5929</v>
      </c>
      <c r="BS175" s="49">
        <v>5810</v>
      </c>
      <c r="BT175" s="49">
        <v>5808</v>
      </c>
      <c r="BU175" s="49">
        <v>5711</v>
      </c>
      <c r="BV175" s="49">
        <v>5450</v>
      </c>
      <c r="BW175" s="49">
        <v>5304</v>
      </c>
      <c r="BX175" s="49">
        <v>5161</v>
      </c>
      <c r="BY175" s="49">
        <v>5104</v>
      </c>
      <c r="BZ175" s="49">
        <v>4744</v>
      </c>
      <c r="CA175" s="49">
        <v>4676</v>
      </c>
      <c r="CB175" s="49">
        <v>4527</v>
      </c>
      <c r="CC175" s="49">
        <v>4648</v>
      </c>
      <c r="CD175" s="49">
        <v>4664</v>
      </c>
      <c r="CE175" s="49">
        <v>4559</v>
      </c>
      <c r="CF175" s="49">
        <v>4460</v>
      </c>
      <c r="CG175" s="49">
        <v>4623</v>
      </c>
      <c r="CH175" s="49">
        <v>4831</v>
      </c>
      <c r="CI175" s="49">
        <v>4897</v>
      </c>
      <c r="CJ175" s="49">
        <v>5174</v>
      </c>
      <c r="CK175" s="49">
        <v>3928</v>
      </c>
      <c r="CL175" s="49">
        <v>3795</v>
      </c>
      <c r="CM175" s="49">
        <v>3832</v>
      </c>
      <c r="CN175" s="49">
        <v>3279</v>
      </c>
      <c r="CO175" s="49">
        <v>2857</v>
      </c>
      <c r="CP175" s="49">
        <v>2418</v>
      </c>
      <c r="CQ175" s="49">
        <v>2365</v>
      </c>
      <c r="CR175" s="49">
        <v>2321</v>
      </c>
      <c r="CS175" s="49">
        <v>1967</v>
      </c>
      <c r="CT175" s="49">
        <v>1894</v>
      </c>
      <c r="CU175" s="49">
        <v>1498</v>
      </c>
      <c r="CV175" s="49">
        <v>1373</v>
      </c>
      <c r="CW175" s="49">
        <v>1114</v>
      </c>
      <c r="CX175" s="49">
        <v>899</v>
      </c>
      <c r="CY175" s="50">
        <v>3129</v>
      </c>
      <c r="CZ175" s="106">
        <v>3391</v>
      </c>
      <c r="DA175" s="49">
        <v>3544</v>
      </c>
      <c r="DB175" s="49">
        <v>3630</v>
      </c>
      <c r="DC175" s="49">
        <v>3924</v>
      </c>
      <c r="DD175" s="49">
        <v>3963</v>
      </c>
      <c r="DE175" s="49">
        <v>4051</v>
      </c>
      <c r="DF175" s="49">
        <v>4115</v>
      </c>
      <c r="DG175" s="49">
        <v>3982</v>
      </c>
      <c r="DH175" s="49">
        <v>4199</v>
      </c>
      <c r="DI175" s="49">
        <v>4431</v>
      </c>
      <c r="DJ175" s="49">
        <v>4483</v>
      </c>
      <c r="DK175" s="49">
        <v>4498</v>
      </c>
      <c r="DL175" s="49">
        <v>4352</v>
      </c>
      <c r="DM175" s="49">
        <v>4305</v>
      </c>
      <c r="DN175" s="49">
        <v>4390</v>
      </c>
      <c r="DO175" s="49">
        <v>4407</v>
      </c>
      <c r="DP175" s="49">
        <v>4291</v>
      </c>
      <c r="DQ175" s="49">
        <v>4273</v>
      </c>
      <c r="DR175" s="49">
        <v>4129</v>
      </c>
      <c r="DS175" s="49">
        <v>3158</v>
      </c>
      <c r="DT175" s="49">
        <v>3213</v>
      </c>
      <c r="DU175" s="49">
        <v>3452</v>
      </c>
      <c r="DV175" s="49">
        <v>3628</v>
      </c>
      <c r="DW175" s="49">
        <v>3944</v>
      </c>
      <c r="DX175" s="49">
        <v>4042</v>
      </c>
      <c r="DY175" s="49">
        <v>4203</v>
      </c>
      <c r="DZ175" s="49">
        <v>4000</v>
      </c>
      <c r="EA175" s="49">
        <v>4186</v>
      </c>
      <c r="EB175" s="49">
        <v>4433</v>
      </c>
      <c r="EC175" s="49">
        <v>4356</v>
      </c>
      <c r="ED175" s="49">
        <v>4795</v>
      </c>
      <c r="EE175" s="49">
        <v>4927</v>
      </c>
      <c r="EF175" s="49">
        <v>4972</v>
      </c>
      <c r="EG175" s="49">
        <v>5049</v>
      </c>
      <c r="EH175" s="49">
        <v>4980</v>
      </c>
      <c r="EI175" s="49">
        <v>4909</v>
      </c>
      <c r="EJ175" s="49">
        <v>4895</v>
      </c>
      <c r="EK175" s="49">
        <v>4835</v>
      </c>
      <c r="EL175" s="49">
        <v>4670</v>
      </c>
      <c r="EM175" s="49">
        <v>4758</v>
      </c>
      <c r="EN175" s="49">
        <v>4710</v>
      </c>
      <c r="EO175" s="49">
        <v>4883</v>
      </c>
      <c r="EP175" s="49">
        <v>5044</v>
      </c>
      <c r="EQ175" s="49">
        <v>4821</v>
      </c>
      <c r="ER175" s="49">
        <v>4291</v>
      </c>
      <c r="ES175" s="49">
        <v>4400</v>
      </c>
      <c r="ET175" s="49">
        <v>4534</v>
      </c>
      <c r="EU175" s="49">
        <v>4823</v>
      </c>
      <c r="EV175" s="49">
        <v>4939</v>
      </c>
      <c r="EW175" s="49">
        <v>5217</v>
      </c>
      <c r="EX175" s="49">
        <v>5581</v>
      </c>
      <c r="EY175" s="49">
        <v>5852</v>
      </c>
      <c r="EZ175" s="49">
        <v>5778</v>
      </c>
      <c r="FA175" s="49">
        <v>6093</v>
      </c>
      <c r="FB175" s="49">
        <v>6128</v>
      </c>
      <c r="FC175" s="49">
        <v>6152</v>
      </c>
      <c r="FD175" s="49">
        <v>6180</v>
      </c>
      <c r="FE175" s="49">
        <v>6279</v>
      </c>
      <c r="FF175" s="49">
        <v>6126</v>
      </c>
      <c r="FG175" s="49">
        <v>6000</v>
      </c>
      <c r="FH175" s="49">
        <v>5817</v>
      </c>
      <c r="FI175" s="49">
        <v>5639</v>
      </c>
      <c r="FJ175" s="49">
        <v>5353</v>
      </c>
      <c r="FK175" s="49">
        <v>5324</v>
      </c>
      <c r="FL175" s="49">
        <v>5243</v>
      </c>
      <c r="FM175" s="49">
        <v>5245</v>
      </c>
      <c r="FN175" s="49">
        <v>5068</v>
      </c>
      <c r="FO175" s="49">
        <v>4878</v>
      </c>
      <c r="FP175" s="49">
        <v>5157</v>
      </c>
      <c r="FQ175" s="49">
        <v>5073</v>
      </c>
      <c r="FR175" s="49">
        <v>4774</v>
      </c>
      <c r="FS175" s="49">
        <v>4876</v>
      </c>
      <c r="FT175" s="49">
        <v>4883</v>
      </c>
      <c r="FU175" s="49">
        <v>5167</v>
      </c>
      <c r="FV175" s="49">
        <v>5161</v>
      </c>
      <c r="FW175" s="49">
        <v>5559</v>
      </c>
      <c r="FX175" s="49">
        <v>4351</v>
      </c>
      <c r="FY175" s="49">
        <v>4333</v>
      </c>
      <c r="FZ175" s="49">
        <v>4291</v>
      </c>
      <c r="GA175" s="49">
        <v>3684</v>
      </c>
      <c r="GB175" s="49">
        <v>3258</v>
      </c>
      <c r="GC175" s="49">
        <v>2847</v>
      </c>
      <c r="GD175" s="49">
        <v>2827</v>
      </c>
      <c r="GE175" s="49">
        <v>2708</v>
      </c>
      <c r="GF175" s="49">
        <v>2609</v>
      </c>
      <c r="GG175" s="49">
        <v>2449</v>
      </c>
      <c r="GH175" s="49">
        <v>2048</v>
      </c>
      <c r="GI175" s="49">
        <v>1803</v>
      </c>
      <c r="GJ175" s="49">
        <v>1679</v>
      </c>
      <c r="GK175" s="49">
        <v>1518</v>
      </c>
      <c r="GL175" s="50">
        <v>6212</v>
      </c>
    </row>
    <row r="176" spans="1:194" s="1" customFormat="1">
      <c r="A176" s="109" t="s">
        <v>714</v>
      </c>
      <c r="B176" s="369" t="s">
        <v>733</v>
      </c>
      <c r="C176" s="132" t="str">
        <f t="shared" si="43"/>
        <v>England ICB - NHS Hertfordshire and West Essex Integrated Care Board</v>
      </c>
      <c r="D176" s="79">
        <f t="shared" si="53"/>
        <v>561880</v>
      </c>
      <c r="E176" s="79">
        <f t="shared" si="54"/>
        <v>606349</v>
      </c>
      <c r="F176" s="102">
        <f t="shared" si="55"/>
        <v>1506036</v>
      </c>
      <c r="G176" s="51">
        <f t="shared" si="56"/>
        <v>734819</v>
      </c>
      <c r="H176" s="52">
        <f t="shared" si="57"/>
        <v>771217</v>
      </c>
      <c r="I176" s="51">
        <f t="shared" si="58"/>
        <v>561880</v>
      </c>
      <c r="J176" s="104">
        <f t="shared" si="59"/>
        <v>606349</v>
      </c>
      <c r="K176" s="106">
        <f t="shared" si="60"/>
        <v>172939</v>
      </c>
      <c r="L176" s="50">
        <f t="shared" si="61"/>
        <v>164868</v>
      </c>
      <c r="M176" s="106">
        <v>8544</v>
      </c>
      <c r="N176" s="49">
        <v>8639</v>
      </c>
      <c r="O176" s="49">
        <v>9081</v>
      </c>
      <c r="P176" s="49">
        <v>9350</v>
      </c>
      <c r="Q176" s="49">
        <v>9395</v>
      </c>
      <c r="R176" s="49">
        <v>9633</v>
      </c>
      <c r="S176" s="49">
        <v>9669</v>
      </c>
      <c r="T176" s="49">
        <v>9557</v>
      </c>
      <c r="U176" s="49">
        <v>9632</v>
      </c>
      <c r="V176" s="49">
        <v>9958</v>
      </c>
      <c r="W176" s="49">
        <v>10064</v>
      </c>
      <c r="X176" s="49">
        <v>10390</v>
      </c>
      <c r="Y176" s="49">
        <v>10232</v>
      </c>
      <c r="Z176" s="49">
        <v>10046</v>
      </c>
      <c r="AA176" s="49">
        <v>10224</v>
      </c>
      <c r="AB176" s="49">
        <v>9694</v>
      </c>
      <c r="AC176" s="49">
        <v>9467</v>
      </c>
      <c r="AD176" s="49">
        <v>9364</v>
      </c>
      <c r="AE176" s="49">
        <v>8860</v>
      </c>
      <c r="AF176" s="49">
        <v>6093</v>
      </c>
      <c r="AG176" s="49">
        <v>6550</v>
      </c>
      <c r="AH176" s="49">
        <v>7086</v>
      </c>
      <c r="AI176" s="49">
        <v>7829</v>
      </c>
      <c r="AJ176" s="49">
        <v>8392</v>
      </c>
      <c r="AK176" s="49">
        <v>8657</v>
      </c>
      <c r="AL176" s="49">
        <v>8536</v>
      </c>
      <c r="AM176" s="49">
        <v>8322</v>
      </c>
      <c r="AN176" s="49">
        <v>8528</v>
      </c>
      <c r="AO176" s="49">
        <v>8764</v>
      </c>
      <c r="AP176" s="49">
        <v>8675</v>
      </c>
      <c r="AQ176" s="49">
        <v>9175</v>
      </c>
      <c r="AR176" s="49">
        <v>9585</v>
      </c>
      <c r="AS176" s="49">
        <v>9624</v>
      </c>
      <c r="AT176" s="49">
        <v>9823</v>
      </c>
      <c r="AU176" s="49">
        <v>10082</v>
      </c>
      <c r="AV176" s="49">
        <v>9940</v>
      </c>
      <c r="AW176" s="49">
        <v>10019</v>
      </c>
      <c r="AX176" s="49">
        <v>9957</v>
      </c>
      <c r="AY176" s="49">
        <v>9954</v>
      </c>
      <c r="AZ176" s="49">
        <v>9942</v>
      </c>
      <c r="BA176" s="49">
        <v>10468</v>
      </c>
      <c r="BB176" s="49">
        <v>10480</v>
      </c>
      <c r="BC176" s="49">
        <v>10775</v>
      </c>
      <c r="BD176" s="49">
        <v>10548</v>
      </c>
      <c r="BE176" s="49">
        <v>9880</v>
      </c>
      <c r="BF176" s="49">
        <v>9841</v>
      </c>
      <c r="BG176" s="49">
        <v>9921</v>
      </c>
      <c r="BH176" s="49">
        <v>9977</v>
      </c>
      <c r="BI176" s="49">
        <v>10016</v>
      </c>
      <c r="BJ176" s="49">
        <v>10149</v>
      </c>
      <c r="BK176" s="49">
        <v>10251</v>
      </c>
      <c r="BL176" s="49">
        <v>10694</v>
      </c>
      <c r="BM176" s="49">
        <v>10044</v>
      </c>
      <c r="BN176" s="49">
        <v>10366</v>
      </c>
      <c r="BO176" s="49">
        <v>10265</v>
      </c>
      <c r="BP176" s="49">
        <v>10347</v>
      </c>
      <c r="BQ176" s="49">
        <v>10282</v>
      </c>
      <c r="BR176" s="49">
        <v>10289</v>
      </c>
      <c r="BS176" s="49">
        <v>10068</v>
      </c>
      <c r="BT176" s="49">
        <v>9838</v>
      </c>
      <c r="BU176" s="49">
        <v>9410</v>
      </c>
      <c r="BV176" s="49">
        <v>9060</v>
      </c>
      <c r="BW176" s="49">
        <v>8542</v>
      </c>
      <c r="BX176" s="49">
        <v>8262</v>
      </c>
      <c r="BY176" s="49">
        <v>7857</v>
      </c>
      <c r="BZ176" s="49">
        <v>7540</v>
      </c>
      <c r="CA176" s="49">
        <v>7128</v>
      </c>
      <c r="CB176" s="49">
        <v>6701</v>
      </c>
      <c r="CC176" s="49">
        <v>6469</v>
      </c>
      <c r="CD176" s="49">
        <v>6231</v>
      </c>
      <c r="CE176" s="49">
        <v>6036</v>
      </c>
      <c r="CF176" s="49">
        <v>5794</v>
      </c>
      <c r="CG176" s="49">
        <v>5877</v>
      </c>
      <c r="CH176" s="49">
        <v>5813</v>
      </c>
      <c r="CI176" s="49">
        <v>6240</v>
      </c>
      <c r="CJ176" s="49">
        <v>6875</v>
      </c>
      <c r="CK176" s="49">
        <v>4971</v>
      </c>
      <c r="CL176" s="49">
        <v>4891</v>
      </c>
      <c r="CM176" s="49">
        <v>4786</v>
      </c>
      <c r="CN176" s="49">
        <v>4287</v>
      </c>
      <c r="CO176" s="49">
        <v>3542</v>
      </c>
      <c r="CP176" s="49">
        <v>2946</v>
      </c>
      <c r="CQ176" s="49">
        <v>3063</v>
      </c>
      <c r="CR176" s="49">
        <v>3038</v>
      </c>
      <c r="CS176" s="49">
        <v>2778</v>
      </c>
      <c r="CT176" s="49">
        <v>2557</v>
      </c>
      <c r="CU176" s="49">
        <v>2216</v>
      </c>
      <c r="CV176" s="49">
        <v>1947</v>
      </c>
      <c r="CW176" s="49">
        <v>1752</v>
      </c>
      <c r="CX176" s="49">
        <v>1413</v>
      </c>
      <c r="CY176" s="50">
        <v>4966</v>
      </c>
      <c r="CZ176" s="106">
        <v>8078</v>
      </c>
      <c r="DA176" s="49">
        <v>8249</v>
      </c>
      <c r="DB176" s="49">
        <v>8644</v>
      </c>
      <c r="DC176" s="49">
        <v>8597</v>
      </c>
      <c r="DD176" s="49">
        <v>8900</v>
      </c>
      <c r="DE176" s="49">
        <v>8984</v>
      </c>
      <c r="DF176" s="49">
        <v>9415</v>
      </c>
      <c r="DG176" s="49">
        <v>9354</v>
      </c>
      <c r="DH176" s="49">
        <v>9370</v>
      </c>
      <c r="DI176" s="49">
        <v>9486</v>
      </c>
      <c r="DJ176" s="49">
        <v>9818</v>
      </c>
      <c r="DK176" s="49">
        <v>9833</v>
      </c>
      <c r="DL176" s="49">
        <v>9920</v>
      </c>
      <c r="DM176" s="49">
        <v>9559</v>
      </c>
      <c r="DN176" s="49">
        <v>9661</v>
      </c>
      <c r="DO176" s="49">
        <v>9255</v>
      </c>
      <c r="DP176" s="49">
        <v>8968</v>
      </c>
      <c r="DQ176" s="49">
        <v>8777</v>
      </c>
      <c r="DR176" s="49">
        <v>8456</v>
      </c>
      <c r="DS176" s="49">
        <v>5481</v>
      </c>
      <c r="DT176" s="49">
        <v>5610</v>
      </c>
      <c r="DU176" s="49">
        <v>6565</v>
      </c>
      <c r="DV176" s="49">
        <v>7374</v>
      </c>
      <c r="DW176" s="49">
        <v>8044</v>
      </c>
      <c r="DX176" s="49">
        <v>8257</v>
      </c>
      <c r="DY176" s="49">
        <v>8290</v>
      </c>
      <c r="DZ176" s="49">
        <v>8277</v>
      </c>
      <c r="EA176" s="49">
        <v>8646</v>
      </c>
      <c r="EB176" s="49">
        <v>9118</v>
      </c>
      <c r="EC176" s="49">
        <v>9464</v>
      </c>
      <c r="ED176" s="49">
        <v>10051</v>
      </c>
      <c r="EE176" s="49">
        <v>10414</v>
      </c>
      <c r="EF176" s="49">
        <v>10885</v>
      </c>
      <c r="EG176" s="49">
        <v>10708</v>
      </c>
      <c r="EH176" s="49">
        <v>11218</v>
      </c>
      <c r="EI176" s="49">
        <v>11228</v>
      </c>
      <c r="EJ176" s="49">
        <v>11237</v>
      </c>
      <c r="EK176" s="49">
        <v>11226</v>
      </c>
      <c r="EL176" s="49">
        <v>11178</v>
      </c>
      <c r="EM176" s="49">
        <v>11135</v>
      </c>
      <c r="EN176" s="49">
        <v>11347</v>
      </c>
      <c r="EO176" s="49">
        <v>11675</v>
      </c>
      <c r="EP176" s="49">
        <v>11537</v>
      </c>
      <c r="EQ176" s="49">
        <v>11197</v>
      </c>
      <c r="ER176" s="49">
        <v>10409</v>
      </c>
      <c r="ES176" s="49">
        <v>10135</v>
      </c>
      <c r="ET176" s="49">
        <v>10244</v>
      </c>
      <c r="EU176" s="49">
        <v>10463</v>
      </c>
      <c r="EV176" s="49">
        <v>10217</v>
      </c>
      <c r="EW176" s="49">
        <v>10510</v>
      </c>
      <c r="EX176" s="49">
        <v>10924</v>
      </c>
      <c r="EY176" s="49">
        <v>11172</v>
      </c>
      <c r="EZ176" s="49">
        <v>10586</v>
      </c>
      <c r="FA176" s="49">
        <v>10697</v>
      </c>
      <c r="FB176" s="49">
        <v>10852</v>
      </c>
      <c r="FC176" s="49">
        <v>10738</v>
      </c>
      <c r="FD176" s="49">
        <v>10871</v>
      </c>
      <c r="FE176" s="49">
        <v>10703</v>
      </c>
      <c r="FF176" s="49">
        <v>10378</v>
      </c>
      <c r="FG176" s="49">
        <v>10014</v>
      </c>
      <c r="FH176" s="49">
        <v>9609</v>
      </c>
      <c r="FI176" s="49">
        <v>9245</v>
      </c>
      <c r="FJ176" s="49">
        <v>8785</v>
      </c>
      <c r="FK176" s="49">
        <v>8452</v>
      </c>
      <c r="FL176" s="49">
        <v>8052</v>
      </c>
      <c r="FM176" s="49">
        <v>7631</v>
      </c>
      <c r="FN176" s="49">
        <v>7405</v>
      </c>
      <c r="FO176" s="49">
        <v>7063</v>
      </c>
      <c r="FP176" s="49">
        <v>6940</v>
      </c>
      <c r="FQ176" s="49">
        <v>6619</v>
      </c>
      <c r="FR176" s="49">
        <v>6472</v>
      </c>
      <c r="FS176" s="49">
        <v>6513</v>
      </c>
      <c r="FT176" s="49">
        <v>6661</v>
      </c>
      <c r="FU176" s="49">
        <v>6767</v>
      </c>
      <c r="FV176" s="49">
        <v>7114</v>
      </c>
      <c r="FW176" s="49">
        <v>8030</v>
      </c>
      <c r="FX176" s="49">
        <v>5916</v>
      </c>
      <c r="FY176" s="49">
        <v>5698</v>
      </c>
      <c r="FZ176" s="49">
        <v>5520</v>
      </c>
      <c r="GA176" s="49">
        <v>5259</v>
      </c>
      <c r="GB176" s="49">
        <v>4481</v>
      </c>
      <c r="GC176" s="49">
        <v>3828</v>
      </c>
      <c r="GD176" s="49">
        <v>4085</v>
      </c>
      <c r="GE176" s="49">
        <v>4029</v>
      </c>
      <c r="GF176" s="49">
        <v>3862</v>
      </c>
      <c r="GG176" s="49">
        <v>3548</v>
      </c>
      <c r="GH176" s="49">
        <v>3174</v>
      </c>
      <c r="GI176" s="49">
        <v>2951</v>
      </c>
      <c r="GJ176" s="49">
        <v>2692</v>
      </c>
      <c r="GK176" s="49">
        <v>2329</v>
      </c>
      <c r="GL176" s="50">
        <v>10088</v>
      </c>
    </row>
    <row r="177" spans="1:194" s="1" customFormat="1">
      <c r="A177" s="109" t="s">
        <v>714</v>
      </c>
      <c r="B177" s="369" t="s">
        <v>734</v>
      </c>
      <c r="C177" s="132" t="str">
        <f t="shared" si="43"/>
        <v>England ICB - NHS Humber and North Yorkshire Integrated Care Board</v>
      </c>
      <c r="D177" s="79">
        <f t="shared" si="53"/>
        <v>672459</v>
      </c>
      <c r="E177" s="79">
        <f t="shared" si="54"/>
        <v>712297</v>
      </c>
      <c r="F177" s="102">
        <f t="shared" si="55"/>
        <v>1713205</v>
      </c>
      <c r="G177" s="51">
        <f t="shared" si="56"/>
        <v>841169</v>
      </c>
      <c r="H177" s="52">
        <f t="shared" si="57"/>
        <v>872036</v>
      </c>
      <c r="I177" s="51">
        <f t="shared" si="58"/>
        <v>672459</v>
      </c>
      <c r="J177" s="104">
        <f t="shared" si="59"/>
        <v>712297</v>
      </c>
      <c r="K177" s="106">
        <f t="shared" si="60"/>
        <v>168710</v>
      </c>
      <c r="L177" s="50">
        <f t="shared" si="61"/>
        <v>159739</v>
      </c>
      <c r="M177" s="106">
        <v>7821</v>
      </c>
      <c r="N177" s="49">
        <v>8035</v>
      </c>
      <c r="O177" s="49">
        <v>8316</v>
      </c>
      <c r="P177" s="49">
        <v>8539</v>
      </c>
      <c r="Q177" s="49">
        <v>8681</v>
      </c>
      <c r="R177" s="49">
        <v>9229</v>
      </c>
      <c r="S177" s="49">
        <v>9457</v>
      </c>
      <c r="T177" s="49">
        <v>9346</v>
      </c>
      <c r="U177" s="49">
        <v>9510</v>
      </c>
      <c r="V177" s="49">
        <v>9740</v>
      </c>
      <c r="W177" s="49">
        <v>10021</v>
      </c>
      <c r="X177" s="49">
        <v>10161</v>
      </c>
      <c r="Y177" s="49">
        <v>9954</v>
      </c>
      <c r="Z177" s="49">
        <v>9852</v>
      </c>
      <c r="AA177" s="49">
        <v>10021</v>
      </c>
      <c r="AB177" s="49">
        <v>9809</v>
      </c>
      <c r="AC177" s="49">
        <v>9731</v>
      </c>
      <c r="AD177" s="49">
        <v>10487</v>
      </c>
      <c r="AE177" s="49">
        <v>10043</v>
      </c>
      <c r="AF177" s="49">
        <v>9641</v>
      </c>
      <c r="AG177" s="49">
        <v>9695</v>
      </c>
      <c r="AH177" s="49">
        <v>9455</v>
      </c>
      <c r="AI177" s="49">
        <v>9515</v>
      </c>
      <c r="AJ177" s="49">
        <v>9601</v>
      </c>
      <c r="AK177" s="49">
        <v>9599</v>
      </c>
      <c r="AL177" s="49">
        <v>9461</v>
      </c>
      <c r="AM177" s="49">
        <v>9366</v>
      </c>
      <c r="AN177" s="49">
        <v>9435</v>
      </c>
      <c r="AO177" s="49">
        <v>10068</v>
      </c>
      <c r="AP177" s="49">
        <v>10035</v>
      </c>
      <c r="AQ177" s="49">
        <v>10243</v>
      </c>
      <c r="AR177" s="49">
        <v>10437</v>
      </c>
      <c r="AS177" s="49">
        <v>10449</v>
      </c>
      <c r="AT177" s="49">
        <v>10300</v>
      </c>
      <c r="AU177" s="49">
        <v>10278</v>
      </c>
      <c r="AV177" s="49">
        <v>10127</v>
      </c>
      <c r="AW177" s="49">
        <v>10302</v>
      </c>
      <c r="AX177" s="49">
        <v>10037</v>
      </c>
      <c r="AY177" s="49">
        <v>9809</v>
      </c>
      <c r="AZ177" s="49">
        <v>9621</v>
      </c>
      <c r="BA177" s="49">
        <v>9995</v>
      </c>
      <c r="BB177" s="49">
        <v>9763</v>
      </c>
      <c r="BC177" s="49">
        <v>9705</v>
      </c>
      <c r="BD177" s="49">
        <v>9591</v>
      </c>
      <c r="BE177" s="49">
        <v>8746</v>
      </c>
      <c r="BF177" s="49">
        <v>8825</v>
      </c>
      <c r="BG177" s="49">
        <v>9245</v>
      </c>
      <c r="BH177" s="49">
        <v>9505</v>
      </c>
      <c r="BI177" s="49">
        <v>9819</v>
      </c>
      <c r="BJ177" s="49">
        <v>10459</v>
      </c>
      <c r="BK177" s="49">
        <v>11278</v>
      </c>
      <c r="BL177" s="49">
        <v>11854</v>
      </c>
      <c r="BM177" s="49">
        <v>11506</v>
      </c>
      <c r="BN177" s="49">
        <v>11973</v>
      </c>
      <c r="BO177" s="49">
        <v>11966</v>
      </c>
      <c r="BP177" s="49">
        <v>12563</v>
      </c>
      <c r="BQ177" s="49">
        <v>12295</v>
      </c>
      <c r="BR177" s="49">
        <v>12684</v>
      </c>
      <c r="BS177" s="49">
        <v>12722</v>
      </c>
      <c r="BT177" s="49">
        <v>12543</v>
      </c>
      <c r="BU177" s="49">
        <v>12411</v>
      </c>
      <c r="BV177" s="49">
        <v>12012</v>
      </c>
      <c r="BW177" s="49">
        <v>11514</v>
      </c>
      <c r="BX177" s="49">
        <v>11295</v>
      </c>
      <c r="BY177" s="49">
        <v>11063</v>
      </c>
      <c r="BZ177" s="49">
        <v>10613</v>
      </c>
      <c r="CA177" s="49">
        <v>10136</v>
      </c>
      <c r="CB177" s="49">
        <v>9769</v>
      </c>
      <c r="CC177" s="49">
        <v>9859</v>
      </c>
      <c r="CD177" s="49">
        <v>9539</v>
      </c>
      <c r="CE177" s="49">
        <v>9235</v>
      </c>
      <c r="CF177" s="49">
        <v>9350</v>
      </c>
      <c r="CG177" s="49">
        <v>9348</v>
      </c>
      <c r="CH177" s="49">
        <v>9443</v>
      </c>
      <c r="CI177" s="49">
        <v>9913</v>
      </c>
      <c r="CJ177" s="49">
        <v>11032</v>
      </c>
      <c r="CK177" s="49">
        <v>7917</v>
      </c>
      <c r="CL177" s="49">
        <v>7456</v>
      </c>
      <c r="CM177" s="49">
        <v>7051</v>
      </c>
      <c r="CN177" s="49">
        <v>6377</v>
      </c>
      <c r="CO177" s="49">
        <v>5380</v>
      </c>
      <c r="CP177" s="49">
        <v>4564</v>
      </c>
      <c r="CQ177" s="49">
        <v>4665</v>
      </c>
      <c r="CR177" s="49">
        <v>4431</v>
      </c>
      <c r="CS177" s="49">
        <v>4138</v>
      </c>
      <c r="CT177" s="49">
        <v>3505</v>
      </c>
      <c r="CU177" s="49">
        <v>3156</v>
      </c>
      <c r="CV177" s="49">
        <v>2700</v>
      </c>
      <c r="CW177" s="49">
        <v>2243</v>
      </c>
      <c r="CX177" s="49">
        <v>1855</v>
      </c>
      <c r="CY177" s="50">
        <v>5935</v>
      </c>
      <c r="CZ177" s="106">
        <v>7439</v>
      </c>
      <c r="DA177" s="49">
        <v>7602</v>
      </c>
      <c r="DB177" s="49">
        <v>8065</v>
      </c>
      <c r="DC177" s="49">
        <v>8100</v>
      </c>
      <c r="DD177" s="49">
        <v>8324</v>
      </c>
      <c r="DE177" s="49">
        <v>8540</v>
      </c>
      <c r="DF177" s="49">
        <v>8831</v>
      </c>
      <c r="DG177" s="49">
        <v>8838</v>
      </c>
      <c r="DH177" s="49">
        <v>8933</v>
      </c>
      <c r="DI177" s="49">
        <v>9360</v>
      </c>
      <c r="DJ177" s="49">
        <v>9769</v>
      </c>
      <c r="DK177" s="49">
        <v>9474</v>
      </c>
      <c r="DL177" s="49">
        <v>9619</v>
      </c>
      <c r="DM177" s="49">
        <v>9569</v>
      </c>
      <c r="DN177" s="49">
        <v>9674</v>
      </c>
      <c r="DO177" s="49">
        <v>9158</v>
      </c>
      <c r="DP177" s="49">
        <v>9139</v>
      </c>
      <c r="DQ177" s="49">
        <v>9305</v>
      </c>
      <c r="DR177" s="49">
        <v>9263</v>
      </c>
      <c r="DS177" s="49">
        <v>9431</v>
      </c>
      <c r="DT177" s="49">
        <v>8942</v>
      </c>
      <c r="DU177" s="49">
        <v>9118</v>
      </c>
      <c r="DV177" s="49">
        <v>8892</v>
      </c>
      <c r="DW177" s="49">
        <v>9078</v>
      </c>
      <c r="DX177" s="49">
        <v>9570</v>
      </c>
      <c r="DY177" s="49">
        <v>9431</v>
      </c>
      <c r="DZ177" s="49">
        <v>9250</v>
      </c>
      <c r="EA177" s="49">
        <v>9716</v>
      </c>
      <c r="EB177" s="49">
        <v>9957</v>
      </c>
      <c r="EC177" s="49">
        <v>10022</v>
      </c>
      <c r="ED177" s="49">
        <v>10519</v>
      </c>
      <c r="EE177" s="49">
        <v>10927</v>
      </c>
      <c r="EF177" s="49">
        <v>10931</v>
      </c>
      <c r="EG177" s="49">
        <v>10710</v>
      </c>
      <c r="EH177" s="49">
        <v>11003</v>
      </c>
      <c r="EI177" s="49">
        <v>10769</v>
      </c>
      <c r="EJ177" s="49">
        <v>10606</v>
      </c>
      <c r="EK177" s="49">
        <v>10648</v>
      </c>
      <c r="EL177" s="49">
        <v>10168</v>
      </c>
      <c r="EM177" s="49">
        <v>10154</v>
      </c>
      <c r="EN177" s="49">
        <v>10036</v>
      </c>
      <c r="EO177" s="49">
        <v>10345</v>
      </c>
      <c r="EP177" s="49">
        <v>10105</v>
      </c>
      <c r="EQ177" s="49">
        <v>9907</v>
      </c>
      <c r="ER177" s="49">
        <v>9138</v>
      </c>
      <c r="ES177" s="49">
        <v>8900</v>
      </c>
      <c r="ET177" s="49">
        <v>9477</v>
      </c>
      <c r="EU177" s="49">
        <v>9981</v>
      </c>
      <c r="EV177" s="49">
        <v>10308</v>
      </c>
      <c r="EW177" s="49">
        <v>10932</v>
      </c>
      <c r="EX177" s="49">
        <v>11659</v>
      </c>
      <c r="EY177" s="49">
        <v>12426</v>
      </c>
      <c r="EZ177" s="49">
        <v>12095</v>
      </c>
      <c r="FA177" s="49">
        <v>12844</v>
      </c>
      <c r="FB177" s="49">
        <v>12527</v>
      </c>
      <c r="FC177" s="49">
        <v>12722</v>
      </c>
      <c r="FD177" s="49">
        <v>12891</v>
      </c>
      <c r="FE177" s="49">
        <v>13190</v>
      </c>
      <c r="FF177" s="49">
        <v>13170</v>
      </c>
      <c r="FG177" s="49">
        <v>13098</v>
      </c>
      <c r="FH177" s="49">
        <v>12723</v>
      </c>
      <c r="FI177" s="49">
        <v>12308</v>
      </c>
      <c r="FJ177" s="49">
        <v>11885</v>
      </c>
      <c r="FK177" s="49">
        <v>11642</v>
      </c>
      <c r="FL177" s="49">
        <v>11384</v>
      </c>
      <c r="FM177" s="49">
        <v>10779</v>
      </c>
      <c r="FN177" s="49">
        <v>10743</v>
      </c>
      <c r="FO177" s="49">
        <v>10237</v>
      </c>
      <c r="FP177" s="49">
        <v>10175</v>
      </c>
      <c r="FQ177" s="49">
        <v>9983</v>
      </c>
      <c r="FR177" s="49">
        <v>9812</v>
      </c>
      <c r="FS177" s="49">
        <v>9900</v>
      </c>
      <c r="FT177" s="49">
        <v>10055</v>
      </c>
      <c r="FU177" s="49">
        <v>10234</v>
      </c>
      <c r="FV177" s="49">
        <v>10933</v>
      </c>
      <c r="FW177" s="49">
        <v>11833</v>
      </c>
      <c r="FX177" s="49">
        <v>8670</v>
      </c>
      <c r="FY177" s="49">
        <v>8355</v>
      </c>
      <c r="FZ177" s="49">
        <v>7884</v>
      </c>
      <c r="GA177" s="49">
        <v>7281</v>
      </c>
      <c r="GB177" s="49">
        <v>6471</v>
      </c>
      <c r="GC177" s="49">
        <v>5735</v>
      </c>
      <c r="GD177" s="49">
        <v>5952</v>
      </c>
      <c r="GE177" s="49">
        <v>5675</v>
      </c>
      <c r="GF177" s="49">
        <v>5217</v>
      </c>
      <c r="GG177" s="49">
        <v>4950</v>
      </c>
      <c r="GH177" s="49">
        <v>4410</v>
      </c>
      <c r="GI177" s="49">
        <v>3904</v>
      </c>
      <c r="GJ177" s="49">
        <v>3345</v>
      </c>
      <c r="GK177" s="49">
        <v>2915</v>
      </c>
      <c r="GL177" s="50">
        <v>12051</v>
      </c>
    </row>
    <row r="178" spans="1:194" s="1" customFormat="1">
      <c r="A178" s="109" t="s">
        <v>714</v>
      </c>
      <c r="B178" s="369" t="s">
        <v>735</v>
      </c>
      <c r="C178" s="132" t="str">
        <f t="shared" si="43"/>
        <v>England ICB - NHS Kent and Medway Integrated Care Board</v>
      </c>
      <c r="D178" s="79">
        <f t="shared" si="53"/>
        <v>705391</v>
      </c>
      <c r="E178" s="79">
        <f t="shared" si="54"/>
        <v>762802</v>
      </c>
      <c r="F178" s="102">
        <f t="shared" si="55"/>
        <v>1875893</v>
      </c>
      <c r="G178" s="51">
        <f t="shared" si="56"/>
        <v>914637</v>
      </c>
      <c r="H178" s="52">
        <f t="shared" si="57"/>
        <v>961256</v>
      </c>
      <c r="I178" s="51">
        <f t="shared" si="58"/>
        <v>705391</v>
      </c>
      <c r="J178" s="104">
        <f t="shared" si="59"/>
        <v>762802</v>
      </c>
      <c r="K178" s="106">
        <f t="shared" si="60"/>
        <v>209246</v>
      </c>
      <c r="L178" s="50">
        <f t="shared" si="61"/>
        <v>198454</v>
      </c>
      <c r="M178" s="106">
        <v>10274</v>
      </c>
      <c r="N178" s="49">
        <v>10208</v>
      </c>
      <c r="O178" s="49">
        <v>10865</v>
      </c>
      <c r="P178" s="49">
        <v>11173</v>
      </c>
      <c r="Q178" s="49">
        <v>11560</v>
      </c>
      <c r="R178" s="49">
        <v>11593</v>
      </c>
      <c r="S178" s="49">
        <v>11671</v>
      </c>
      <c r="T178" s="49">
        <v>11606</v>
      </c>
      <c r="U178" s="49">
        <v>11679</v>
      </c>
      <c r="V178" s="49">
        <v>12081</v>
      </c>
      <c r="W178" s="49">
        <v>12549</v>
      </c>
      <c r="X178" s="49">
        <v>12526</v>
      </c>
      <c r="Y178" s="49">
        <v>12366</v>
      </c>
      <c r="Z178" s="49">
        <v>12278</v>
      </c>
      <c r="AA178" s="49">
        <v>12022</v>
      </c>
      <c r="AB178" s="49">
        <v>11921</v>
      </c>
      <c r="AC178" s="49">
        <v>11556</v>
      </c>
      <c r="AD178" s="49">
        <v>11318</v>
      </c>
      <c r="AE178" s="49">
        <v>11096</v>
      </c>
      <c r="AF178" s="49">
        <v>9308</v>
      </c>
      <c r="AG178" s="49">
        <v>9276</v>
      </c>
      <c r="AH178" s="49">
        <v>9375</v>
      </c>
      <c r="AI178" s="49">
        <v>9537</v>
      </c>
      <c r="AJ178" s="49">
        <v>9985</v>
      </c>
      <c r="AK178" s="49">
        <v>10170</v>
      </c>
      <c r="AL178" s="49">
        <v>10094</v>
      </c>
      <c r="AM178" s="49">
        <v>9938</v>
      </c>
      <c r="AN178" s="49">
        <v>10082</v>
      </c>
      <c r="AO178" s="49">
        <v>10728</v>
      </c>
      <c r="AP178" s="49">
        <v>10817</v>
      </c>
      <c r="AQ178" s="49">
        <v>11393</v>
      </c>
      <c r="AR178" s="49">
        <v>11526</v>
      </c>
      <c r="AS178" s="49">
        <v>11547</v>
      </c>
      <c r="AT178" s="49">
        <v>11768</v>
      </c>
      <c r="AU178" s="49">
        <v>12043</v>
      </c>
      <c r="AV178" s="49">
        <v>11842</v>
      </c>
      <c r="AW178" s="49">
        <v>11947</v>
      </c>
      <c r="AX178" s="49">
        <v>11946</v>
      </c>
      <c r="AY178" s="49">
        <v>11432</v>
      </c>
      <c r="AZ178" s="49">
        <v>11495</v>
      </c>
      <c r="BA178" s="49">
        <v>11693</v>
      </c>
      <c r="BB178" s="49">
        <v>11952</v>
      </c>
      <c r="BC178" s="49">
        <v>12071</v>
      </c>
      <c r="BD178" s="49">
        <v>11725</v>
      </c>
      <c r="BE178" s="49">
        <v>10970</v>
      </c>
      <c r="BF178" s="49">
        <v>10876</v>
      </c>
      <c r="BG178" s="49">
        <v>10976</v>
      </c>
      <c r="BH178" s="49">
        <v>11264</v>
      </c>
      <c r="BI178" s="49">
        <v>11452</v>
      </c>
      <c r="BJ178" s="49">
        <v>11868</v>
      </c>
      <c r="BK178" s="49">
        <v>12261</v>
      </c>
      <c r="BL178" s="49">
        <v>12804</v>
      </c>
      <c r="BM178" s="49">
        <v>12327</v>
      </c>
      <c r="BN178" s="49">
        <v>12866</v>
      </c>
      <c r="BO178" s="49">
        <v>12923</v>
      </c>
      <c r="BP178" s="49">
        <v>12922</v>
      </c>
      <c r="BQ178" s="49">
        <v>13180</v>
      </c>
      <c r="BR178" s="49">
        <v>13117</v>
      </c>
      <c r="BS178" s="49">
        <v>12657</v>
      </c>
      <c r="BT178" s="49">
        <v>12319</v>
      </c>
      <c r="BU178" s="49">
        <v>12095</v>
      </c>
      <c r="BV178" s="49">
        <v>11521</v>
      </c>
      <c r="BW178" s="49">
        <v>10787</v>
      </c>
      <c r="BX178" s="49">
        <v>10828</v>
      </c>
      <c r="BY178" s="49">
        <v>10211</v>
      </c>
      <c r="BZ178" s="49">
        <v>9933</v>
      </c>
      <c r="CA178" s="49">
        <v>9352</v>
      </c>
      <c r="CB178" s="49">
        <v>9247</v>
      </c>
      <c r="CC178" s="49">
        <v>9077</v>
      </c>
      <c r="CD178" s="49">
        <v>8837</v>
      </c>
      <c r="CE178" s="49">
        <v>8445</v>
      </c>
      <c r="CF178" s="49">
        <v>8510</v>
      </c>
      <c r="CG178" s="49">
        <v>8681</v>
      </c>
      <c r="CH178" s="49">
        <v>8907</v>
      </c>
      <c r="CI178" s="49">
        <v>9676</v>
      </c>
      <c r="CJ178" s="49">
        <v>10530</v>
      </c>
      <c r="CK178" s="49">
        <v>7845</v>
      </c>
      <c r="CL178" s="49">
        <v>7236</v>
      </c>
      <c r="CM178" s="49">
        <v>6970</v>
      </c>
      <c r="CN178" s="49">
        <v>6190</v>
      </c>
      <c r="CO178" s="49">
        <v>5340</v>
      </c>
      <c r="CP178" s="49">
        <v>4573</v>
      </c>
      <c r="CQ178" s="49">
        <v>4488</v>
      </c>
      <c r="CR178" s="49">
        <v>4333</v>
      </c>
      <c r="CS178" s="49">
        <v>3808</v>
      </c>
      <c r="CT178" s="49">
        <v>3319</v>
      </c>
      <c r="CU178" s="49">
        <v>2975</v>
      </c>
      <c r="CV178" s="49">
        <v>2509</v>
      </c>
      <c r="CW178" s="49">
        <v>2058</v>
      </c>
      <c r="CX178" s="49">
        <v>1752</v>
      </c>
      <c r="CY178" s="50">
        <v>5790</v>
      </c>
      <c r="CZ178" s="106">
        <v>9770</v>
      </c>
      <c r="DA178" s="49">
        <v>9762</v>
      </c>
      <c r="DB178" s="49">
        <v>10200</v>
      </c>
      <c r="DC178" s="49">
        <v>10463</v>
      </c>
      <c r="DD178" s="49">
        <v>10830</v>
      </c>
      <c r="DE178" s="49">
        <v>11166</v>
      </c>
      <c r="DF178" s="49">
        <v>11046</v>
      </c>
      <c r="DG178" s="49">
        <v>11275</v>
      </c>
      <c r="DH178" s="49">
        <v>11174</v>
      </c>
      <c r="DI178" s="49">
        <v>11324</v>
      </c>
      <c r="DJ178" s="49">
        <v>11742</v>
      </c>
      <c r="DK178" s="49">
        <v>11886</v>
      </c>
      <c r="DL178" s="49">
        <v>11844</v>
      </c>
      <c r="DM178" s="49">
        <v>11498</v>
      </c>
      <c r="DN178" s="49">
        <v>11802</v>
      </c>
      <c r="DO178" s="49">
        <v>11197</v>
      </c>
      <c r="DP178" s="49">
        <v>10800</v>
      </c>
      <c r="DQ178" s="49">
        <v>10675</v>
      </c>
      <c r="DR178" s="49">
        <v>10178</v>
      </c>
      <c r="DS178" s="49">
        <v>8335</v>
      </c>
      <c r="DT178" s="49">
        <v>8509</v>
      </c>
      <c r="DU178" s="49">
        <v>8947</v>
      </c>
      <c r="DV178" s="49">
        <v>8945</v>
      </c>
      <c r="DW178" s="49">
        <v>9722</v>
      </c>
      <c r="DX178" s="49">
        <v>10346</v>
      </c>
      <c r="DY178" s="49">
        <v>10399</v>
      </c>
      <c r="DZ178" s="49">
        <v>10327</v>
      </c>
      <c r="EA178" s="49">
        <v>10896</v>
      </c>
      <c r="EB178" s="49">
        <v>11433</v>
      </c>
      <c r="EC178" s="49">
        <v>11800</v>
      </c>
      <c r="ED178" s="49">
        <v>12396</v>
      </c>
      <c r="EE178" s="49">
        <v>12649</v>
      </c>
      <c r="EF178" s="49">
        <v>13228</v>
      </c>
      <c r="EG178" s="49">
        <v>13273</v>
      </c>
      <c r="EH178" s="49">
        <v>13137</v>
      </c>
      <c r="EI178" s="49">
        <v>13062</v>
      </c>
      <c r="EJ178" s="49">
        <v>13061</v>
      </c>
      <c r="EK178" s="49">
        <v>12833</v>
      </c>
      <c r="EL178" s="49">
        <v>12690</v>
      </c>
      <c r="EM178" s="49">
        <v>12614</v>
      </c>
      <c r="EN178" s="49">
        <v>12650</v>
      </c>
      <c r="EO178" s="49">
        <v>12893</v>
      </c>
      <c r="EP178" s="49">
        <v>12962</v>
      </c>
      <c r="EQ178" s="49">
        <v>12349</v>
      </c>
      <c r="ER178" s="49">
        <v>11408</v>
      </c>
      <c r="ES178" s="49">
        <v>11378</v>
      </c>
      <c r="ET178" s="49">
        <v>11502</v>
      </c>
      <c r="EU178" s="49">
        <v>11821</v>
      </c>
      <c r="EV178" s="49">
        <v>12036</v>
      </c>
      <c r="EW178" s="49">
        <v>12575</v>
      </c>
      <c r="EX178" s="49">
        <v>12824</v>
      </c>
      <c r="EY178" s="49">
        <v>13207</v>
      </c>
      <c r="EZ178" s="49">
        <v>13080</v>
      </c>
      <c r="FA178" s="49">
        <v>13506</v>
      </c>
      <c r="FB178" s="49">
        <v>13327</v>
      </c>
      <c r="FC178" s="49">
        <v>13537</v>
      </c>
      <c r="FD178" s="49">
        <v>13351</v>
      </c>
      <c r="FE178" s="49">
        <v>13501</v>
      </c>
      <c r="FF178" s="49">
        <v>13095</v>
      </c>
      <c r="FG178" s="49">
        <v>12800</v>
      </c>
      <c r="FH178" s="49">
        <v>12404</v>
      </c>
      <c r="FI178" s="49">
        <v>11834</v>
      </c>
      <c r="FJ178" s="49">
        <v>11344</v>
      </c>
      <c r="FK178" s="49">
        <v>11172</v>
      </c>
      <c r="FL178" s="49">
        <v>10823</v>
      </c>
      <c r="FM178" s="49">
        <v>10402</v>
      </c>
      <c r="FN178" s="49">
        <v>10065</v>
      </c>
      <c r="FO178" s="49">
        <v>9842</v>
      </c>
      <c r="FP178" s="49">
        <v>9778</v>
      </c>
      <c r="FQ178" s="49">
        <v>9485</v>
      </c>
      <c r="FR178" s="49">
        <v>9357</v>
      </c>
      <c r="FS178" s="49">
        <v>9444</v>
      </c>
      <c r="FT178" s="49">
        <v>9672</v>
      </c>
      <c r="FU178" s="49">
        <v>10157</v>
      </c>
      <c r="FV178" s="49">
        <v>10753</v>
      </c>
      <c r="FW178" s="49">
        <v>11945</v>
      </c>
      <c r="FX178" s="49">
        <v>8875</v>
      </c>
      <c r="FY178" s="49">
        <v>8159</v>
      </c>
      <c r="FZ178" s="49">
        <v>8192</v>
      </c>
      <c r="GA178" s="49">
        <v>7423</v>
      </c>
      <c r="GB178" s="49">
        <v>6428</v>
      </c>
      <c r="GC178" s="49">
        <v>5513</v>
      </c>
      <c r="GD178" s="49">
        <v>5705</v>
      </c>
      <c r="GE178" s="49">
        <v>5481</v>
      </c>
      <c r="GF178" s="49">
        <v>5027</v>
      </c>
      <c r="GG178" s="49">
        <v>4656</v>
      </c>
      <c r="GH178" s="49">
        <v>4213</v>
      </c>
      <c r="GI178" s="49">
        <v>3637</v>
      </c>
      <c r="GJ178" s="49">
        <v>3211</v>
      </c>
      <c r="GK178" s="49">
        <v>2881</v>
      </c>
      <c r="GL178" s="50">
        <v>12342</v>
      </c>
    </row>
    <row r="179" spans="1:194" s="1" customFormat="1">
      <c r="A179" s="109" t="s">
        <v>714</v>
      </c>
      <c r="B179" s="369" t="s">
        <v>736</v>
      </c>
      <c r="C179" s="132" t="str">
        <f t="shared" si="43"/>
        <v>England ICB - NHS Lancashire and South Cumbria Integrated Care Board</v>
      </c>
      <c r="D179" s="79">
        <f t="shared" si="53"/>
        <v>674572</v>
      </c>
      <c r="E179" s="79">
        <f t="shared" si="54"/>
        <v>708629</v>
      </c>
      <c r="F179" s="102">
        <f t="shared" si="55"/>
        <v>1737241</v>
      </c>
      <c r="G179" s="51">
        <f t="shared" si="56"/>
        <v>855662</v>
      </c>
      <c r="H179" s="52">
        <f t="shared" si="57"/>
        <v>881579</v>
      </c>
      <c r="I179" s="51">
        <f t="shared" si="58"/>
        <v>674572</v>
      </c>
      <c r="J179" s="104">
        <f t="shared" si="59"/>
        <v>708629</v>
      </c>
      <c r="K179" s="106">
        <f t="shared" si="60"/>
        <v>181090</v>
      </c>
      <c r="L179" s="50">
        <f t="shared" si="61"/>
        <v>172950</v>
      </c>
      <c r="M179" s="106">
        <v>8623</v>
      </c>
      <c r="N179" s="49">
        <v>8682</v>
      </c>
      <c r="O179" s="49">
        <v>9056</v>
      </c>
      <c r="P179" s="49">
        <v>9402</v>
      </c>
      <c r="Q179" s="49">
        <v>9337</v>
      </c>
      <c r="R179" s="49">
        <v>9830</v>
      </c>
      <c r="S179" s="49">
        <v>10093</v>
      </c>
      <c r="T179" s="49">
        <v>10047</v>
      </c>
      <c r="U179" s="49">
        <v>10068</v>
      </c>
      <c r="V179" s="49">
        <v>10574</v>
      </c>
      <c r="W179" s="49">
        <v>10523</v>
      </c>
      <c r="X179" s="49">
        <v>10859</v>
      </c>
      <c r="Y179" s="49">
        <v>10679</v>
      </c>
      <c r="Z179" s="49">
        <v>10822</v>
      </c>
      <c r="AA179" s="49">
        <v>10830</v>
      </c>
      <c r="AB179" s="49">
        <v>10457</v>
      </c>
      <c r="AC179" s="49">
        <v>10477</v>
      </c>
      <c r="AD179" s="49">
        <v>10731</v>
      </c>
      <c r="AE179" s="49">
        <v>10558</v>
      </c>
      <c r="AF179" s="49">
        <v>10655</v>
      </c>
      <c r="AG179" s="49">
        <v>10535</v>
      </c>
      <c r="AH179" s="49">
        <v>10291</v>
      </c>
      <c r="AI179" s="49">
        <v>9977</v>
      </c>
      <c r="AJ179" s="49">
        <v>10126</v>
      </c>
      <c r="AK179" s="49">
        <v>9822</v>
      </c>
      <c r="AL179" s="49">
        <v>10096</v>
      </c>
      <c r="AM179" s="49">
        <v>9431</v>
      </c>
      <c r="AN179" s="49">
        <v>9682</v>
      </c>
      <c r="AO179" s="49">
        <v>10021</v>
      </c>
      <c r="AP179" s="49">
        <v>10048</v>
      </c>
      <c r="AQ179" s="49">
        <v>10285</v>
      </c>
      <c r="AR179" s="49">
        <v>10835</v>
      </c>
      <c r="AS179" s="49">
        <v>10616</v>
      </c>
      <c r="AT179" s="49">
        <v>10602</v>
      </c>
      <c r="AU179" s="49">
        <v>10867</v>
      </c>
      <c r="AV179" s="49">
        <v>10637</v>
      </c>
      <c r="AW179" s="49">
        <v>10492</v>
      </c>
      <c r="AX179" s="49">
        <v>10544</v>
      </c>
      <c r="AY179" s="49">
        <v>10464</v>
      </c>
      <c r="AZ179" s="49">
        <v>10316</v>
      </c>
      <c r="BA179" s="49">
        <v>10083</v>
      </c>
      <c r="BB179" s="49">
        <v>10235</v>
      </c>
      <c r="BC179" s="49">
        <v>10467</v>
      </c>
      <c r="BD179" s="49">
        <v>9833</v>
      </c>
      <c r="BE179" s="49">
        <v>9286</v>
      </c>
      <c r="BF179" s="49">
        <v>9127</v>
      </c>
      <c r="BG179" s="49">
        <v>9619</v>
      </c>
      <c r="BH179" s="49">
        <v>9817</v>
      </c>
      <c r="BI179" s="49">
        <v>10362</v>
      </c>
      <c r="BJ179" s="49">
        <v>10663</v>
      </c>
      <c r="BK179" s="49">
        <v>11497</v>
      </c>
      <c r="BL179" s="49">
        <v>11916</v>
      </c>
      <c r="BM179" s="49">
        <v>12014</v>
      </c>
      <c r="BN179" s="49">
        <v>12476</v>
      </c>
      <c r="BO179" s="49">
        <v>12246</v>
      </c>
      <c r="BP179" s="49">
        <v>12315</v>
      </c>
      <c r="BQ179" s="49">
        <v>12431</v>
      </c>
      <c r="BR179" s="49">
        <v>12582</v>
      </c>
      <c r="BS179" s="49">
        <v>12652</v>
      </c>
      <c r="BT179" s="49">
        <v>12122</v>
      </c>
      <c r="BU179" s="49">
        <v>12229</v>
      </c>
      <c r="BV179" s="49">
        <v>11609</v>
      </c>
      <c r="BW179" s="49">
        <v>11173</v>
      </c>
      <c r="BX179" s="49">
        <v>10954</v>
      </c>
      <c r="BY179" s="49">
        <v>10482</v>
      </c>
      <c r="BZ179" s="49">
        <v>10252</v>
      </c>
      <c r="CA179" s="49">
        <v>9752</v>
      </c>
      <c r="CB179" s="49">
        <v>9183</v>
      </c>
      <c r="CC179" s="49">
        <v>9234</v>
      </c>
      <c r="CD179" s="49">
        <v>9321</v>
      </c>
      <c r="CE179" s="49">
        <v>8607</v>
      </c>
      <c r="CF179" s="49">
        <v>8701</v>
      </c>
      <c r="CG179" s="49">
        <v>8767</v>
      </c>
      <c r="CH179" s="49">
        <v>9128</v>
      </c>
      <c r="CI179" s="49">
        <v>9566</v>
      </c>
      <c r="CJ179" s="49">
        <v>10176</v>
      </c>
      <c r="CK179" s="49">
        <v>7623</v>
      </c>
      <c r="CL179" s="49">
        <v>6861</v>
      </c>
      <c r="CM179" s="49">
        <v>6746</v>
      </c>
      <c r="CN179" s="49">
        <v>6201</v>
      </c>
      <c r="CO179" s="49">
        <v>5208</v>
      </c>
      <c r="CP179" s="49">
        <v>4651</v>
      </c>
      <c r="CQ179" s="49">
        <v>4311</v>
      </c>
      <c r="CR179" s="49">
        <v>4081</v>
      </c>
      <c r="CS179" s="49">
        <v>3707</v>
      </c>
      <c r="CT179" s="49">
        <v>3283</v>
      </c>
      <c r="CU179" s="49">
        <v>2877</v>
      </c>
      <c r="CV179" s="49">
        <v>2391</v>
      </c>
      <c r="CW179" s="49">
        <v>1947</v>
      </c>
      <c r="CX179" s="49">
        <v>1621</v>
      </c>
      <c r="CY179" s="50">
        <v>5287</v>
      </c>
      <c r="CZ179" s="106">
        <v>8331</v>
      </c>
      <c r="DA179" s="49">
        <v>8191</v>
      </c>
      <c r="DB179" s="49">
        <v>8777</v>
      </c>
      <c r="DC179" s="49">
        <v>9161</v>
      </c>
      <c r="DD179" s="49">
        <v>8935</v>
      </c>
      <c r="DE179" s="49">
        <v>9385</v>
      </c>
      <c r="DF179" s="49">
        <v>9740</v>
      </c>
      <c r="DG179" s="49">
        <v>9646</v>
      </c>
      <c r="DH179" s="49">
        <v>9632</v>
      </c>
      <c r="DI179" s="49">
        <v>10018</v>
      </c>
      <c r="DJ179" s="49">
        <v>10310</v>
      </c>
      <c r="DK179" s="49">
        <v>10164</v>
      </c>
      <c r="DL179" s="49">
        <v>10274</v>
      </c>
      <c r="DM179" s="49">
        <v>10251</v>
      </c>
      <c r="DN179" s="49">
        <v>10294</v>
      </c>
      <c r="DO179" s="49">
        <v>9926</v>
      </c>
      <c r="DP179" s="49">
        <v>9934</v>
      </c>
      <c r="DQ179" s="49">
        <v>9981</v>
      </c>
      <c r="DR179" s="49">
        <v>9853</v>
      </c>
      <c r="DS179" s="49">
        <v>9906</v>
      </c>
      <c r="DT179" s="49">
        <v>10665</v>
      </c>
      <c r="DU179" s="49">
        <v>9836</v>
      </c>
      <c r="DV179" s="49">
        <v>9487</v>
      </c>
      <c r="DW179" s="49">
        <v>9329</v>
      </c>
      <c r="DX179" s="49">
        <v>9524</v>
      </c>
      <c r="DY179" s="49">
        <v>9598</v>
      </c>
      <c r="DZ179" s="49">
        <v>9674</v>
      </c>
      <c r="EA179" s="49">
        <v>9629</v>
      </c>
      <c r="EB179" s="49">
        <v>10277</v>
      </c>
      <c r="EC179" s="49">
        <v>10565</v>
      </c>
      <c r="ED179" s="49">
        <v>10905</v>
      </c>
      <c r="EE179" s="49">
        <v>11235</v>
      </c>
      <c r="EF179" s="49">
        <v>10970</v>
      </c>
      <c r="EG179" s="49">
        <v>11294</v>
      </c>
      <c r="EH179" s="49">
        <v>11664</v>
      </c>
      <c r="EI179" s="49">
        <v>11242</v>
      </c>
      <c r="EJ179" s="49">
        <v>11209</v>
      </c>
      <c r="EK179" s="49">
        <v>11179</v>
      </c>
      <c r="EL179" s="49">
        <v>10713</v>
      </c>
      <c r="EM179" s="49">
        <v>10757</v>
      </c>
      <c r="EN179" s="49">
        <v>10583</v>
      </c>
      <c r="EO179" s="49">
        <v>10726</v>
      </c>
      <c r="EP179" s="49">
        <v>10799</v>
      </c>
      <c r="EQ179" s="49">
        <v>10217</v>
      </c>
      <c r="ER179" s="49">
        <v>9374</v>
      </c>
      <c r="ES179" s="49">
        <v>9327</v>
      </c>
      <c r="ET179" s="49">
        <v>9867</v>
      </c>
      <c r="EU179" s="49">
        <v>9905</v>
      </c>
      <c r="EV179" s="49">
        <v>10382</v>
      </c>
      <c r="EW179" s="49">
        <v>11033</v>
      </c>
      <c r="EX179" s="49">
        <v>11878</v>
      </c>
      <c r="EY179" s="49">
        <v>12549</v>
      </c>
      <c r="EZ179" s="49">
        <v>12062</v>
      </c>
      <c r="FA179" s="49">
        <v>12571</v>
      </c>
      <c r="FB179" s="49">
        <v>12407</v>
      </c>
      <c r="FC179" s="49">
        <v>12539</v>
      </c>
      <c r="FD179" s="49">
        <v>12607</v>
      </c>
      <c r="FE179" s="49">
        <v>12809</v>
      </c>
      <c r="FF179" s="49">
        <v>12689</v>
      </c>
      <c r="FG179" s="49">
        <v>12643</v>
      </c>
      <c r="FH179" s="49">
        <v>12443</v>
      </c>
      <c r="FI179" s="49">
        <v>11832</v>
      </c>
      <c r="FJ179" s="49">
        <v>11469</v>
      </c>
      <c r="FK179" s="49">
        <v>11028</v>
      </c>
      <c r="FL179" s="49">
        <v>10711</v>
      </c>
      <c r="FM179" s="49">
        <v>10665</v>
      </c>
      <c r="FN179" s="49">
        <v>10013</v>
      </c>
      <c r="FO179" s="49">
        <v>9772</v>
      </c>
      <c r="FP179" s="49">
        <v>9575</v>
      </c>
      <c r="FQ179" s="49">
        <v>9376</v>
      </c>
      <c r="FR179" s="49">
        <v>9135</v>
      </c>
      <c r="FS179" s="49">
        <v>9211</v>
      </c>
      <c r="FT179" s="49">
        <v>9464</v>
      </c>
      <c r="FU179" s="49">
        <v>9695</v>
      </c>
      <c r="FV179" s="49">
        <v>10247</v>
      </c>
      <c r="FW179" s="49">
        <v>11000</v>
      </c>
      <c r="FX179" s="49">
        <v>8040</v>
      </c>
      <c r="FY179" s="49">
        <v>7806</v>
      </c>
      <c r="FZ179" s="49">
        <v>7606</v>
      </c>
      <c r="GA179" s="49">
        <v>6955</v>
      </c>
      <c r="GB179" s="49">
        <v>6198</v>
      </c>
      <c r="GC179" s="49">
        <v>5597</v>
      </c>
      <c r="GD179" s="49">
        <v>5490</v>
      </c>
      <c r="GE179" s="49">
        <v>5390</v>
      </c>
      <c r="GF179" s="49">
        <v>4786</v>
      </c>
      <c r="GG179" s="49">
        <v>4403</v>
      </c>
      <c r="GH179" s="49">
        <v>4009</v>
      </c>
      <c r="GI179" s="49">
        <v>3528</v>
      </c>
      <c r="GJ179" s="49">
        <v>3039</v>
      </c>
      <c r="GK179" s="49">
        <v>2550</v>
      </c>
      <c r="GL179" s="50">
        <v>11118</v>
      </c>
    </row>
    <row r="180" spans="1:194" s="1" customFormat="1">
      <c r="A180" s="109" t="s">
        <v>714</v>
      </c>
      <c r="B180" s="369" t="s">
        <v>737</v>
      </c>
      <c r="C180" s="132" t="str">
        <f t="shared" si="43"/>
        <v>England ICB - NHS Leicester, Leicestershire and Rutland Integrated Care Board</v>
      </c>
      <c r="D180" s="79">
        <f t="shared" si="53"/>
        <v>440810</v>
      </c>
      <c r="E180" s="79">
        <f t="shared" si="54"/>
        <v>457187</v>
      </c>
      <c r="F180" s="102">
        <f t="shared" si="55"/>
        <v>1136705</v>
      </c>
      <c r="G180" s="51">
        <f t="shared" si="56"/>
        <v>563981</v>
      </c>
      <c r="H180" s="52">
        <f t="shared" si="57"/>
        <v>572724</v>
      </c>
      <c r="I180" s="51">
        <f t="shared" si="58"/>
        <v>440810</v>
      </c>
      <c r="J180" s="104">
        <f t="shared" si="59"/>
        <v>457187</v>
      </c>
      <c r="K180" s="106">
        <f t="shared" si="60"/>
        <v>123171</v>
      </c>
      <c r="L180" s="50">
        <f t="shared" si="61"/>
        <v>115537</v>
      </c>
      <c r="M180" s="106">
        <v>5945</v>
      </c>
      <c r="N180" s="49">
        <v>5744</v>
      </c>
      <c r="O180" s="49">
        <v>6279</v>
      </c>
      <c r="P180" s="49">
        <v>6313</v>
      </c>
      <c r="Q180" s="49">
        <v>6634</v>
      </c>
      <c r="R180" s="49">
        <v>6671</v>
      </c>
      <c r="S180" s="49">
        <v>6882</v>
      </c>
      <c r="T180" s="49">
        <v>6980</v>
      </c>
      <c r="U180" s="49">
        <v>6829</v>
      </c>
      <c r="V180" s="49">
        <v>7052</v>
      </c>
      <c r="W180" s="49">
        <v>7311</v>
      </c>
      <c r="X180" s="49">
        <v>7192</v>
      </c>
      <c r="Y180" s="49">
        <v>7033</v>
      </c>
      <c r="Z180" s="49">
        <v>7265</v>
      </c>
      <c r="AA180" s="49">
        <v>7447</v>
      </c>
      <c r="AB180" s="49">
        <v>7202</v>
      </c>
      <c r="AC180" s="49">
        <v>7174</v>
      </c>
      <c r="AD180" s="49">
        <v>7218</v>
      </c>
      <c r="AE180" s="49">
        <v>7452</v>
      </c>
      <c r="AF180" s="49">
        <v>9499</v>
      </c>
      <c r="AG180" s="49">
        <v>9571</v>
      </c>
      <c r="AH180" s="49">
        <v>8677</v>
      </c>
      <c r="AI180" s="49">
        <v>8299</v>
      </c>
      <c r="AJ180" s="49">
        <v>7993</v>
      </c>
      <c r="AK180" s="49">
        <v>7462</v>
      </c>
      <c r="AL180" s="49">
        <v>7208</v>
      </c>
      <c r="AM180" s="49">
        <v>7118</v>
      </c>
      <c r="AN180" s="49">
        <v>7194</v>
      </c>
      <c r="AO180" s="49">
        <v>7177</v>
      </c>
      <c r="AP180" s="49">
        <v>7314</v>
      </c>
      <c r="AQ180" s="49">
        <v>7264</v>
      </c>
      <c r="AR180" s="49">
        <v>7559</v>
      </c>
      <c r="AS180" s="49">
        <v>7453</v>
      </c>
      <c r="AT180" s="49">
        <v>7359</v>
      </c>
      <c r="AU180" s="49">
        <v>7264</v>
      </c>
      <c r="AV180" s="49">
        <v>7300</v>
      </c>
      <c r="AW180" s="49">
        <v>7261</v>
      </c>
      <c r="AX180" s="49">
        <v>7466</v>
      </c>
      <c r="AY180" s="49">
        <v>7142</v>
      </c>
      <c r="AZ180" s="49">
        <v>7083</v>
      </c>
      <c r="BA180" s="49">
        <v>7330</v>
      </c>
      <c r="BB180" s="49">
        <v>7381</v>
      </c>
      <c r="BC180" s="49">
        <v>7382</v>
      </c>
      <c r="BD180" s="49">
        <v>6985</v>
      </c>
      <c r="BE180" s="49">
        <v>6460</v>
      </c>
      <c r="BF180" s="49">
        <v>6586</v>
      </c>
      <c r="BG180" s="49">
        <v>6759</v>
      </c>
      <c r="BH180" s="49">
        <v>6610</v>
      </c>
      <c r="BI180" s="49">
        <v>6620</v>
      </c>
      <c r="BJ180" s="49">
        <v>7126</v>
      </c>
      <c r="BK180" s="49">
        <v>7394</v>
      </c>
      <c r="BL180" s="49">
        <v>7820</v>
      </c>
      <c r="BM180" s="49">
        <v>7449</v>
      </c>
      <c r="BN180" s="49">
        <v>7577</v>
      </c>
      <c r="BO180" s="49">
        <v>7536</v>
      </c>
      <c r="BP180" s="49">
        <v>7500</v>
      </c>
      <c r="BQ180" s="49">
        <v>7276</v>
      </c>
      <c r="BR180" s="49">
        <v>7415</v>
      </c>
      <c r="BS180" s="49">
        <v>7198</v>
      </c>
      <c r="BT180" s="49">
        <v>7060</v>
      </c>
      <c r="BU180" s="49">
        <v>6920</v>
      </c>
      <c r="BV180" s="49">
        <v>6958</v>
      </c>
      <c r="BW180" s="49">
        <v>6629</v>
      </c>
      <c r="BX180" s="49">
        <v>6336</v>
      </c>
      <c r="BY180" s="49">
        <v>6125</v>
      </c>
      <c r="BZ180" s="49">
        <v>5851</v>
      </c>
      <c r="CA180" s="49">
        <v>5632</v>
      </c>
      <c r="CB180" s="49">
        <v>5349</v>
      </c>
      <c r="CC180" s="49">
        <v>5326</v>
      </c>
      <c r="CD180" s="49">
        <v>5311</v>
      </c>
      <c r="CE180" s="49">
        <v>5174</v>
      </c>
      <c r="CF180" s="49">
        <v>5143</v>
      </c>
      <c r="CG180" s="49">
        <v>4986</v>
      </c>
      <c r="CH180" s="49">
        <v>5104</v>
      </c>
      <c r="CI180" s="49">
        <v>5155</v>
      </c>
      <c r="CJ180" s="49">
        <v>5540</v>
      </c>
      <c r="CK180" s="49">
        <v>4031</v>
      </c>
      <c r="CL180" s="49">
        <v>3956</v>
      </c>
      <c r="CM180" s="49">
        <v>3796</v>
      </c>
      <c r="CN180" s="49">
        <v>3556</v>
      </c>
      <c r="CO180" s="49">
        <v>2809</v>
      </c>
      <c r="CP180" s="49">
        <v>2460</v>
      </c>
      <c r="CQ180" s="49">
        <v>2399</v>
      </c>
      <c r="CR180" s="49">
        <v>2300</v>
      </c>
      <c r="CS180" s="49">
        <v>2135</v>
      </c>
      <c r="CT180" s="49">
        <v>1850</v>
      </c>
      <c r="CU180" s="49">
        <v>1568</v>
      </c>
      <c r="CV180" s="49">
        <v>1407</v>
      </c>
      <c r="CW180" s="49">
        <v>1157</v>
      </c>
      <c r="CX180" s="49">
        <v>1035</v>
      </c>
      <c r="CY180" s="50">
        <v>3233</v>
      </c>
      <c r="CZ180" s="106">
        <v>5636</v>
      </c>
      <c r="DA180" s="49">
        <v>5546</v>
      </c>
      <c r="DB180" s="49">
        <v>5832</v>
      </c>
      <c r="DC180" s="49">
        <v>5872</v>
      </c>
      <c r="DD180" s="49">
        <v>6205</v>
      </c>
      <c r="DE180" s="49">
        <v>6185</v>
      </c>
      <c r="DF180" s="49">
        <v>6599</v>
      </c>
      <c r="DG180" s="49">
        <v>6489</v>
      </c>
      <c r="DH180" s="49">
        <v>6515</v>
      </c>
      <c r="DI180" s="49">
        <v>6680</v>
      </c>
      <c r="DJ180" s="49">
        <v>6938</v>
      </c>
      <c r="DK180" s="49">
        <v>7105</v>
      </c>
      <c r="DL180" s="49">
        <v>6869</v>
      </c>
      <c r="DM180" s="49">
        <v>6712</v>
      </c>
      <c r="DN180" s="49">
        <v>6870</v>
      </c>
      <c r="DO180" s="49">
        <v>6569</v>
      </c>
      <c r="DP180" s="49">
        <v>6489</v>
      </c>
      <c r="DQ180" s="49">
        <v>6426</v>
      </c>
      <c r="DR180" s="49">
        <v>6826</v>
      </c>
      <c r="DS180" s="49">
        <v>8287</v>
      </c>
      <c r="DT180" s="49">
        <v>8736</v>
      </c>
      <c r="DU180" s="49">
        <v>8035</v>
      </c>
      <c r="DV180" s="49">
        <v>7204</v>
      </c>
      <c r="DW180" s="49">
        <v>7078</v>
      </c>
      <c r="DX180" s="49">
        <v>6929</v>
      </c>
      <c r="DY180" s="49">
        <v>6993</v>
      </c>
      <c r="DZ180" s="49">
        <v>6949</v>
      </c>
      <c r="EA180" s="49">
        <v>6964</v>
      </c>
      <c r="EB180" s="49">
        <v>7364</v>
      </c>
      <c r="EC180" s="49">
        <v>7308</v>
      </c>
      <c r="ED180" s="49">
        <v>7467</v>
      </c>
      <c r="EE180" s="49">
        <v>7681</v>
      </c>
      <c r="EF180" s="49">
        <v>7856</v>
      </c>
      <c r="EG180" s="49">
        <v>7622</v>
      </c>
      <c r="EH180" s="49">
        <v>7880</v>
      </c>
      <c r="EI180" s="49">
        <v>7877</v>
      </c>
      <c r="EJ180" s="49">
        <v>7768</v>
      </c>
      <c r="EK180" s="49">
        <v>7847</v>
      </c>
      <c r="EL180" s="49">
        <v>7649</v>
      </c>
      <c r="EM180" s="49">
        <v>7673</v>
      </c>
      <c r="EN180" s="49">
        <v>7538</v>
      </c>
      <c r="EO180" s="49">
        <v>7586</v>
      </c>
      <c r="EP180" s="49">
        <v>7567</v>
      </c>
      <c r="EQ180" s="49">
        <v>7260</v>
      </c>
      <c r="ER180" s="49">
        <v>6683</v>
      </c>
      <c r="ES180" s="49">
        <v>6364</v>
      </c>
      <c r="ET180" s="49">
        <v>6780</v>
      </c>
      <c r="EU180" s="49">
        <v>7091</v>
      </c>
      <c r="EV180" s="49">
        <v>7004</v>
      </c>
      <c r="EW180" s="49">
        <v>7324</v>
      </c>
      <c r="EX180" s="49">
        <v>7503</v>
      </c>
      <c r="EY180" s="49">
        <v>7993</v>
      </c>
      <c r="EZ180" s="49">
        <v>7550</v>
      </c>
      <c r="FA180" s="49">
        <v>7925</v>
      </c>
      <c r="FB180" s="49">
        <v>7792</v>
      </c>
      <c r="FC180" s="49">
        <v>7518</v>
      </c>
      <c r="FD180" s="49">
        <v>7494</v>
      </c>
      <c r="FE180" s="49">
        <v>7483</v>
      </c>
      <c r="FF180" s="49">
        <v>7387</v>
      </c>
      <c r="FG180" s="49">
        <v>7330</v>
      </c>
      <c r="FH180" s="49">
        <v>7176</v>
      </c>
      <c r="FI180" s="49">
        <v>6921</v>
      </c>
      <c r="FJ180" s="49">
        <v>6578</v>
      </c>
      <c r="FK180" s="49">
        <v>6533</v>
      </c>
      <c r="FL180" s="49">
        <v>6308</v>
      </c>
      <c r="FM180" s="49">
        <v>5949</v>
      </c>
      <c r="FN180" s="49">
        <v>5724</v>
      </c>
      <c r="FO180" s="49">
        <v>5454</v>
      </c>
      <c r="FP180" s="49">
        <v>5615</v>
      </c>
      <c r="FQ180" s="49">
        <v>5688</v>
      </c>
      <c r="FR180" s="49">
        <v>5451</v>
      </c>
      <c r="FS180" s="49">
        <v>5283</v>
      </c>
      <c r="FT180" s="49">
        <v>5548</v>
      </c>
      <c r="FU180" s="49">
        <v>5621</v>
      </c>
      <c r="FV180" s="49">
        <v>5744</v>
      </c>
      <c r="FW180" s="49">
        <v>5764</v>
      </c>
      <c r="FX180" s="49">
        <v>4413</v>
      </c>
      <c r="FY180" s="49">
        <v>4486</v>
      </c>
      <c r="FZ180" s="49">
        <v>4506</v>
      </c>
      <c r="GA180" s="49">
        <v>4060</v>
      </c>
      <c r="GB180" s="49">
        <v>3255</v>
      </c>
      <c r="GC180" s="49">
        <v>2991</v>
      </c>
      <c r="GD180" s="49">
        <v>2941</v>
      </c>
      <c r="GE180" s="49">
        <v>2909</v>
      </c>
      <c r="GF180" s="49">
        <v>2756</v>
      </c>
      <c r="GG180" s="49">
        <v>2514</v>
      </c>
      <c r="GH180" s="49">
        <v>2282</v>
      </c>
      <c r="GI180" s="49">
        <v>1996</v>
      </c>
      <c r="GJ180" s="49">
        <v>1770</v>
      </c>
      <c r="GK180" s="49">
        <v>1525</v>
      </c>
      <c r="GL180" s="50">
        <v>6261</v>
      </c>
    </row>
    <row r="181" spans="1:194" s="1" customFormat="1">
      <c r="A181" s="109" t="s">
        <v>714</v>
      </c>
      <c r="B181" s="369" t="s">
        <v>738</v>
      </c>
      <c r="C181" s="132" t="str">
        <f t="shared" si="43"/>
        <v>England ICB - NHS Lincolnshire Integrated Care Board</v>
      </c>
      <c r="D181" s="79">
        <f t="shared" si="53"/>
        <v>305377</v>
      </c>
      <c r="E181" s="79">
        <f t="shared" si="54"/>
        <v>324135</v>
      </c>
      <c r="F181" s="102">
        <f t="shared" si="55"/>
        <v>775524</v>
      </c>
      <c r="G181" s="51">
        <f t="shared" si="56"/>
        <v>380037</v>
      </c>
      <c r="H181" s="52">
        <f t="shared" si="57"/>
        <v>395487</v>
      </c>
      <c r="I181" s="51">
        <f t="shared" si="58"/>
        <v>305377</v>
      </c>
      <c r="J181" s="104">
        <f t="shared" si="59"/>
        <v>324135</v>
      </c>
      <c r="K181" s="106">
        <f t="shared" si="60"/>
        <v>74660</v>
      </c>
      <c r="L181" s="50">
        <f t="shared" si="61"/>
        <v>71352</v>
      </c>
      <c r="M181" s="106">
        <v>3298</v>
      </c>
      <c r="N181" s="49">
        <v>3611</v>
      </c>
      <c r="O181" s="49">
        <v>3746</v>
      </c>
      <c r="P181" s="49">
        <v>3836</v>
      </c>
      <c r="Q181" s="49">
        <v>4012</v>
      </c>
      <c r="R181" s="49">
        <v>4081</v>
      </c>
      <c r="S181" s="49">
        <v>4315</v>
      </c>
      <c r="T181" s="49">
        <v>4216</v>
      </c>
      <c r="U181" s="49">
        <v>4261</v>
      </c>
      <c r="V181" s="49">
        <v>4203</v>
      </c>
      <c r="W181" s="49">
        <v>4504</v>
      </c>
      <c r="X181" s="49">
        <v>4559</v>
      </c>
      <c r="Y181" s="49">
        <v>4526</v>
      </c>
      <c r="Z181" s="49">
        <v>4446</v>
      </c>
      <c r="AA181" s="49">
        <v>4599</v>
      </c>
      <c r="AB181" s="49">
        <v>4234</v>
      </c>
      <c r="AC181" s="49">
        <v>4141</v>
      </c>
      <c r="AD181" s="49">
        <v>4072</v>
      </c>
      <c r="AE181" s="49">
        <v>4208</v>
      </c>
      <c r="AF181" s="49">
        <v>4191</v>
      </c>
      <c r="AG181" s="49">
        <v>4369</v>
      </c>
      <c r="AH181" s="49">
        <v>4510</v>
      </c>
      <c r="AI181" s="49">
        <v>4304</v>
      </c>
      <c r="AJ181" s="49">
        <v>4180</v>
      </c>
      <c r="AK181" s="49">
        <v>3964</v>
      </c>
      <c r="AL181" s="49">
        <v>4209</v>
      </c>
      <c r="AM181" s="49">
        <v>4155</v>
      </c>
      <c r="AN181" s="49">
        <v>4272</v>
      </c>
      <c r="AO181" s="49">
        <v>4256</v>
      </c>
      <c r="AP181" s="49">
        <v>4371</v>
      </c>
      <c r="AQ181" s="49">
        <v>4340</v>
      </c>
      <c r="AR181" s="49">
        <v>4472</v>
      </c>
      <c r="AS181" s="49">
        <v>4546</v>
      </c>
      <c r="AT181" s="49">
        <v>4508</v>
      </c>
      <c r="AU181" s="49">
        <v>4604</v>
      </c>
      <c r="AV181" s="49">
        <v>4440</v>
      </c>
      <c r="AW181" s="49">
        <v>4280</v>
      </c>
      <c r="AX181" s="49">
        <v>4466</v>
      </c>
      <c r="AY181" s="49">
        <v>4274</v>
      </c>
      <c r="AZ181" s="49">
        <v>4232</v>
      </c>
      <c r="BA181" s="49">
        <v>4209</v>
      </c>
      <c r="BB181" s="49">
        <v>4318</v>
      </c>
      <c r="BC181" s="49">
        <v>4392</v>
      </c>
      <c r="BD181" s="49">
        <v>4303</v>
      </c>
      <c r="BE181" s="49">
        <v>3851</v>
      </c>
      <c r="BF181" s="49">
        <v>3818</v>
      </c>
      <c r="BG181" s="49">
        <v>4055</v>
      </c>
      <c r="BH181" s="49">
        <v>4126</v>
      </c>
      <c r="BI181" s="49">
        <v>4418</v>
      </c>
      <c r="BJ181" s="49">
        <v>4616</v>
      </c>
      <c r="BK181" s="49">
        <v>5201</v>
      </c>
      <c r="BL181" s="49">
        <v>5323</v>
      </c>
      <c r="BM181" s="49">
        <v>5240</v>
      </c>
      <c r="BN181" s="49">
        <v>5482</v>
      </c>
      <c r="BO181" s="49">
        <v>5386</v>
      </c>
      <c r="BP181" s="49">
        <v>5641</v>
      </c>
      <c r="BQ181" s="49">
        <v>5616</v>
      </c>
      <c r="BR181" s="49">
        <v>5709</v>
      </c>
      <c r="BS181" s="49">
        <v>5857</v>
      </c>
      <c r="BT181" s="49">
        <v>5679</v>
      </c>
      <c r="BU181" s="49">
        <v>5638</v>
      </c>
      <c r="BV181" s="49">
        <v>5527</v>
      </c>
      <c r="BW181" s="49">
        <v>5231</v>
      </c>
      <c r="BX181" s="49">
        <v>5001</v>
      </c>
      <c r="BY181" s="49">
        <v>4997</v>
      </c>
      <c r="BZ181" s="49">
        <v>4805</v>
      </c>
      <c r="CA181" s="49">
        <v>4672</v>
      </c>
      <c r="CB181" s="49">
        <v>4566</v>
      </c>
      <c r="CC181" s="49">
        <v>4537</v>
      </c>
      <c r="CD181" s="49">
        <v>4481</v>
      </c>
      <c r="CE181" s="49">
        <v>4388</v>
      </c>
      <c r="CF181" s="49">
        <v>4438</v>
      </c>
      <c r="CG181" s="49">
        <v>4514</v>
      </c>
      <c r="CH181" s="49">
        <v>4454</v>
      </c>
      <c r="CI181" s="49">
        <v>4844</v>
      </c>
      <c r="CJ181" s="49">
        <v>5209</v>
      </c>
      <c r="CK181" s="49">
        <v>4064</v>
      </c>
      <c r="CL181" s="49">
        <v>3741</v>
      </c>
      <c r="CM181" s="49">
        <v>3666</v>
      </c>
      <c r="CN181" s="49">
        <v>3246</v>
      </c>
      <c r="CO181" s="49">
        <v>2888</v>
      </c>
      <c r="CP181" s="49">
        <v>2336</v>
      </c>
      <c r="CQ181" s="49">
        <v>2295</v>
      </c>
      <c r="CR181" s="49">
        <v>2198</v>
      </c>
      <c r="CS181" s="49">
        <v>1862</v>
      </c>
      <c r="CT181" s="49">
        <v>1778</v>
      </c>
      <c r="CU181" s="49">
        <v>1517</v>
      </c>
      <c r="CV181" s="49">
        <v>1297</v>
      </c>
      <c r="CW181" s="49">
        <v>1015</v>
      </c>
      <c r="CX181" s="49">
        <v>880</v>
      </c>
      <c r="CY181" s="50">
        <v>2901</v>
      </c>
      <c r="CZ181" s="106">
        <v>3269</v>
      </c>
      <c r="DA181" s="49">
        <v>3255</v>
      </c>
      <c r="DB181" s="49">
        <v>3419</v>
      </c>
      <c r="DC181" s="49">
        <v>3559</v>
      </c>
      <c r="DD181" s="49">
        <v>3693</v>
      </c>
      <c r="DE181" s="49">
        <v>3775</v>
      </c>
      <c r="DF181" s="49">
        <v>4047</v>
      </c>
      <c r="DG181" s="49">
        <v>4095</v>
      </c>
      <c r="DH181" s="49">
        <v>4170</v>
      </c>
      <c r="DI181" s="49">
        <v>4183</v>
      </c>
      <c r="DJ181" s="49">
        <v>4280</v>
      </c>
      <c r="DK181" s="49">
        <v>4423</v>
      </c>
      <c r="DL181" s="49">
        <v>4292</v>
      </c>
      <c r="DM181" s="49">
        <v>4306</v>
      </c>
      <c r="DN181" s="49">
        <v>4304</v>
      </c>
      <c r="DO181" s="49">
        <v>4174</v>
      </c>
      <c r="DP181" s="49">
        <v>4126</v>
      </c>
      <c r="DQ181" s="49">
        <v>3982</v>
      </c>
      <c r="DR181" s="49">
        <v>3931</v>
      </c>
      <c r="DS181" s="49">
        <v>3996</v>
      </c>
      <c r="DT181" s="49">
        <v>4299</v>
      </c>
      <c r="DU181" s="49">
        <v>4379</v>
      </c>
      <c r="DV181" s="49">
        <v>4058</v>
      </c>
      <c r="DW181" s="49">
        <v>4074</v>
      </c>
      <c r="DX181" s="49">
        <v>3782</v>
      </c>
      <c r="DY181" s="49">
        <v>3951</v>
      </c>
      <c r="DZ181" s="49">
        <v>4069</v>
      </c>
      <c r="EA181" s="49">
        <v>4169</v>
      </c>
      <c r="EB181" s="49">
        <v>4328</v>
      </c>
      <c r="EC181" s="49">
        <v>4405</v>
      </c>
      <c r="ED181" s="49">
        <v>4620</v>
      </c>
      <c r="EE181" s="49">
        <v>4731</v>
      </c>
      <c r="EF181" s="49">
        <v>4678</v>
      </c>
      <c r="EG181" s="49">
        <v>4689</v>
      </c>
      <c r="EH181" s="49">
        <v>4915</v>
      </c>
      <c r="EI181" s="49">
        <v>4588</v>
      </c>
      <c r="EJ181" s="49">
        <v>4707</v>
      </c>
      <c r="EK181" s="49">
        <v>4653</v>
      </c>
      <c r="EL181" s="49">
        <v>4461</v>
      </c>
      <c r="EM181" s="49">
        <v>4521</v>
      </c>
      <c r="EN181" s="49">
        <v>4445</v>
      </c>
      <c r="EO181" s="49">
        <v>4475</v>
      </c>
      <c r="EP181" s="49">
        <v>4682</v>
      </c>
      <c r="EQ181" s="49">
        <v>4490</v>
      </c>
      <c r="ER181" s="49">
        <v>4103</v>
      </c>
      <c r="ES181" s="49">
        <v>4099</v>
      </c>
      <c r="ET181" s="49">
        <v>4224</v>
      </c>
      <c r="EU181" s="49">
        <v>4446</v>
      </c>
      <c r="EV181" s="49">
        <v>4753</v>
      </c>
      <c r="EW181" s="49">
        <v>5022</v>
      </c>
      <c r="EX181" s="49">
        <v>5342</v>
      </c>
      <c r="EY181" s="49">
        <v>5738</v>
      </c>
      <c r="EZ181" s="49">
        <v>5731</v>
      </c>
      <c r="FA181" s="49">
        <v>5805</v>
      </c>
      <c r="FB181" s="49">
        <v>5645</v>
      </c>
      <c r="FC181" s="49">
        <v>5862</v>
      </c>
      <c r="FD181" s="49">
        <v>5959</v>
      </c>
      <c r="FE181" s="49">
        <v>6064</v>
      </c>
      <c r="FF181" s="49">
        <v>5983</v>
      </c>
      <c r="FG181" s="49">
        <v>5978</v>
      </c>
      <c r="FH181" s="49">
        <v>5820</v>
      </c>
      <c r="FI181" s="49">
        <v>5780</v>
      </c>
      <c r="FJ181" s="49">
        <v>5391</v>
      </c>
      <c r="FK181" s="49">
        <v>5247</v>
      </c>
      <c r="FL181" s="49">
        <v>5325</v>
      </c>
      <c r="FM181" s="49">
        <v>5015</v>
      </c>
      <c r="FN181" s="49">
        <v>4915</v>
      </c>
      <c r="FO181" s="49">
        <v>4686</v>
      </c>
      <c r="FP181" s="49">
        <v>4823</v>
      </c>
      <c r="FQ181" s="49">
        <v>4722</v>
      </c>
      <c r="FR181" s="49">
        <v>4664</v>
      </c>
      <c r="FS181" s="49">
        <v>4747</v>
      </c>
      <c r="FT181" s="49">
        <v>4856</v>
      </c>
      <c r="FU181" s="49">
        <v>4952</v>
      </c>
      <c r="FV181" s="49">
        <v>5220</v>
      </c>
      <c r="FW181" s="49">
        <v>5496</v>
      </c>
      <c r="FX181" s="49">
        <v>4203</v>
      </c>
      <c r="FY181" s="49">
        <v>4131</v>
      </c>
      <c r="FZ181" s="49">
        <v>4044</v>
      </c>
      <c r="GA181" s="49">
        <v>3598</v>
      </c>
      <c r="GB181" s="49">
        <v>3217</v>
      </c>
      <c r="GC181" s="49">
        <v>2758</v>
      </c>
      <c r="GD181" s="49">
        <v>2717</v>
      </c>
      <c r="GE181" s="49">
        <v>2568</v>
      </c>
      <c r="GF181" s="49">
        <v>2449</v>
      </c>
      <c r="GG181" s="49">
        <v>2161</v>
      </c>
      <c r="GH181" s="49">
        <v>1902</v>
      </c>
      <c r="GI181" s="49">
        <v>1767</v>
      </c>
      <c r="GJ181" s="49">
        <v>1436</v>
      </c>
      <c r="GK181" s="49">
        <v>1245</v>
      </c>
      <c r="GL181" s="50">
        <v>5430</v>
      </c>
    </row>
    <row r="182" spans="1:194" s="1" customFormat="1">
      <c r="A182" s="109" t="s">
        <v>714</v>
      </c>
      <c r="B182" s="369" t="s">
        <v>739</v>
      </c>
      <c r="C182" s="132" t="str">
        <f t="shared" si="43"/>
        <v>England ICB - NHS Mid and South Essex Integrated Care Board</v>
      </c>
      <c r="D182" s="79">
        <f t="shared" si="53"/>
        <v>455569</v>
      </c>
      <c r="E182" s="79">
        <f t="shared" si="54"/>
        <v>491909</v>
      </c>
      <c r="F182" s="102">
        <f t="shared" si="55"/>
        <v>1209480</v>
      </c>
      <c r="G182" s="51">
        <f t="shared" si="56"/>
        <v>589912</v>
      </c>
      <c r="H182" s="52">
        <f t="shared" si="57"/>
        <v>619568</v>
      </c>
      <c r="I182" s="51">
        <f t="shared" si="58"/>
        <v>455569</v>
      </c>
      <c r="J182" s="104">
        <f t="shared" si="59"/>
        <v>491909</v>
      </c>
      <c r="K182" s="106">
        <f t="shared" si="60"/>
        <v>134343</v>
      </c>
      <c r="L182" s="50">
        <f t="shared" si="61"/>
        <v>127659</v>
      </c>
      <c r="M182" s="106">
        <v>6893</v>
      </c>
      <c r="N182" s="49">
        <v>6710</v>
      </c>
      <c r="O182" s="49">
        <v>7127</v>
      </c>
      <c r="P182" s="49">
        <v>7171</v>
      </c>
      <c r="Q182" s="49">
        <v>7434</v>
      </c>
      <c r="R182" s="49">
        <v>7556</v>
      </c>
      <c r="S182" s="49">
        <v>7837</v>
      </c>
      <c r="T182" s="49">
        <v>7541</v>
      </c>
      <c r="U182" s="49">
        <v>7491</v>
      </c>
      <c r="V182" s="49">
        <v>7563</v>
      </c>
      <c r="W182" s="49">
        <v>7965</v>
      </c>
      <c r="X182" s="49">
        <v>7853</v>
      </c>
      <c r="Y182" s="49">
        <v>7663</v>
      </c>
      <c r="Z182" s="49">
        <v>7783</v>
      </c>
      <c r="AA182" s="49">
        <v>7783</v>
      </c>
      <c r="AB182" s="49">
        <v>7415</v>
      </c>
      <c r="AC182" s="49">
        <v>7399</v>
      </c>
      <c r="AD182" s="49">
        <v>7159</v>
      </c>
      <c r="AE182" s="49">
        <v>6972</v>
      </c>
      <c r="AF182" s="49">
        <v>5252</v>
      </c>
      <c r="AG182" s="49">
        <v>5266</v>
      </c>
      <c r="AH182" s="49">
        <v>5454</v>
      </c>
      <c r="AI182" s="49">
        <v>6067</v>
      </c>
      <c r="AJ182" s="49">
        <v>6574</v>
      </c>
      <c r="AK182" s="49">
        <v>6775</v>
      </c>
      <c r="AL182" s="49">
        <v>6860</v>
      </c>
      <c r="AM182" s="49">
        <v>6759</v>
      </c>
      <c r="AN182" s="49">
        <v>6900</v>
      </c>
      <c r="AO182" s="49">
        <v>7252</v>
      </c>
      <c r="AP182" s="49">
        <v>7407</v>
      </c>
      <c r="AQ182" s="49">
        <v>7536</v>
      </c>
      <c r="AR182" s="49">
        <v>7602</v>
      </c>
      <c r="AS182" s="49">
        <v>7755</v>
      </c>
      <c r="AT182" s="49">
        <v>7995</v>
      </c>
      <c r="AU182" s="49">
        <v>7936</v>
      </c>
      <c r="AV182" s="49">
        <v>7788</v>
      </c>
      <c r="AW182" s="49">
        <v>8045</v>
      </c>
      <c r="AX182" s="49">
        <v>7873</v>
      </c>
      <c r="AY182" s="49">
        <v>7641</v>
      </c>
      <c r="AZ182" s="49">
        <v>7494</v>
      </c>
      <c r="BA182" s="49">
        <v>7772</v>
      </c>
      <c r="BB182" s="49">
        <v>7791</v>
      </c>
      <c r="BC182" s="49">
        <v>7926</v>
      </c>
      <c r="BD182" s="49">
        <v>7619</v>
      </c>
      <c r="BE182" s="49">
        <v>7123</v>
      </c>
      <c r="BF182" s="49">
        <v>7063</v>
      </c>
      <c r="BG182" s="49">
        <v>7362</v>
      </c>
      <c r="BH182" s="49">
        <v>7542</v>
      </c>
      <c r="BI182" s="49">
        <v>7684</v>
      </c>
      <c r="BJ182" s="49">
        <v>7866</v>
      </c>
      <c r="BK182" s="49">
        <v>8108</v>
      </c>
      <c r="BL182" s="49">
        <v>8467</v>
      </c>
      <c r="BM182" s="49">
        <v>8175</v>
      </c>
      <c r="BN182" s="49">
        <v>8453</v>
      </c>
      <c r="BO182" s="49">
        <v>8349</v>
      </c>
      <c r="BP182" s="49">
        <v>8520</v>
      </c>
      <c r="BQ182" s="49">
        <v>8410</v>
      </c>
      <c r="BR182" s="49">
        <v>8301</v>
      </c>
      <c r="BS182" s="49">
        <v>8006</v>
      </c>
      <c r="BT182" s="49">
        <v>7769</v>
      </c>
      <c r="BU182" s="49">
        <v>7714</v>
      </c>
      <c r="BV182" s="49">
        <v>7384</v>
      </c>
      <c r="BW182" s="49">
        <v>7004</v>
      </c>
      <c r="BX182" s="49">
        <v>6836</v>
      </c>
      <c r="BY182" s="49">
        <v>6503</v>
      </c>
      <c r="BZ182" s="49">
        <v>6143</v>
      </c>
      <c r="CA182" s="49">
        <v>5989</v>
      </c>
      <c r="CB182" s="49">
        <v>5620</v>
      </c>
      <c r="CC182" s="49">
        <v>5589</v>
      </c>
      <c r="CD182" s="49">
        <v>5504</v>
      </c>
      <c r="CE182" s="49">
        <v>5192</v>
      </c>
      <c r="CF182" s="49">
        <v>5243</v>
      </c>
      <c r="CG182" s="49">
        <v>5359</v>
      </c>
      <c r="CH182" s="49">
        <v>5640</v>
      </c>
      <c r="CI182" s="49">
        <v>6097</v>
      </c>
      <c r="CJ182" s="49">
        <v>6666</v>
      </c>
      <c r="CK182" s="49">
        <v>4964</v>
      </c>
      <c r="CL182" s="49">
        <v>4491</v>
      </c>
      <c r="CM182" s="49">
        <v>4357</v>
      </c>
      <c r="CN182" s="49">
        <v>3951</v>
      </c>
      <c r="CO182" s="49">
        <v>3286</v>
      </c>
      <c r="CP182" s="49">
        <v>2669</v>
      </c>
      <c r="CQ182" s="49">
        <v>2740</v>
      </c>
      <c r="CR182" s="49">
        <v>2607</v>
      </c>
      <c r="CS182" s="49">
        <v>2478</v>
      </c>
      <c r="CT182" s="49">
        <v>2181</v>
      </c>
      <c r="CU182" s="49">
        <v>1895</v>
      </c>
      <c r="CV182" s="49">
        <v>1653</v>
      </c>
      <c r="CW182" s="49">
        <v>1382</v>
      </c>
      <c r="CX182" s="49">
        <v>1182</v>
      </c>
      <c r="CY182" s="50">
        <v>3741</v>
      </c>
      <c r="CZ182" s="106">
        <v>6561</v>
      </c>
      <c r="DA182" s="49">
        <v>6423</v>
      </c>
      <c r="DB182" s="49">
        <v>6821</v>
      </c>
      <c r="DC182" s="49">
        <v>6965</v>
      </c>
      <c r="DD182" s="49">
        <v>7227</v>
      </c>
      <c r="DE182" s="49">
        <v>7160</v>
      </c>
      <c r="DF182" s="49">
        <v>7163</v>
      </c>
      <c r="DG182" s="49">
        <v>7141</v>
      </c>
      <c r="DH182" s="49">
        <v>7160</v>
      </c>
      <c r="DI182" s="49">
        <v>7341</v>
      </c>
      <c r="DJ182" s="49">
        <v>7312</v>
      </c>
      <c r="DK182" s="49">
        <v>7442</v>
      </c>
      <c r="DL182" s="49">
        <v>7447</v>
      </c>
      <c r="DM182" s="49">
        <v>7277</v>
      </c>
      <c r="DN182" s="49">
        <v>7384</v>
      </c>
      <c r="DO182" s="49">
        <v>7052</v>
      </c>
      <c r="DP182" s="49">
        <v>6885</v>
      </c>
      <c r="DQ182" s="49">
        <v>6898</v>
      </c>
      <c r="DR182" s="49">
        <v>6397</v>
      </c>
      <c r="DS182" s="49">
        <v>4566</v>
      </c>
      <c r="DT182" s="49">
        <v>4705</v>
      </c>
      <c r="DU182" s="49">
        <v>5196</v>
      </c>
      <c r="DV182" s="49">
        <v>5894</v>
      </c>
      <c r="DW182" s="49">
        <v>6433</v>
      </c>
      <c r="DX182" s="49">
        <v>6617</v>
      </c>
      <c r="DY182" s="49">
        <v>7007</v>
      </c>
      <c r="DZ182" s="49">
        <v>6985</v>
      </c>
      <c r="EA182" s="49">
        <v>7180</v>
      </c>
      <c r="EB182" s="49">
        <v>7817</v>
      </c>
      <c r="EC182" s="49">
        <v>7891</v>
      </c>
      <c r="ED182" s="49">
        <v>8321</v>
      </c>
      <c r="EE182" s="49">
        <v>8492</v>
      </c>
      <c r="EF182" s="49">
        <v>8608</v>
      </c>
      <c r="EG182" s="49">
        <v>8728</v>
      </c>
      <c r="EH182" s="49">
        <v>8874</v>
      </c>
      <c r="EI182" s="49">
        <v>8562</v>
      </c>
      <c r="EJ182" s="49">
        <v>8521</v>
      </c>
      <c r="EK182" s="49">
        <v>8553</v>
      </c>
      <c r="EL182" s="49">
        <v>8363</v>
      </c>
      <c r="EM182" s="49">
        <v>8175</v>
      </c>
      <c r="EN182" s="49">
        <v>8216</v>
      </c>
      <c r="EO182" s="49">
        <v>8419</v>
      </c>
      <c r="EP182" s="49">
        <v>8447</v>
      </c>
      <c r="EQ182" s="49">
        <v>8116</v>
      </c>
      <c r="ER182" s="49">
        <v>7367</v>
      </c>
      <c r="ES182" s="49">
        <v>7422</v>
      </c>
      <c r="ET182" s="49">
        <v>7789</v>
      </c>
      <c r="EU182" s="49">
        <v>7820</v>
      </c>
      <c r="EV182" s="49">
        <v>7786</v>
      </c>
      <c r="EW182" s="49">
        <v>8183</v>
      </c>
      <c r="EX182" s="49">
        <v>8285</v>
      </c>
      <c r="EY182" s="49">
        <v>8662</v>
      </c>
      <c r="EZ182" s="49">
        <v>8377</v>
      </c>
      <c r="FA182" s="49">
        <v>8619</v>
      </c>
      <c r="FB182" s="49">
        <v>8746</v>
      </c>
      <c r="FC182" s="49">
        <v>8866</v>
      </c>
      <c r="FD182" s="49">
        <v>8675</v>
      </c>
      <c r="FE182" s="49">
        <v>8434</v>
      </c>
      <c r="FF182" s="49">
        <v>8331</v>
      </c>
      <c r="FG182" s="49">
        <v>8123</v>
      </c>
      <c r="FH182" s="49">
        <v>7880</v>
      </c>
      <c r="FI182" s="49">
        <v>7604</v>
      </c>
      <c r="FJ182" s="49">
        <v>7052</v>
      </c>
      <c r="FK182" s="49">
        <v>6842</v>
      </c>
      <c r="FL182" s="49">
        <v>6820</v>
      </c>
      <c r="FM182" s="49">
        <v>6530</v>
      </c>
      <c r="FN182" s="49">
        <v>6254</v>
      </c>
      <c r="FO182" s="49">
        <v>6018</v>
      </c>
      <c r="FP182" s="49">
        <v>6180</v>
      </c>
      <c r="FQ182" s="49">
        <v>6001</v>
      </c>
      <c r="FR182" s="49">
        <v>5803</v>
      </c>
      <c r="FS182" s="49">
        <v>6050</v>
      </c>
      <c r="FT182" s="49">
        <v>6011</v>
      </c>
      <c r="FU182" s="49">
        <v>6328</v>
      </c>
      <c r="FV182" s="49">
        <v>6979</v>
      </c>
      <c r="FW182" s="49">
        <v>7862</v>
      </c>
      <c r="FX182" s="49">
        <v>5688</v>
      </c>
      <c r="FY182" s="49">
        <v>5289</v>
      </c>
      <c r="FZ182" s="49">
        <v>5159</v>
      </c>
      <c r="GA182" s="49">
        <v>4680</v>
      </c>
      <c r="GB182" s="49">
        <v>4126</v>
      </c>
      <c r="GC182" s="49">
        <v>3469</v>
      </c>
      <c r="GD182" s="49">
        <v>3682</v>
      </c>
      <c r="GE182" s="49">
        <v>3537</v>
      </c>
      <c r="GF182" s="49">
        <v>3310</v>
      </c>
      <c r="GG182" s="49">
        <v>2999</v>
      </c>
      <c r="GH182" s="49">
        <v>2861</v>
      </c>
      <c r="GI182" s="49">
        <v>2427</v>
      </c>
      <c r="GJ182" s="49">
        <v>2147</v>
      </c>
      <c r="GK182" s="49">
        <v>1880</v>
      </c>
      <c r="GL182" s="50">
        <v>7873</v>
      </c>
    </row>
    <row r="183" spans="1:194" s="1" customFormat="1">
      <c r="A183" s="109" t="s">
        <v>714</v>
      </c>
      <c r="B183" s="369" t="s">
        <v>740</v>
      </c>
      <c r="C183" s="132" t="str">
        <f t="shared" si="43"/>
        <v>England ICB - NHS Norfolk and Waveney Integrated Care Board</v>
      </c>
      <c r="D183" s="79">
        <f t="shared" si="53"/>
        <v>413052</v>
      </c>
      <c r="E183" s="79">
        <f t="shared" si="54"/>
        <v>438783</v>
      </c>
      <c r="F183" s="102">
        <f t="shared" si="55"/>
        <v>1041932</v>
      </c>
      <c r="G183" s="51">
        <f t="shared" si="56"/>
        <v>510572</v>
      </c>
      <c r="H183" s="52">
        <f t="shared" si="57"/>
        <v>531360</v>
      </c>
      <c r="I183" s="51">
        <f t="shared" si="58"/>
        <v>413052</v>
      </c>
      <c r="J183" s="104">
        <f t="shared" si="59"/>
        <v>438783</v>
      </c>
      <c r="K183" s="106">
        <f t="shared" si="60"/>
        <v>97520</v>
      </c>
      <c r="L183" s="50">
        <f t="shared" si="61"/>
        <v>92577</v>
      </c>
      <c r="M183" s="106">
        <v>4357</v>
      </c>
      <c r="N183" s="49">
        <v>4604</v>
      </c>
      <c r="O183" s="49">
        <v>4811</v>
      </c>
      <c r="P183" s="49">
        <v>5007</v>
      </c>
      <c r="Q183" s="49">
        <v>5172</v>
      </c>
      <c r="R183" s="49">
        <v>5441</v>
      </c>
      <c r="S183" s="49">
        <v>5549</v>
      </c>
      <c r="T183" s="49">
        <v>5566</v>
      </c>
      <c r="U183" s="49">
        <v>5531</v>
      </c>
      <c r="V183" s="49">
        <v>5772</v>
      </c>
      <c r="W183" s="49">
        <v>5859</v>
      </c>
      <c r="X183" s="49">
        <v>5927</v>
      </c>
      <c r="Y183" s="49">
        <v>5744</v>
      </c>
      <c r="Z183" s="49">
        <v>5782</v>
      </c>
      <c r="AA183" s="49">
        <v>5899</v>
      </c>
      <c r="AB183" s="49">
        <v>5600</v>
      </c>
      <c r="AC183" s="49">
        <v>5439</v>
      </c>
      <c r="AD183" s="49">
        <v>5460</v>
      </c>
      <c r="AE183" s="49">
        <v>5548</v>
      </c>
      <c r="AF183" s="49">
        <v>5687</v>
      </c>
      <c r="AG183" s="49">
        <v>5690</v>
      </c>
      <c r="AH183" s="49">
        <v>5593</v>
      </c>
      <c r="AI183" s="49">
        <v>5702</v>
      </c>
      <c r="AJ183" s="49">
        <v>5566</v>
      </c>
      <c r="AK183" s="49">
        <v>5476</v>
      </c>
      <c r="AL183" s="49">
        <v>5678</v>
      </c>
      <c r="AM183" s="49">
        <v>5602</v>
      </c>
      <c r="AN183" s="49">
        <v>5629</v>
      </c>
      <c r="AO183" s="49">
        <v>5913</v>
      </c>
      <c r="AP183" s="49">
        <v>5958</v>
      </c>
      <c r="AQ183" s="49">
        <v>6015</v>
      </c>
      <c r="AR183" s="49">
        <v>6017</v>
      </c>
      <c r="AS183" s="49">
        <v>6305</v>
      </c>
      <c r="AT183" s="49">
        <v>6071</v>
      </c>
      <c r="AU183" s="49">
        <v>6204</v>
      </c>
      <c r="AV183" s="49">
        <v>6122</v>
      </c>
      <c r="AW183" s="49">
        <v>6066</v>
      </c>
      <c r="AX183" s="49">
        <v>5985</v>
      </c>
      <c r="AY183" s="49">
        <v>5829</v>
      </c>
      <c r="AZ183" s="49">
        <v>5820</v>
      </c>
      <c r="BA183" s="49">
        <v>5696</v>
      </c>
      <c r="BB183" s="49">
        <v>5887</v>
      </c>
      <c r="BC183" s="49">
        <v>6013</v>
      </c>
      <c r="BD183" s="49">
        <v>5732</v>
      </c>
      <c r="BE183" s="49">
        <v>5387</v>
      </c>
      <c r="BF183" s="49">
        <v>5255</v>
      </c>
      <c r="BG183" s="49">
        <v>5423</v>
      </c>
      <c r="BH183" s="49">
        <v>5750</v>
      </c>
      <c r="BI183" s="49">
        <v>6083</v>
      </c>
      <c r="BJ183" s="49">
        <v>6350</v>
      </c>
      <c r="BK183" s="49">
        <v>6726</v>
      </c>
      <c r="BL183" s="49">
        <v>6886</v>
      </c>
      <c r="BM183" s="49">
        <v>6918</v>
      </c>
      <c r="BN183" s="49">
        <v>7202</v>
      </c>
      <c r="BO183" s="49">
        <v>7132</v>
      </c>
      <c r="BP183" s="49">
        <v>7271</v>
      </c>
      <c r="BQ183" s="49">
        <v>7458</v>
      </c>
      <c r="BR183" s="49">
        <v>7326</v>
      </c>
      <c r="BS183" s="49">
        <v>7433</v>
      </c>
      <c r="BT183" s="49">
        <v>7239</v>
      </c>
      <c r="BU183" s="49">
        <v>7139</v>
      </c>
      <c r="BV183" s="49">
        <v>7117</v>
      </c>
      <c r="BW183" s="49">
        <v>6735</v>
      </c>
      <c r="BX183" s="49">
        <v>6684</v>
      </c>
      <c r="BY183" s="49">
        <v>6465</v>
      </c>
      <c r="BZ183" s="49">
        <v>6452</v>
      </c>
      <c r="CA183" s="49">
        <v>6269</v>
      </c>
      <c r="CB183" s="49">
        <v>5975</v>
      </c>
      <c r="CC183" s="49">
        <v>6202</v>
      </c>
      <c r="CD183" s="49">
        <v>6022</v>
      </c>
      <c r="CE183" s="49">
        <v>5840</v>
      </c>
      <c r="CF183" s="49">
        <v>6055</v>
      </c>
      <c r="CG183" s="49">
        <v>6173</v>
      </c>
      <c r="CH183" s="49">
        <v>6291</v>
      </c>
      <c r="CI183" s="49">
        <v>6814</v>
      </c>
      <c r="CJ183" s="49">
        <v>7453</v>
      </c>
      <c r="CK183" s="49">
        <v>5679</v>
      </c>
      <c r="CL183" s="49">
        <v>5329</v>
      </c>
      <c r="CM183" s="49">
        <v>5045</v>
      </c>
      <c r="CN183" s="49">
        <v>4582</v>
      </c>
      <c r="CO183" s="49">
        <v>4065</v>
      </c>
      <c r="CP183" s="49">
        <v>3268</v>
      </c>
      <c r="CQ183" s="49">
        <v>3283</v>
      </c>
      <c r="CR183" s="49">
        <v>3136</v>
      </c>
      <c r="CS183" s="49">
        <v>2980</v>
      </c>
      <c r="CT183" s="49">
        <v>2638</v>
      </c>
      <c r="CU183" s="49">
        <v>2163</v>
      </c>
      <c r="CV183" s="49">
        <v>1973</v>
      </c>
      <c r="CW183" s="49">
        <v>1606</v>
      </c>
      <c r="CX183" s="49">
        <v>1340</v>
      </c>
      <c r="CY183" s="50">
        <v>4636</v>
      </c>
      <c r="CZ183" s="106">
        <v>4357</v>
      </c>
      <c r="DA183" s="49">
        <v>4251</v>
      </c>
      <c r="DB183" s="49">
        <v>4582</v>
      </c>
      <c r="DC183" s="49">
        <v>4745</v>
      </c>
      <c r="DD183" s="49">
        <v>4813</v>
      </c>
      <c r="DE183" s="49">
        <v>5085</v>
      </c>
      <c r="DF183" s="49">
        <v>5318</v>
      </c>
      <c r="DG183" s="49">
        <v>5256</v>
      </c>
      <c r="DH183" s="49">
        <v>5263</v>
      </c>
      <c r="DI183" s="49">
        <v>5612</v>
      </c>
      <c r="DJ183" s="49">
        <v>5789</v>
      </c>
      <c r="DK183" s="49">
        <v>5515</v>
      </c>
      <c r="DL183" s="49">
        <v>5586</v>
      </c>
      <c r="DM183" s="49">
        <v>5517</v>
      </c>
      <c r="DN183" s="49">
        <v>5554</v>
      </c>
      <c r="DO183" s="49">
        <v>5292</v>
      </c>
      <c r="DP183" s="49">
        <v>5032</v>
      </c>
      <c r="DQ183" s="49">
        <v>5010</v>
      </c>
      <c r="DR183" s="49">
        <v>5066</v>
      </c>
      <c r="DS183" s="49">
        <v>5189</v>
      </c>
      <c r="DT183" s="49">
        <v>5531</v>
      </c>
      <c r="DU183" s="49">
        <v>5620</v>
      </c>
      <c r="DV183" s="49">
        <v>5339</v>
      </c>
      <c r="DW183" s="49">
        <v>5537</v>
      </c>
      <c r="DX183" s="49">
        <v>5533</v>
      </c>
      <c r="DY183" s="49">
        <v>5677</v>
      </c>
      <c r="DZ183" s="49">
        <v>5582</v>
      </c>
      <c r="EA183" s="49">
        <v>5680</v>
      </c>
      <c r="EB183" s="49">
        <v>6087</v>
      </c>
      <c r="EC183" s="49">
        <v>5965</v>
      </c>
      <c r="ED183" s="49">
        <v>6276</v>
      </c>
      <c r="EE183" s="49">
        <v>6344</v>
      </c>
      <c r="EF183" s="49">
        <v>6159</v>
      </c>
      <c r="EG183" s="49">
        <v>6394</v>
      </c>
      <c r="EH183" s="49">
        <v>6321</v>
      </c>
      <c r="EI183" s="49">
        <v>6409</v>
      </c>
      <c r="EJ183" s="49">
        <v>6291</v>
      </c>
      <c r="EK183" s="49">
        <v>6073</v>
      </c>
      <c r="EL183" s="49">
        <v>6014</v>
      </c>
      <c r="EM183" s="49">
        <v>6032</v>
      </c>
      <c r="EN183" s="49">
        <v>6100</v>
      </c>
      <c r="EO183" s="49">
        <v>6063</v>
      </c>
      <c r="EP183" s="49">
        <v>5959</v>
      </c>
      <c r="EQ183" s="49">
        <v>5881</v>
      </c>
      <c r="ER183" s="49">
        <v>5513</v>
      </c>
      <c r="ES183" s="49">
        <v>5337</v>
      </c>
      <c r="ET183" s="49">
        <v>5669</v>
      </c>
      <c r="EU183" s="49">
        <v>5923</v>
      </c>
      <c r="EV183" s="49">
        <v>6345</v>
      </c>
      <c r="EW183" s="49">
        <v>6579</v>
      </c>
      <c r="EX183" s="49">
        <v>6928</v>
      </c>
      <c r="EY183" s="49">
        <v>7225</v>
      </c>
      <c r="EZ183" s="49">
        <v>7071</v>
      </c>
      <c r="FA183" s="49">
        <v>7308</v>
      </c>
      <c r="FB183" s="49">
        <v>7445</v>
      </c>
      <c r="FC183" s="49">
        <v>7489</v>
      </c>
      <c r="FD183" s="49">
        <v>7696</v>
      </c>
      <c r="FE183" s="49">
        <v>7880</v>
      </c>
      <c r="FF183" s="49">
        <v>7851</v>
      </c>
      <c r="FG183" s="49">
        <v>7574</v>
      </c>
      <c r="FH183" s="49">
        <v>7590</v>
      </c>
      <c r="FI183" s="49">
        <v>7428</v>
      </c>
      <c r="FJ183" s="49">
        <v>7072</v>
      </c>
      <c r="FK183" s="49">
        <v>7067</v>
      </c>
      <c r="FL183" s="49">
        <v>7027</v>
      </c>
      <c r="FM183" s="49">
        <v>6835</v>
      </c>
      <c r="FN183" s="49">
        <v>6750</v>
      </c>
      <c r="FO183" s="49">
        <v>6480</v>
      </c>
      <c r="FP183" s="49">
        <v>6553</v>
      </c>
      <c r="FQ183" s="49">
        <v>6746</v>
      </c>
      <c r="FR183" s="49">
        <v>6503</v>
      </c>
      <c r="FS183" s="49">
        <v>6426</v>
      </c>
      <c r="FT183" s="49">
        <v>6557</v>
      </c>
      <c r="FU183" s="49">
        <v>6811</v>
      </c>
      <c r="FV183" s="49">
        <v>7426</v>
      </c>
      <c r="FW183" s="49">
        <v>8294</v>
      </c>
      <c r="FX183" s="49">
        <v>6140</v>
      </c>
      <c r="FY183" s="49">
        <v>5736</v>
      </c>
      <c r="FZ183" s="49">
        <v>5709</v>
      </c>
      <c r="GA183" s="49">
        <v>5122</v>
      </c>
      <c r="GB183" s="49">
        <v>4458</v>
      </c>
      <c r="GC183" s="49">
        <v>3975</v>
      </c>
      <c r="GD183" s="49">
        <v>3809</v>
      </c>
      <c r="GE183" s="49">
        <v>3722</v>
      </c>
      <c r="GF183" s="49">
        <v>3551</v>
      </c>
      <c r="GG183" s="49">
        <v>3260</v>
      </c>
      <c r="GH183" s="49">
        <v>2903</v>
      </c>
      <c r="GI183" s="49">
        <v>2611</v>
      </c>
      <c r="GJ183" s="49">
        <v>2355</v>
      </c>
      <c r="GK183" s="49">
        <v>2041</v>
      </c>
      <c r="GL183" s="50">
        <v>8871</v>
      </c>
    </row>
    <row r="184" spans="1:194" s="1" customFormat="1">
      <c r="A184" s="109" t="s">
        <v>714</v>
      </c>
      <c r="B184" s="369" t="s">
        <v>741</v>
      </c>
      <c r="C184" s="132" t="str">
        <f t="shared" si="43"/>
        <v>England ICB - NHS North Central London Integrated Care Board</v>
      </c>
      <c r="D184" s="79">
        <f t="shared" si="53"/>
        <v>525382</v>
      </c>
      <c r="E184" s="79">
        <f t="shared" si="54"/>
        <v>593171</v>
      </c>
      <c r="F184" s="102">
        <f t="shared" si="55"/>
        <v>1416558</v>
      </c>
      <c r="G184" s="51">
        <f t="shared" si="56"/>
        <v>677387</v>
      </c>
      <c r="H184" s="52">
        <f t="shared" si="57"/>
        <v>739171</v>
      </c>
      <c r="I184" s="51">
        <f t="shared" si="58"/>
        <v>525382</v>
      </c>
      <c r="J184" s="104">
        <f t="shared" si="59"/>
        <v>593171</v>
      </c>
      <c r="K184" s="106">
        <f t="shared" si="60"/>
        <v>152005</v>
      </c>
      <c r="L184" s="50">
        <f t="shared" si="61"/>
        <v>146000</v>
      </c>
      <c r="M184" s="106">
        <v>8502</v>
      </c>
      <c r="N184" s="49">
        <v>8149</v>
      </c>
      <c r="O184" s="49">
        <v>8293</v>
      </c>
      <c r="P184" s="49">
        <v>8066</v>
      </c>
      <c r="Q184" s="49">
        <v>8296</v>
      </c>
      <c r="R184" s="49">
        <v>8212</v>
      </c>
      <c r="S184" s="49">
        <v>8352</v>
      </c>
      <c r="T184" s="49">
        <v>8174</v>
      </c>
      <c r="U184" s="49">
        <v>8262</v>
      </c>
      <c r="V184" s="49">
        <v>8257</v>
      </c>
      <c r="W184" s="49">
        <v>8751</v>
      </c>
      <c r="X184" s="49">
        <v>8831</v>
      </c>
      <c r="Y184" s="49">
        <v>8744</v>
      </c>
      <c r="Z184" s="49">
        <v>8816</v>
      </c>
      <c r="AA184" s="49">
        <v>8807</v>
      </c>
      <c r="AB184" s="49">
        <v>8583</v>
      </c>
      <c r="AC184" s="49">
        <v>8464</v>
      </c>
      <c r="AD184" s="49">
        <v>8446</v>
      </c>
      <c r="AE184" s="49">
        <v>8610</v>
      </c>
      <c r="AF184" s="49">
        <v>8893</v>
      </c>
      <c r="AG184" s="49">
        <v>8734</v>
      </c>
      <c r="AH184" s="49">
        <v>8464</v>
      </c>
      <c r="AI184" s="49">
        <v>9096</v>
      </c>
      <c r="AJ184" s="49">
        <v>10322</v>
      </c>
      <c r="AK184" s="49">
        <v>10427</v>
      </c>
      <c r="AL184" s="49">
        <v>11234</v>
      </c>
      <c r="AM184" s="49">
        <v>11402</v>
      </c>
      <c r="AN184" s="49">
        <v>11666</v>
      </c>
      <c r="AO184" s="49">
        <v>11974</v>
      </c>
      <c r="AP184" s="49">
        <v>11704</v>
      </c>
      <c r="AQ184" s="49">
        <v>11907</v>
      </c>
      <c r="AR184" s="49">
        <v>11925</v>
      </c>
      <c r="AS184" s="49">
        <v>11913</v>
      </c>
      <c r="AT184" s="49">
        <v>11464</v>
      </c>
      <c r="AU184" s="49">
        <v>11179</v>
      </c>
      <c r="AV184" s="49">
        <v>11002</v>
      </c>
      <c r="AW184" s="49">
        <v>10715</v>
      </c>
      <c r="AX184" s="49">
        <v>10919</v>
      </c>
      <c r="AY184" s="49">
        <v>9850</v>
      </c>
      <c r="AZ184" s="49">
        <v>9905</v>
      </c>
      <c r="BA184" s="49">
        <v>10039</v>
      </c>
      <c r="BB184" s="49">
        <v>10195</v>
      </c>
      <c r="BC184" s="49">
        <v>10289</v>
      </c>
      <c r="BD184" s="49">
        <v>9845</v>
      </c>
      <c r="BE184" s="49">
        <v>9260</v>
      </c>
      <c r="BF184" s="49">
        <v>8862</v>
      </c>
      <c r="BG184" s="49">
        <v>8866</v>
      </c>
      <c r="BH184" s="49">
        <v>9118</v>
      </c>
      <c r="BI184" s="49">
        <v>8960</v>
      </c>
      <c r="BJ184" s="49">
        <v>8996</v>
      </c>
      <c r="BK184" s="49">
        <v>9009</v>
      </c>
      <c r="BL184" s="49">
        <v>9143</v>
      </c>
      <c r="BM184" s="49">
        <v>8756</v>
      </c>
      <c r="BN184" s="49">
        <v>8810</v>
      </c>
      <c r="BO184" s="49">
        <v>8717</v>
      </c>
      <c r="BP184" s="49">
        <v>8404</v>
      </c>
      <c r="BQ184" s="49">
        <v>8606</v>
      </c>
      <c r="BR184" s="49">
        <v>8127</v>
      </c>
      <c r="BS184" s="49">
        <v>8096</v>
      </c>
      <c r="BT184" s="49">
        <v>7657</v>
      </c>
      <c r="BU184" s="49">
        <v>7230</v>
      </c>
      <c r="BV184" s="49">
        <v>6826</v>
      </c>
      <c r="BW184" s="49">
        <v>6838</v>
      </c>
      <c r="BX184" s="49">
        <v>6196</v>
      </c>
      <c r="BY184" s="49">
        <v>6012</v>
      </c>
      <c r="BZ184" s="49">
        <v>5495</v>
      </c>
      <c r="CA184" s="49">
        <v>5302</v>
      </c>
      <c r="CB184" s="49">
        <v>4993</v>
      </c>
      <c r="CC184" s="49">
        <v>4541</v>
      </c>
      <c r="CD184" s="49">
        <v>4482</v>
      </c>
      <c r="CE184" s="49">
        <v>4187</v>
      </c>
      <c r="CF184" s="49">
        <v>4052</v>
      </c>
      <c r="CG184" s="49">
        <v>4057</v>
      </c>
      <c r="CH184" s="49">
        <v>3879</v>
      </c>
      <c r="CI184" s="49">
        <v>3940</v>
      </c>
      <c r="CJ184" s="49">
        <v>3915</v>
      </c>
      <c r="CK184" s="49">
        <v>3154</v>
      </c>
      <c r="CL184" s="49">
        <v>2996</v>
      </c>
      <c r="CM184" s="49">
        <v>2993</v>
      </c>
      <c r="CN184" s="49">
        <v>2499</v>
      </c>
      <c r="CO184" s="49">
        <v>2168</v>
      </c>
      <c r="CP184" s="49">
        <v>1935</v>
      </c>
      <c r="CQ184" s="49">
        <v>2064</v>
      </c>
      <c r="CR184" s="49">
        <v>1859</v>
      </c>
      <c r="CS184" s="49">
        <v>1703</v>
      </c>
      <c r="CT184" s="49">
        <v>1556</v>
      </c>
      <c r="CU184" s="49">
        <v>1389</v>
      </c>
      <c r="CV184" s="49">
        <v>1198</v>
      </c>
      <c r="CW184" s="49">
        <v>1053</v>
      </c>
      <c r="CX184" s="49">
        <v>865</v>
      </c>
      <c r="CY184" s="50">
        <v>2945</v>
      </c>
      <c r="CZ184" s="106">
        <v>8212</v>
      </c>
      <c r="DA184" s="49">
        <v>7722</v>
      </c>
      <c r="DB184" s="49">
        <v>7857</v>
      </c>
      <c r="DC184" s="49">
        <v>7849</v>
      </c>
      <c r="DD184" s="49">
        <v>7761</v>
      </c>
      <c r="DE184" s="49">
        <v>7999</v>
      </c>
      <c r="DF184" s="49">
        <v>8226</v>
      </c>
      <c r="DG184" s="49">
        <v>7725</v>
      </c>
      <c r="DH184" s="49">
        <v>7844</v>
      </c>
      <c r="DI184" s="49">
        <v>8102</v>
      </c>
      <c r="DJ184" s="49">
        <v>8302</v>
      </c>
      <c r="DK184" s="49">
        <v>8522</v>
      </c>
      <c r="DL184" s="49">
        <v>8378</v>
      </c>
      <c r="DM184" s="49">
        <v>8523</v>
      </c>
      <c r="DN184" s="49">
        <v>8599</v>
      </c>
      <c r="DO184" s="49">
        <v>8034</v>
      </c>
      <c r="DP184" s="49">
        <v>8131</v>
      </c>
      <c r="DQ184" s="49">
        <v>8214</v>
      </c>
      <c r="DR184" s="49">
        <v>8510</v>
      </c>
      <c r="DS184" s="49">
        <v>9560</v>
      </c>
      <c r="DT184" s="49">
        <v>9629</v>
      </c>
      <c r="DU184" s="49">
        <v>9329</v>
      </c>
      <c r="DV184" s="49">
        <v>10673</v>
      </c>
      <c r="DW184" s="49">
        <v>12045</v>
      </c>
      <c r="DX184" s="49">
        <v>12657</v>
      </c>
      <c r="DY184" s="49">
        <v>12645</v>
      </c>
      <c r="DZ184" s="49">
        <v>12943</v>
      </c>
      <c r="EA184" s="49">
        <v>13297</v>
      </c>
      <c r="EB184" s="49">
        <v>13312</v>
      </c>
      <c r="EC184" s="49">
        <v>13448</v>
      </c>
      <c r="ED184" s="49">
        <v>13211</v>
      </c>
      <c r="EE184" s="49">
        <v>13037</v>
      </c>
      <c r="EF184" s="49">
        <v>13180</v>
      </c>
      <c r="EG184" s="49">
        <v>13009</v>
      </c>
      <c r="EH184" s="49">
        <v>12568</v>
      </c>
      <c r="EI184" s="49">
        <v>12280</v>
      </c>
      <c r="EJ184" s="49">
        <v>12038</v>
      </c>
      <c r="EK184" s="49">
        <v>11922</v>
      </c>
      <c r="EL184" s="49">
        <v>11353</v>
      </c>
      <c r="EM184" s="49">
        <v>11198</v>
      </c>
      <c r="EN184" s="49">
        <v>11154</v>
      </c>
      <c r="EO184" s="49">
        <v>11301</v>
      </c>
      <c r="EP184" s="49">
        <v>11050</v>
      </c>
      <c r="EQ184" s="49">
        <v>10964</v>
      </c>
      <c r="ER184" s="49">
        <v>10522</v>
      </c>
      <c r="ES184" s="49">
        <v>10084</v>
      </c>
      <c r="ET184" s="49">
        <v>9888</v>
      </c>
      <c r="EU184" s="49">
        <v>9963</v>
      </c>
      <c r="EV184" s="49">
        <v>9650</v>
      </c>
      <c r="EW184" s="49">
        <v>9656</v>
      </c>
      <c r="EX184" s="49">
        <v>9522</v>
      </c>
      <c r="EY184" s="49">
        <v>9876</v>
      </c>
      <c r="EZ184" s="49">
        <v>9764</v>
      </c>
      <c r="FA184" s="49">
        <v>9485</v>
      </c>
      <c r="FB184" s="49">
        <v>9341</v>
      </c>
      <c r="FC184" s="49">
        <v>9002</v>
      </c>
      <c r="FD184" s="49">
        <v>9325</v>
      </c>
      <c r="FE184" s="49">
        <v>9104</v>
      </c>
      <c r="FF184" s="49">
        <v>8680</v>
      </c>
      <c r="FG184" s="49">
        <v>8346</v>
      </c>
      <c r="FH184" s="49">
        <v>7671</v>
      </c>
      <c r="FI184" s="49">
        <v>7457</v>
      </c>
      <c r="FJ184" s="49">
        <v>7269</v>
      </c>
      <c r="FK184" s="49">
        <v>6747</v>
      </c>
      <c r="FL184" s="49">
        <v>6363</v>
      </c>
      <c r="FM184" s="49">
        <v>5976</v>
      </c>
      <c r="FN184" s="49">
        <v>5722</v>
      </c>
      <c r="FO184" s="49">
        <v>5376</v>
      </c>
      <c r="FP184" s="49">
        <v>5223</v>
      </c>
      <c r="FQ184" s="49">
        <v>5034</v>
      </c>
      <c r="FR184" s="49">
        <v>4961</v>
      </c>
      <c r="FS184" s="49">
        <v>4788</v>
      </c>
      <c r="FT184" s="49">
        <v>4773</v>
      </c>
      <c r="FU184" s="49">
        <v>4727</v>
      </c>
      <c r="FV184" s="49">
        <v>4588</v>
      </c>
      <c r="FW184" s="49">
        <v>4772</v>
      </c>
      <c r="FX184" s="49">
        <v>4049</v>
      </c>
      <c r="FY184" s="49">
        <v>3713</v>
      </c>
      <c r="FZ184" s="49">
        <v>3607</v>
      </c>
      <c r="GA184" s="49">
        <v>3257</v>
      </c>
      <c r="GB184" s="49">
        <v>2974</v>
      </c>
      <c r="GC184" s="49">
        <v>2679</v>
      </c>
      <c r="GD184" s="49">
        <v>2701</v>
      </c>
      <c r="GE184" s="49">
        <v>2602</v>
      </c>
      <c r="GF184" s="49">
        <v>2468</v>
      </c>
      <c r="GG184" s="49">
        <v>2084</v>
      </c>
      <c r="GH184" s="49">
        <v>2056</v>
      </c>
      <c r="GI184" s="49">
        <v>1840</v>
      </c>
      <c r="GJ184" s="49">
        <v>1580</v>
      </c>
      <c r="GK184" s="49">
        <v>1487</v>
      </c>
      <c r="GL184" s="50">
        <v>6106</v>
      </c>
    </row>
    <row r="185" spans="1:194" s="1" customFormat="1">
      <c r="A185" s="109" t="s">
        <v>714</v>
      </c>
      <c r="B185" s="369" t="s">
        <v>742</v>
      </c>
      <c r="C185" s="132" t="str">
        <f t="shared" si="43"/>
        <v>England ICB - NHS North East and North Cumbria Integrated Care Board</v>
      </c>
      <c r="D185" s="79">
        <f t="shared" si="53"/>
        <v>1169921</v>
      </c>
      <c r="E185" s="79">
        <f t="shared" si="54"/>
        <v>1245100</v>
      </c>
      <c r="F185" s="102">
        <f t="shared" si="55"/>
        <v>3005519</v>
      </c>
      <c r="G185" s="51">
        <f t="shared" si="56"/>
        <v>1472907</v>
      </c>
      <c r="H185" s="52">
        <f t="shared" si="57"/>
        <v>1532612</v>
      </c>
      <c r="I185" s="51">
        <f t="shared" si="58"/>
        <v>1169921</v>
      </c>
      <c r="J185" s="104">
        <f t="shared" si="59"/>
        <v>1245100</v>
      </c>
      <c r="K185" s="106">
        <f t="shared" si="60"/>
        <v>302986</v>
      </c>
      <c r="L185" s="50">
        <f t="shared" si="61"/>
        <v>287512</v>
      </c>
      <c r="M185" s="106">
        <v>14479</v>
      </c>
      <c r="N185" s="49">
        <v>14552</v>
      </c>
      <c r="O185" s="49">
        <v>14937</v>
      </c>
      <c r="P185" s="49">
        <v>15649</v>
      </c>
      <c r="Q185" s="49">
        <v>16011</v>
      </c>
      <c r="R185" s="49">
        <v>16492</v>
      </c>
      <c r="S185" s="49">
        <v>17158</v>
      </c>
      <c r="T185" s="49">
        <v>16944</v>
      </c>
      <c r="U185" s="49">
        <v>17407</v>
      </c>
      <c r="V185" s="49">
        <v>17920</v>
      </c>
      <c r="W185" s="49">
        <v>18104</v>
      </c>
      <c r="X185" s="49">
        <v>18459</v>
      </c>
      <c r="Y185" s="49">
        <v>18065</v>
      </c>
      <c r="Z185" s="49">
        <v>17811</v>
      </c>
      <c r="AA185" s="49">
        <v>17942</v>
      </c>
      <c r="AB185" s="49">
        <v>17216</v>
      </c>
      <c r="AC185" s="49">
        <v>17122</v>
      </c>
      <c r="AD185" s="49">
        <v>16718</v>
      </c>
      <c r="AE185" s="49">
        <v>17116</v>
      </c>
      <c r="AF185" s="49">
        <v>19411</v>
      </c>
      <c r="AG185" s="49">
        <v>19259</v>
      </c>
      <c r="AH185" s="49">
        <v>18716</v>
      </c>
      <c r="AI185" s="49">
        <v>18294</v>
      </c>
      <c r="AJ185" s="49">
        <v>17764</v>
      </c>
      <c r="AK185" s="49">
        <v>17918</v>
      </c>
      <c r="AL185" s="49">
        <v>18247</v>
      </c>
      <c r="AM185" s="49">
        <v>17614</v>
      </c>
      <c r="AN185" s="49">
        <v>17993</v>
      </c>
      <c r="AO185" s="49">
        <v>17878</v>
      </c>
      <c r="AP185" s="49">
        <v>18197</v>
      </c>
      <c r="AQ185" s="49">
        <v>18885</v>
      </c>
      <c r="AR185" s="49">
        <v>18874</v>
      </c>
      <c r="AS185" s="49">
        <v>18271</v>
      </c>
      <c r="AT185" s="49">
        <v>18310</v>
      </c>
      <c r="AU185" s="49">
        <v>18685</v>
      </c>
      <c r="AV185" s="49">
        <v>18466</v>
      </c>
      <c r="AW185" s="49">
        <v>18843</v>
      </c>
      <c r="AX185" s="49">
        <v>18404</v>
      </c>
      <c r="AY185" s="49">
        <v>17839</v>
      </c>
      <c r="AZ185" s="49">
        <v>17758</v>
      </c>
      <c r="BA185" s="49">
        <v>17569</v>
      </c>
      <c r="BB185" s="49">
        <v>17734</v>
      </c>
      <c r="BC185" s="49">
        <v>18006</v>
      </c>
      <c r="BD185" s="49">
        <v>17535</v>
      </c>
      <c r="BE185" s="49">
        <v>15784</v>
      </c>
      <c r="BF185" s="49">
        <v>15030</v>
      </c>
      <c r="BG185" s="49">
        <v>15931</v>
      </c>
      <c r="BH185" s="49">
        <v>16712</v>
      </c>
      <c r="BI185" s="49">
        <v>16586</v>
      </c>
      <c r="BJ185" s="49">
        <v>17950</v>
      </c>
      <c r="BK185" s="49">
        <v>19314</v>
      </c>
      <c r="BL185" s="49">
        <v>20472</v>
      </c>
      <c r="BM185" s="49">
        <v>19377</v>
      </c>
      <c r="BN185" s="49">
        <v>20163</v>
      </c>
      <c r="BO185" s="49">
        <v>20292</v>
      </c>
      <c r="BP185" s="49">
        <v>21010</v>
      </c>
      <c r="BQ185" s="49">
        <v>21169</v>
      </c>
      <c r="BR185" s="49">
        <v>21929</v>
      </c>
      <c r="BS185" s="49">
        <v>21364</v>
      </c>
      <c r="BT185" s="49">
        <v>21282</v>
      </c>
      <c r="BU185" s="49">
        <v>21283</v>
      </c>
      <c r="BV185" s="49">
        <v>20282</v>
      </c>
      <c r="BW185" s="49">
        <v>19769</v>
      </c>
      <c r="BX185" s="49">
        <v>19629</v>
      </c>
      <c r="BY185" s="49">
        <v>19295</v>
      </c>
      <c r="BZ185" s="49">
        <v>18461</v>
      </c>
      <c r="CA185" s="49">
        <v>17768</v>
      </c>
      <c r="CB185" s="49">
        <v>16931</v>
      </c>
      <c r="CC185" s="49">
        <v>16836</v>
      </c>
      <c r="CD185" s="49">
        <v>16363</v>
      </c>
      <c r="CE185" s="49">
        <v>15590</v>
      </c>
      <c r="CF185" s="49">
        <v>15525</v>
      </c>
      <c r="CG185" s="49">
        <v>15302</v>
      </c>
      <c r="CH185" s="49">
        <v>15688</v>
      </c>
      <c r="CI185" s="49">
        <v>15936</v>
      </c>
      <c r="CJ185" s="49">
        <v>17170</v>
      </c>
      <c r="CK185" s="49">
        <v>12429</v>
      </c>
      <c r="CL185" s="49">
        <v>11601</v>
      </c>
      <c r="CM185" s="49">
        <v>11109</v>
      </c>
      <c r="CN185" s="49">
        <v>9373</v>
      </c>
      <c r="CO185" s="49">
        <v>8451</v>
      </c>
      <c r="CP185" s="49">
        <v>7475</v>
      </c>
      <c r="CQ185" s="49">
        <v>7263</v>
      </c>
      <c r="CR185" s="49">
        <v>6884</v>
      </c>
      <c r="CS185" s="49">
        <v>6213</v>
      </c>
      <c r="CT185" s="49">
        <v>5606</v>
      </c>
      <c r="CU185" s="49">
        <v>4674</v>
      </c>
      <c r="CV185" s="49">
        <v>4050</v>
      </c>
      <c r="CW185" s="49">
        <v>3405</v>
      </c>
      <c r="CX185" s="49">
        <v>2803</v>
      </c>
      <c r="CY185" s="50">
        <v>8806</v>
      </c>
      <c r="CZ185" s="106">
        <v>13701</v>
      </c>
      <c r="DA185" s="49">
        <v>13876</v>
      </c>
      <c r="DB185" s="49">
        <v>14247</v>
      </c>
      <c r="DC185" s="49">
        <v>14881</v>
      </c>
      <c r="DD185" s="49">
        <v>15185</v>
      </c>
      <c r="DE185" s="49">
        <v>15953</v>
      </c>
      <c r="DF185" s="49">
        <v>16213</v>
      </c>
      <c r="DG185" s="49">
        <v>16026</v>
      </c>
      <c r="DH185" s="49">
        <v>16354</v>
      </c>
      <c r="DI185" s="49">
        <v>16720</v>
      </c>
      <c r="DJ185" s="49">
        <v>17259</v>
      </c>
      <c r="DK185" s="49">
        <v>17378</v>
      </c>
      <c r="DL185" s="49">
        <v>17152</v>
      </c>
      <c r="DM185" s="49">
        <v>16699</v>
      </c>
      <c r="DN185" s="49">
        <v>17275</v>
      </c>
      <c r="DO185" s="49">
        <v>16456</v>
      </c>
      <c r="DP185" s="49">
        <v>16215</v>
      </c>
      <c r="DQ185" s="49">
        <v>15922</v>
      </c>
      <c r="DR185" s="49">
        <v>16304</v>
      </c>
      <c r="DS185" s="49">
        <v>18242</v>
      </c>
      <c r="DT185" s="49">
        <v>18650</v>
      </c>
      <c r="DU185" s="49">
        <v>17871</v>
      </c>
      <c r="DV185" s="49">
        <v>16955</v>
      </c>
      <c r="DW185" s="49">
        <v>16960</v>
      </c>
      <c r="DX185" s="49">
        <v>17078</v>
      </c>
      <c r="DY185" s="49">
        <v>18000</v>
      </c>
      <c r="DZ185" s="49">
        <v>17528</v>
      </c>
      <c r="EA185" s="49">
        <v>18064</v>
      </c>
      <c r="EB185" s="49">
        <v>18609</v>
      </c>
      <c r="EC185" s="49">
        <v>18738</v>
      </c>
      <c r="ED185" s="49">
        <v>19706</v>
      </c>
      <c r="EE185" s="49">
        <v>19650</v>
      </c>
      <c r="EF185" s="49">
        <v>19546</v>
      </c>
      <c r="EG185" s="49">
        <v>19438</v>
      </c>
      <c r="EH185" s="49">
        <v>20110</v>
      </c>
      <c r="EI185" s="49">
        <v>19666</v>
      </c>
      <c r="EJ185" s="49">
        <v>19737</v>
      </c>
      <c r="EK185" s="49">
        <v>19551</v>
      </c>
      <c r="EL185" s="49">
        <v>18726</v>
      </c>
      <c r="EM185" s="49">
        <v>18807</v>
      </c>
      <c r="EN185" s="49">
        <v>18630</v>
      </c>
      <c r="EO185" s="49">
        <v>18792</v>
      </c>
      <c r="EP185" s="49">
        <v>18903</v>
      </c>
      <c r="EQ185" s="49">
        <v>18048</v>
      </c>
      <c r="ER185" s="49">
        <v>16271</v>
      </c>
      <c r="ES185" s="49">
        <v>15769</v>
      </c>
      <c r="ET185" s="49">
        <v>16971</v>
      </c>
      <c r="EU185" s="49">
        <v>16956</v>
      </c>
      <c r="EV185" s="49">
        <v>17732</v>
      </c>
      <c r="EW185" s="49">
        <v>18642</v>
      </c>
      <c r="EX185" s="49">
        <v>20136</v>
      </c>
      <c r="EY185" s="49">
        <v>21442</v>
      </c>
      <c r="EZ185" s="49">
        <v>20577</v>
      </c>
      <c r="FA185" s="49">
        <v>21068</v>
      </c>
      <c r="FB185" s="49">
        <v>21515</v>
      </c>
      <c r="FC185" s="49">
        <v>21946</v>
      </c>
      <c r="FD185" s="49">
        <v>22223</v>
      </c>
      <c r="FE185" s="49">
        <v>22454</v>
      </c>
      <c r="FF185" s="49">
        <v>22417</v>
      </c>
      <c r="FG185" s="49">
        <v>22360</v>
      </c>
      <c r="FH185" s="49">
        <v>21997</v>
      </c>
      <c r="FI185" s="49">
        <v>21194</v>
      </c>
      <c r="FJ185" s="49">
        <v>20512</v>
      </c>
      <c r="FK185" s="49">
        <v>20633</v>
      </c>
      <c r="FL185" s="49">
        <v>20233</v>
      </c>
      <c r="FM185" s="49">
        <v>19172</v>
      </c>
      <c r="FN185" s="49">
        <v>18533</v>
      </c>
      <c r="FO185" s="49">
        <v>17594</v>
      </c>
      <c r="FP185" s="49">
        <v>17373</v>
      </c>
      <c r="FQ185" s="49">
        <v>17293</v>
      </c>
      <c r="FR185" s="49">
        <v>16577</v>
      </c>
      <c r="FS185" s="49">
        <v>16648</v>
      </c>
      <c r="FT185" s="49">
        <v>16789</v>
      </c>
      <c r="FU185" s="49">
        <v>16822</v>
      </c>
      <c r="FV185" s="49">
        <v>17644</v>
      </c>
      <c r="FW185" s="49">
        <v>18675</v>
      </c>
      <c r="FX185" s="49">
        <v>13765</v>
      </c>
      <c r="FY185" s="49">
        <v>13058</v>
      </c>
      <c r="FZ185" s="49">
        <v>12578</v>
      </c>
      <c r="GA185" s="49">
        <v>11216</v>
      </c>
      <c r="GB185" s="49">
        <v>10123</v>
      </c>
      <c r="GC185" s="49">
        <v>9319</v>
      </c>
      <c r="GD185" s="49">
        <v>9475</v>
      </c>
      <c r="GE185" s="49">
        <v>9035</v>
      </c>
      <c r="GF185" s="49">
        <v>8706</v>
      </c>
      <c r="GG185" s="49">
        <v>7928</v>
      </c>
      <c r="GH185" s="49">
        <v>6838</v>
      </c>
      <c r="GI185" s="49">
        <v>6326</v>
      </c>
      <c r="GJ185" s="49">
        <v>5210</v>
      </c>
      <c r="GK185" s="49">
        <v>4700</v>
      </c>
      <c r="GL185" s="50">
        <v>18346</v>
      </c>
    </row>
    <row r="186" spans="1:194" s="1" customFormat="1">
      <c r="A186" s="109" t="s">
        <v>714</v>
      </c>
      <c r="B186" s="369" t="s">
        <v>743</v>
      </c>
      <c r="C186" s="132" t="str">
        <f t="shared" si="43"/>
        <v>England ICB - NHS North East London Integrated Care Board</v>
      </c>
      <c r="D186" s="79">
        <f t="shared" si="53"/>
        <v>760944</v>
      </c>
      <c r="E186" s="79">
        <f t="shared" si="54"/>
        <v>800228</v>
      </c>
      <c r="F186" s="102">
        <f t="shared" si="55"/>
        <v>2028265</v>
      </c>
      <c r="G186" s="51">
        <f t="shared" si="56"/>
        <v>998819</v>
      </c>
      <c r="H186" s="52">
        <f t="shared" si="57"/>
        <v>1029446</v>
      </c>
      <c r="I186" s="51">
        <f t="shared" si="58"/>
        <v>760944</v>
      </c>
      <c r="J186" s="104">
        <f t="shared" si="59"/>
        <v>800228</v>
      </c>
      <c r="K186" s="106">
        <f t="shared" si="60"/>
        <v>237875</v>
      </c>
      <c r="L186" s="50">
        <f t="shared" si="61"/>
        <v>229218</v>
      </c>
      <c r="M186" s="106">
        <v>14591</v>
      </c>
      <c r="N186" s="49">
        <v>13368</v>
      </c>
      <c r="O186" s="49">
        <v>13318</v>
      </c>
      <c r="P186" s="49">
        <v>13687</v>
      </c>
      <c r="Q186" s="49">
        <v>13022</v>
      </c>
      <c r="R186" s="49">
        <v>13211</v>
      </c>
      <c r="S186" s="49">
        <v>13582</v>
      </c>
      <c r="T186" s="49">
        <v>13088</v>
      </c>
      <c r="U186" s="49">
        <v>12834</v>
      </c>
      <c r="V186" s="49">
        <v>13222</v>
      </c>
      <c r="W186" s="49">
        <v>13574</v>
      </c>
      <c r="X186" s="49">
        <v>13153</v>
      </c>
      <c r="Y186" s="49">
        <v>13023</v>
      </c>
      <c r="Z186" s="49">
        <v>12974</v>
      </c>
      <c r="AA186" s="49">
        <v>13047</v>
      </c>
      <c r="AB186" s="49">
        <v>13018</v>
      </c>
      <c r="AC186" s="49">
        <v>12382</v>
      </c>
      <c r="AD186" s="49">
        <v>12781</v>
      </c>
      <c r="AE186" s="49">
        <v>12609</v>
      </c>
      <c r="AF186" s="49">
        <v>12112</v>
      </c>
      <c r="AG186" s="49">
        <v>12251</v>
      </c>
      <c r="AH186" s="49">
        <v>12889</v>
      </c>
      <c r="AI186" s="49">
        <v>14293</v>
      </c>
      <c r="AJ186" s="49">
        <v>16450</v>
      </c>
      <c r="AK186" s="49">
        <v>17974</v>
      </c>
      <c r="AL186" s="49">
        <v>19226</v>
      </c>
      <c r="AM186" s="49">
        <v>19431</v>
      </c>
      <c r="AN186" s="49">
        <v>19918</v>
      </c>
      <c r="AO186" s="49">
        <v>19779</v>
      </c>
      <c r="AP186" s="49">
        <v>19242</v>
      </c>
      <c r="AQ186" s="49">
        <v>19336</v>
      </c>
      <c r="AR186" s="49">
        <v>19705</v>
      </c>
      <c r="AS186" s="49">
        <v>19621</v>
      </c>
      <c r="AT186" s="49">
        <v>19256</v>
      </c>
      <c r="AU186" s="49">
        <v>19007</v>
      </c>
      <c r="AV186" s="49">
        <v>18323</v>
      </c>
      <c r="AW186" s="49">
        <v>17227</v>
      </c>
      <c r="AX186" s="49">
        <v>17152</v>
      </c>
      <c r="AY186" s="49">
        <v>16895</v>
      </c>
      <c r="AZ186" s="49">
        <v>16114</v>
      </c>
      <c r="BA186" s="49">
        <v>15828</v>
      </c>
      <c r="BB186" s="49">
        <v>15699</v>
      </c>
      <c r="BC186" s="49">
        <v>15480</v>
      </c>
      <c r="BD186" s="49">
        <v>14526</v>
      </c>
      <c r="BE186" s="49">
        <v>13994</v>
      </c>
      <c r="BF186" s="49">
        <v>13441</v>
      </c>
      <c r="BG186" s="49">
        <v>13408</v>
      </c>
      <c r="BH186" s="49">
        <v>13081</v>
      </c>
      <c r="BI186" s="49">
        <v>12706</v>
      </c>
      <c r="BJ186" s="49">
        <v>12188</v>
      </c>
      <c r="BK186" s="49">
        <v>12088</v>
      </c>
      <c r="BL186" s="49">
        <v>12056</v>
      </c>
      <c r="BM186" s="49">
        <v>11933</v>
      </c>
      <c r="BN186" s="49">
        <v>11568</v>
      </c>
      <c r="BO186" s="49">
        <v>11703</v>
      </c>
      <c r="BP186" s="49">
        <v>10640</v>
      </c>
      <c r="BQ186" s="49">
        <v>10211</v>
      </c>
      <c r="BR186" s="49">
        <v>10179</v>
      </c>
      <c r="BS186" s="49">
        <v>10070</v>
      </c>
      <c r="BT186" s="49">
        <v>9522</v>
      </c>
      <c r="BU186" s="49">
        <v>8966</v>
      </c>
      <c r="BV186" s="49">
        <v>8600</v>
      </c>
      <c r="BW186" s="49">
        <v>8601</v>
      </c>
      <c r="BX186" s="49">
        <v>8025</v>
      </c>
      <c r="BY186" s="49">
        <v>7605</v>
      </c>
      <c r="BZ186" s="49">
        <v>6907</v>
      </c>
      <c r="CA186" s="49">
        <v>6548</v>
      </c>
      <c r="CB186" s="49">
        <v>6110</v>
      </c>
      <c r="CC186" s="49">
        <v>5656</v>
      </c>
      <c r="CD186" s="49">
        <v>5183</v>
      </c>
      <c r="CE186" s="49">
        <v>4996</v>
      </c>
      <c r="CF186" s="49">
        <v>4756</v>
      </c>
      <c r="CG186" s="49">
        <v>4422</v>
      </c>
      <c r="CH186" s="49">
        <v>4186</v>
      </c>
      <c r="CI186" s="49">
        <v>4242</v>
      </c>
      <c r="CJ186" s="49">
        <v>4524</v>
      </c>
      <c r="CK186" s="49">
        <v>3492</v>
      </c>
      <c r="CL186" s="49">
        <v>3005</v>
      </c>
      <c r="CM186" s="49">
        <v>2826</v>
      </c>
      <c r="CN186" s="49">
        <v>2621</v>
      </c>
      <c r="CO186" s="49">
        <v>2422</v>
      </c>
      <c r="CP186" s="49">
        <v>2138</v>
      </c>
      <c r="CQ186" s="49">
        <v>2281</v>
      </c>
      <c r="CR186" s="49">
        <v>2043</v>
      </c>
      <c r="CS186" s="49">
        <v>1924</v>
      </c>
      <c r="CT186" s="49">
        <v>1752</v>
      </c>
      <c r="CU186" s="49">
        <v>1508</v>
      </c>
      <c r="CV186" s="49">
        <v>1304</v>
      </c>
      <c r="CW186" s="49">
        <v>1081</v>
      </c>
      <c r="CX186" s="49">
        <v>888</v>
      </c>
      <c r="CY186" s="50">
        <v>3201</v>
      </c>
      <c r="CZ186" s="106">
        <v>13830</v>
      </c>
      <c r="DA186" s="49">
        <v>13234</v>
      </c>
      <c r="DB186" s="49">
        <v>13153</v>
      </c>
      <c r="DC186" s="49">
        <v>12622</v>
      </c>
      <c r="DD186" s="49">
        <v>12796</v>
      </c>
      <c r="DE186" s="49">
        <v>13015</v>
      </c>
      <c r="DF186" s="49">
        <v>13053</v>
      </c>
      <c r="DG186" s="49">
        <v>12538</v>
      </c>
      <c r="DH186" s="49">
        <v>12401</v>
      </c>
      <c r="DI186" s="49">
        <v>12704</v>
      </c>
      <c r="DJ186" s="49">
        <v>12821</v>
      </c>
      <c r="DK186" s="49">
        <v>12531</v>
      </c>
      <c r="DL186" s="49">
        <v>12654</v>
      </c>
      <c r="DM186" s="49">
        <v>12778</v>
      </c>
      <c r="DN186" s="49">
        <v>12701</v>
      </c>
      <c r="DO186" s="49">
        <v>12354</v>
      </c>
      <c r="DP186" s="49">
        <v>12044</v>
      </c>
      <c r="DQ186" s="49">
        <v>11989</v>
      </c>
      <c r="DR186" s="49">
        <v>11993</v>
      </c>
      <c r="DS186" s="49">
        <v>11340</v>
      </c>
      <c r="DT186" s="49">
        <v>12071</v>
      </c>
      <c r="DU186" s="49">
        <v>12587</v>
      </c>
      <c r="DV186" s="49">
        <v>14390</v>
      </c>
      <c r="DW186" s="49">
        <v>17156</v>
      </c>
      <c r="DX186" s="49">
        <v>18561</v>
      </c>
      <c r="DY186" s="49">
        <v>19473</v>
      </c>
      <c r="DZ186" s="49">
        <v>19926</v>
      </c>
      <c r="EA186" s="49">
        <v>20205</v>
      </c>
      <c r="EB186" s="49">
        <v>20292</v>
      </c>
      <c r="EC186" s="49">
        <v>20407</v>
      </c>
      <c r="ED186" s="49">
        <v>20803</v>
      </c>
      <c r="EE186" s="49">
        <v>20815</v>
      </c>
      <c r="EF186" s="49">
        <v>20621</v>
      </c>
      <c r="EG186" s="49">
        <v>20206</v>
      </c>
      <c r="EH186" s="49">
        <v>20132</v>
      </c>
      <c r="EI186" s="49">
        <v>19211</v>
      </c>
      <c r="EJ186" s="49">
        <v>18728</v>
      </c>
      <c r="EK186" s="49">
        <v>18456</v>
      </c>
      <c r="EL186" s="49">
        <v>17599</v>
      </c>
      <c r="EM186" s="49">
        <v>17200</v>
      </c>
      <c r="EN186" s="49">
        <v>16559</v>
      </c>
      <c r="EO186" s="49">
        <v>16362</v>
      </c>
      <c r="EP186" s="49">
        <v>16146</v>
      </c>
      <c r="EQ186" s="49">
        <v>14978</v>
      </c>
      <c r="ER186" s="49">
        <v>14021</v>
      </c>
      <c r="ES186" s="49">
        <v>13684</v>
      </c>
      <c r="ET186" s="49">
        <v>13300</v>
      </c>
      <c r="EU186" s="49">
        <v>12925</v>
      </c>
      <c r="EV186" s="49">
        <v>12403</v>
      </c>
      <c r="EW186" s="49">
        <v>11977</v>
      </c>
      <c r="EX186" s="49">
        <v>11968</v>
      </c>
      <c r="EY186" s="49">
        <v>11775</v>
      </c>
      <c r="EZ186" s="49">
        <v>12113</v>
      </c>
      <c r="FA186" s="49">
        <v>11741</v>
      </c>
      <c r="FB186" s="49">
        <v>11434</v>
      </c>
      <c r="FC186" s="49">
        <v>10978</v>
      </c>
      <c r="FD186" s="49">
        <v>11136</v>
      </c>
      <c r="FE186" s="49">
        <v>10736</v>
      </c>
      <c r="FF186" s="49">
        <v>10428</v>
      </c>
      <c r="FG186" s="49">
        <v>9870</v>
      </c>
      <c r="FH186" s="49">
        <v>9298</v>
      </c>
      <c r="FI186" s="49">
        <v>8961</v>
      </c>
      <c r="FJ186" s="49">
        <v>8606</v>
      </c>
      <c r="FK186" s="49">
        <v>7969</v>
      </c>
      <c r="FL186" s="49">
        <v>7513</v>
      </c>
      <c r="FM186" s="49">
        <v>7411</v>
      </c>
      <c r="FN186" s="49">
        <v>6901</v>
      </c>
      <c r="FO186" s="49">
        <v>6355</v>
      </c>
      <c r="FP186" s="49">
        <v>6208</v>
      </c>
      <c r="FQ186" s="49">
        <v>5920</v>
      </c>
      <c r="FR186" s="49">
        <v>5752</v>
      </c>
      <c r="FS186" s="49">
        <v>5396</v>
      </c>
      <c r="FT186" s="49">
        <v>5274</v>
      </c>
      <c r="FU186" s="49">
        <v>5094</v>
      </c>
      <c r="FV186" s="49">
        <v>5293</v>
      </c>
      <c r="FW186" s="49">
        <v>5304</v>
      </c>
      <c r="FX186" s="49">
        <v>4258</v>
      </c>
      <c r="FY186" s="49">
        <v>3911</v>
      </c>
      <c r="FZ186" s="49">
        <v>3776</v>
      </c>
      <c r="GA186" s="49">
        <v>3720</v>
      </c>
      <c r="GB186" s="49">
        <v>3267</v>
      </c>
      <c r="GC186" s="49">
        <v>2810</v>
      </c>
      <c r="GD186" s="49">
        <v>2998</v>
      </c>
      <c r="GE186" s="49">
        <v>2794</v>
      </c>
      <c r="GF186" s="49">
        <v>2676</v>
      </c>
      <c r="GG186" s="49">
        <v>2414</v>
      </c>
      <c r="GH186" s="49">
        <v>2192</v>
      </c>
      <c r="GI186" s="49">
        <v>1971</v>
      </c>
      <c r="GJ186" s="49">
        <v>1733</v>
      </c>
      <c r="GK186" s="49">
        <v>1478</v>
      </c>
      <c r="GL186" s="50">
        <v>6269</v>
      </c>
    </row>
    <row r="187" spans="1:194" s="1" customFormat="1">
      <c r="A187" s="109" t="s">
        <v>714</v>
      </c>
      <c r="B187" s="369" t="s">
        <v>744</v>
      </c>
      <c r="C187" s="132" t="str">
        <f t="shared" si="43"/>
        <v>England ICB - NHS North West London Integrated Care Board</v>
      </c>
      <c r="D187" s="79">
        <f>I187</f>
        <v>811699</v>
      </c>
      <c r="E187" s="79">
        <f>J187</f>
        <v>867923</v>
      </c>
      <c r="F187" s="102">
        <f>G187+H187</f>
        <v>2116269</v>
      </c>
      <c r="G187" s="51">
        <f>SUM(M187:CY187)</f>
        <v>1035418</v>
      </c>
      <c r="H187" s="52">
        <f>SUM(CZ187:GL187)</f>
        <v>1080851</v>
      </c>
      <c r="I187" s="51">
        <f>SUM(AE187:CY187)</f>
        <v>811699</v>
      </c>
      <c r="J187" s="104">
        <f>SUM(DR187:GL187)</f>
        <v>867923</v>
      </c>
      <c r="K187" s="106">
        <f>SUM(M187:AD187)</f>
        <v>223719</v>
      </c>
      <c r="L187" s="50">
        <f>SUM(CZ187:DQ187)</f>
        <v>212928</v>
      </c>
      <c r="M187" s="106">
        <v>13145</v>
      </c>
      <c r="N187" s="49">
        <v>12114</v>
      </c>
      <c r="O187" s="49">
        <v>12178</v>
      </c>
      <c r="P187" s="49">
        <v>12054</v>
      </c>
      <c r="Q187" s="49">
        <v>12040</v>
      </c>
      <c r="R187" s="49">
        <v>12185</v>
      </c>
      <c r="S187" s="49">
        <v>12303</v>
      </c>
      <c r="T187" s="49">
        <v>12063</v>
      </c>
      <c r="U187" s="49">
        <v>12090</v>
      </c>
      <c r="V187" s="49">
        <v>12190</v>
      </c>
      <c r="W187" s="49">
        <v>12622</v>
      </c>
      <c r="X187" s="49">
        <v>12828</v>
      </c>
      <c r="Y187" s="49">
        <v>12719</v>
      </c>
      <c r="Z187" s="49">
        <v>12814</v>
      </c>
      <c r="AA187" s="49">
        <v>12802</v>
      </c>
      <c r="AB187" s="49">
        <v>12632</v>
      </c>
      <c r="AC187" s="49">
        <v>12421</v>
      </c>
      <c r="AD187" s="49">
        <v>12519</v>
      </c>
      <c r="AE187" s="49">
        <v>12833</v>
      </c>
      <c r="AF187" s="49">
        <v>12802</v>
      </c>
      <c r="AG187" s="49">
        <v>13194</v>
      </c>
      <c r="AH187" s="49">
        <v>13966</v>
      </c>
      <c r="AI187" s="49">
        <v>14980</v>
      </c>
      <c r="AJ187" s="49">
        <v>16809</v>
      </c>
      <c r="AK187" s="49">
        <v>17934</v>
      </c>
      <c r="AL187" s="49">
        <v>18366</v>
      </c>
      <c r="AM187" s="49">
        <v>18003</v>
      </c>
      <c r="AN187" s="49">
        <v>17791</v>
      </c>
      <c r="AO187" s="49">
        <v>17913</v>
      </c>
      <c r="AP187" s="49">
        <v>17881</v>
      </c>
      <c r="AQ187" s="49">
        <v>17519</v>
      </c>
      <c r="AR187" s="49">
        <v>17363</v>
      </c>
      <c r="AS187" s="49">
        <v>17506</v>
      </c>
      <c r="AT187" s="49">
        <v>17466</v>
      </c>
      <c r="AU187" s="49">
        <v>16975</v>
      </c>
      <c r="AV187" s="49">
        <v>16691</v>
      </c>
      <c r="AW187" s="49">
        <v>16560</v>
      </c>
      <c r="AX187" s="49">
        <v>16266</v>
      </c>
      <c r="AY187" s="49">
        <v>15774</v>
      </c>
      <c r="AZ187" s="49">
        <v>15604</v>
      </c>
      <c r="BA187" s="49">
        <v>16020</v>
      </c>
      <c r="BB187" s="49">
        <v>15812</v>
      </c>
      <c r="BC187" s="49">
        <v>15988</v>
      </c>
      <c r="BD187" s="49">
        <v>15247</v>
      </c>
      <c r="BE187" s="49">
        <v>14534</v>
      </c>
      <c r="BF187" s="49">
        <v>14373</v>
      </c>
      <c r="BG187" s="49">
        <v>14285</v>
      </c>
      <c r="BH187" s="49">
        <v>13998</v>
      </c>
      <c r="BI187" s="49">
        <v>13930</v>
      </c>
      <c r="BJ187" s="49">
        <v>13994</v>
      </c>
      <c r="BK187" s="49">
        <v>13639</v>
      </c>
      <c r="BL187" s="49">
        <v>13541</v>
      </c>
      <c r="BM187" s="49">
        <v>13788</v>
      </c>
      <c r="BN187" s="49">
        <v>13462</v>
      </c>
      <c r="BO187" s="49">
        <v>13331</v>
      </c>
      <c r="BP187" s="49">
        <v>13000</v>
      </c>
      <c r="BQ187" s="49">
        <v>12876</v>
      </c>
      <c r="BR187" s="49">
        <v>12684</v>
      </c>
      <c r="BS187" s="49">
        <v>12188</v>
      </c>
      <c r="BT187" s="49">
        <v>11585</v>
      </c>
      <c r="BU187" s="49">
        <v>11044</v>
      </c>
      <c r="BV187" s="49">
        <v>10708</v>
      </c>
      <c r="BW187" s="49">
        <v>10268</v>
      </c>
      <c r="BX187" s="49">
        <v>9563</v>
      </c>
      <c r="BY187" s="49">
        <v>9114</v>
      </c>
      <c r="BZ187" s="49">
        <v>8631</v>
      </c>
      <c r="CA187" s="49">
        <v>8336</v>
      </c>
      <c r="CB187" s="49">
        <v>7836</v>
      </c>
      <c r="CC187" s="49">
        <v>7325</v>
      </c>
      <c r="CD187" s="49">
        <v>7058</v>
      </c>
      <c r="CE187" s="49">
        <v>6708</v>
      </c>
      <c r="CF187" s="49">
        <v>6352</v>
      </c>
      <c r="CG187" s="49">
        <v>6173</v>
      </c>
      <c r="CH187" s="49">
        <v>6001</v>
      </c>
      <c r="CI187" s="49">
        <v>5844</v>
      </c>
      <c r="CJ187" s="49">
        <v>5875</v>
      </c>
      <c r="CK187" s="49">
        <v>4737</v>
      </c>
      <c r="CL187" s="49">
        <v>4404</v>
      </c>
      <c r="CM187" s="49">
        <v>4319</v>
      </c>
      <c r="CN187" s="49">
        <v>3822</v>
      </c>
      <c r="CO187" s="49">
        <v>3567</v>
      </c>
      <c r="CP187" s="49">
        <v>3042</v>
      </c>
      <c r="CQ187" s="49">
        <v>3186</v>
      </c>
      <c r="CR187" s="49">
        <v>2957</v>
      </c>
      <c r="CS187" s="49">
        <v>2684</v>
      </c>
      <c r="CT187" s="49">
        <v>2348</v>
      </c>
      <c r="CU187" s="49">
        <v>2136</v>
      </c>
      <c r="CV187" s="49">
        <v>1783</v>
      </c>
      <c r="CW187" s="49">
        <v>1588</v>
      </c>
      <c r="CX187" s="49">
        <v>1348</v>
      </c>
      <c r="CY187" s="50">
        <v>4471</v>
      </c>
      <c r="CZ187" s="106">
        <v>12328</v>
      </c>
      <c r="DA187" s="49">
        <v>11704</v>
      </c>
      <c r="DB187" s="49">
        <v>11755</v>
      </c>
      <c r="DC187" s="49">
        <v>11486</v>
      </c>
      <c r="DD187" s="49">
        <v>11320</v>
      </c>
      <c r="DE187" s="49">
        <v>11671</v>
      </c>
      <c r="DF187" s="49">
        <v>11753</v>
      </c>
      <c r="DG187" s="49">
        <v>11653</v>
      </c>
      <c r="DH187" s="49">
        <v>11493</v>
      </c>
      <c r="DI187" s="49">
        <v>11863</v>
      </c>
      <c r="DJ187" s="49">
        <v>12209</v>
      </c>
      <c r="DK187" s="49">
        <v>12050</v>
      </c>
      <c r="DL187" s="49">
        <v>11969</v>
      </c>
      <c r="DM187" s="49">
        <v>12352</v>
      </c>
      <c r="DN187" s="49">
        <v>12164</v>
      </c>
      <c r="DO187" s="49">
        <v>11799</v>
      </c>
      <c r="DP187" s="49">
        <v>11712</v>
      </c>
      <c r="DQ187" s="49">
        <v>11647</v>
      </c>
      <c r="DR187" s="49">
        <v>11827</v>
      </c>
      <c r="DS187" s="49">
        <v>11332</v>
      </c>
      <c r="DT187" s="49">
        <v>11897</v>
      </c>
      <c r="DU187" s="49">
        <v>13171</v>
      </c>
      <c r="DV187" s="49">
        <v>15052</v>
      </c>
      <c r="DW187" s="49">
        <v>17669</v>
      </c>
      <c r="DX187" s="49">
        <v>19191</v>
      </c>
      <c r="DY187" s="49">
        <v>19495</v>
      </c>
      <c r="DZ187" s="49">
        <v>18931</v>
      </c>
      <c r="EA187" s="49">
        <v>18420</v>
      </c>
      <c r="EB187" s="49">
        <v>18852</v>
      </c>
      <c r="EC187" s="49">
        <v>18188</v>
      </c>
      <c r="ED187" s="49">
        <v>18368</v>
      </c>
      <c r="EE187" s="49">
        <v>18160</v>
      </c>
      <c r="EF187" s="49">
        <v>18636</v>
      </c>
      <c r="EG187" s="49">
        <v>18351</v>
      </c>
      <c r="EH187" s="49">
        <v>18569</v>
      </c>
      <c r="EI187" s="49">
        <v>17946</v>
      </c>
      <c r="EJ187" s="49">
        <v>17876</v>
      </c>
      <c r="EK187" s="49">
        <v>17967</v>
      </c>
      <c r="EL187" s="49">
        <v>17110</v>
      </c>
      <c r="EM187" s="49">
        <v>17118</v>
      </c>
      <c r="EN187" s="49">
        <v>16653</v>
      </c>
      <c r="EO187" s="49">
        <v>16966</v>
      </c>
      <c r="EP187" s="49">
        <v>16973</v>
      </c>
      <c r="EQ187" s="49">
        <v>16136</v>
      </c>
      <c r="ER187" s="49">
        <v>15171</v>
      </c>
      <c r="ES187" s="49">
        <v>14801</v>
      </c>
      <c r="ET187" s="49">
        <v>14555</v>
      </c>
      <c r="EU187" s="49">
        <v>14746</v>
      </c>
      <c r="EV187" s="49">
        <v>14330</v>
      </c>
      <c r="EW187" s="49">
        <v>13990</v>
      </c>
      <c r="EX187" s="49">
        <v>13968</v>
      </c>
      <c r="EY187" s="49">
        <v>14367</v>
      </c>
      <c r="EZ187" s="49">
        <v>14357</v>
      </c>
      <c r="FA187" s="49">
        <v>14498</v>
      </c>
      <c r="FB187" s="49">
        <v>14295</v>
      </c>
      <c r="FC187" s="49">
        <v>13630</v>
      </c>
      <c r="FD187" s="49">
        <v>13480</v>
      </c>
      <c r="FE187" s="49">
        <v>12894</v>
      </c>
      <c r="FF187" s="49">
        <v>12605</v>
      </c>
      <c r="FG187" s="49">
        <v>12312</v>
      </c>
      <c r="FH187" s="49">
        <v>12136</v>
      </c>
      <c r="FI187" s="49">
        <v>11227</v>
      </c>
      <c r="FJ187" s="49">
        <v>10861</v>
      </c>
      <c r="FK187" s="49">
        <v>10617</v>
      </c>
      <c r="FL187" s="49">
        <v>9740</v>
      </c>
      <c r="FM187" s="49">
        <v>9137</v>
      </c>
      <c r="FN187" s="49">
        <v>8871</v>
      </c>
      <c r="FO187" s="49">
        <v>8529</v>
      </c>
      <c r="FP187" s="49">
        <v>8061</v>
      </c>
      <c r="FQ187" s="49">
        <v>7669</v>
      </c>
      <c r="FR187" s="49">
        <v>7411</v>
      </c>
      <c r="FS187" s="49">
        <v>7148</v>
      </c>
      <c r="FT187" s="49">
        <v>7127</v>
      </c>
      <c r="FU187" s="49">
        <v>6982</v>
      </c>
      <c r="FV187" s="49">
        <v>6899</v>
      </c>
      <c r="FW187" s="49">
        <v>6839</v>
      </c>
      <c r="FX187" s="49">
        <v>5902</v>
      </c>
      <c r="FY187" s="49">
        <v>5515</v>
      </c>
      <c r="FZ187" s="49">
        <v>5227</v>
      </c>
      <c r="GA187" s="49">
        <v>4920</v>
      </c>
      <c r="GB187" s="49">
        <v>4555</v>
      </c>
      <c r="GC187" s="49">
        <v>4073</v>
      </c>
      <c r="GD187" s="49">
        <v>4231</v>
      </c>
      <c r="GE187" s="49">
        <v>3937</v>
      </c>
      <c r="GF187" s="49">
        <v>3714</v>
      </c>
      <c r="GG187" s="49">
        <v>3376</v>
      </c>
      <c r="GH187" s="49">
        <v>3030</v>
      </c>
      <c r="GI187" s="49">
        <v>2704</v>
      </c>
      <c r="GJ187" s="49">
        <v>2246</v>
      </c>
      <c r="GK187" s="49">
        <v>1998</v>
      </c>
      <c r="GL187" s="50">
        <v>8388</v>
      </c>
    </row>
    <row r="188" spans="1:194" s="1" customFormat="1">
      <c r="A188" s="109" t="s">
        <v>714</v>
      </c>
      <c r="B188" s="369" t="s">
        <v>745</v>
      </c>
      <c r="C188" s="132" t="str">
        <f t="shared" si="43"/>
        <v>England ICB - NHS Northamptonshire Integrated Care Board</v>
      </c>
      <c r="D188" s="79">
        <f t="shared" si="53"/>
        <v>302548</v>
      </c>
      <c r="E188" s="79">
        <f t="shared" si="54"/>
        <v>316259</v>
      </c>
      <c r="F188" s="102">
        <f t="shared" si="55"/>
        <v>792421</v>
      </c>
      <c r="G188" s="51">
        <f t="shared" si="56"/>
        <v>391147</v>
      </c>
      <c r="H188" s="52">
        <f t="shared" si="57"/>
        <v>401274</v>
      </c>
      <c r="I188" s="51">
        <f t="shared" si="58"/>
        <v>302548</v>
      </c>
      <c r="J188" s="104">
        <f t="shared" si="59"/>
        <v>316259</v>
      </c>
      <c r="K188" s="106">
        <f t="shared" si="60"/>
        <v>88599</v>
      </c>
      <c r="L188" s="50">
        <f t="shared" si="61"/>
        <v>85015</v>
      </c>
      <c r="M188" s="106">
        <v>4323</v>
      </c>
      <c r="N188" s="49">
        <v>4389</v>
      </c>
      <c r="O188" s="49">
        <v>4619</v>
      </c>
      <c r="P188" s="49">
        <v>4656</v>
      </c>
      <c r="Q188" s="49">
        <v>4714</v>
      </c>
      <c r="R188" s="49">
        <v>4797</v>
      </c>
      <c r="S188" s="49">
        <v>4941</v>
      </c>
      <c r="T188" s="49">
        <v>4977</v>
      </c>
      <c r="U188" s="49">
        <v>4980</v>
      </c>
      <c r="V188" s="49">
        <v>5114</v>
      </c>
      <c r="W188" s="49">
        <v>5332</v>
      </c>
      <c r="X188" s="49">
        <v>5328</v>
      </c>
      <c r="Y188" s="49">
        <v>5238</v>
      </c>
      <c r="Z188" s="49">
        <v>5241</v>
      </c>
      <c r="AA188" s="49">
        <v>5318</v>
      </c>
      <c r="AB188" s="49">
        <v>5005</v>
      </c>
      <c r="AC188" s="49">
        <v>4872</v>
      </c>
      <c r="AD188" s="49">
        <v>4755</v>
      </c>
      <c r="AE188" s="49">
        <v>4687</v>
      </c>
      <c r="AF188" s="49">
        <v>3640</v>
      </c>
      <c r="AG188" s="49">
        <v>3668</v>
      </c>
      <c r="AH188" s="49">
        <v>4008</v>
      </c>
      <c r="AI188" s="49">
        <v>4246</v>
      </c>
      <c r="AJ188" s="49">
        <v>4349</v>
      </c>
      <c r="AK188" s="49">
        <v>4388</v>
      </c>
      <c r="AL188" s="49">
        <v>4470</v>
      </c>
      <c r="AM188" s="49">
        <v>4487</v>
      </c>
      <c r="AN188" s="49">
        <v>4770</v>
      </c>
      <c r="AO188" s="49">
        <v>4937</v>
      </c>
      <c r="AP188" s="49">
        <v>5094</v>
      </c>
      <c r="AQ188" s="49">
        <v>5398</v>
      </c>
      <c r="AR188" s="49">
        <v>5518</v>
      </c>
      <c r="AS188" s="49">
        <v>5559</v>
      </c>
      <c r="AT188" s="49">
        <v>5537</v>
      </c>
      <c r="AU188" s="49">
        <v>5716</v>
      </c>
      <c r="AV188" s="49">
        <v>5447</v>
      </c>
      <c r="AW188" s="49">
        <v>5432</v>
      </c>
      <c r="AX188" s="49">
        <v>5413</v>
      </c>
      <c r="AY188" s="49">
        <v>5305</v>
      </c>
      <c r="AZ188" s="49">
        <v>5351</v>
      </c>
      <c r="BA188" s="49">
        <v>5309</v>
      </c>
      <c r="BB188" s="49">
        <v>5506</v>
      </c>
      <c r="BC188" s="49">
        <v>5599</v>
      </c>
      <c r="BD188" s="49">
        <v>5270</v>
      </c>
      <c r="BE188" s="49">
        <v>4838</v>
      </c>
      <c r="BF188" s="49">
        <v>4866</v>
      </c>
      <c r="BG188" s="49">
        <v>4838</v>
      </c>
      <c r="BH188" s="49">
        <v>5030</v>
      </c>
      <c r="BI188" s="49">
        <v>5145</v>
      </c>
      <c r="BJ188" s="49">
        <v>5244</v>
      </c>
      <c r="BK188" s="49">
        <v>5464</v>
      </c>
      <c r="BL188" s="49">
        <v>5728</v>
      </c>
      <c r="BM188" s="49">
        <v>5507</v>
      </c>
      <c r="BN188" s="49">
        <v>5672</v>
      </c>
      <c r="BO188" s="49">
        <v>5701</v>
      </c>
      <c r="BP188" s="49">
        <v>5662</v>
      </c>
      <c r="BQ188" s="49">
        <v>5582</v>
      </c>
      <c r="BR188" s="49">
        <v>5588</v>
      </c>
      <c r="BS188" s="49">
        <v>5349</v>
      </c>
      <c r="BT188" s="49">
        <v>5204</v>
      </c>
      <c r="BU188" s="49">
        <v>5013</v>
      </c>
      <c r="BV188" s="49">
        <v>4706</v>
      </c>
      <c r="BW188" s="49">
        <v>4412</v>
      </c>
      <c r="BX188" s="49">
        <v>4283</v>
      </c>
      <c r="BY188" s="49">
        <v>4183</v>
      </c>
      <c r="BZ188" s="49">
        <v>4012</v>
      </c>
      <c r="CA188" s="49">
        <v>3745</v>
      </c>
      <c r="CB188" s="49">
        <v>3567</v>
      </c>
      <c r="CC188" s="49">
        <v>3716</v>
      </c>
      <c r="CD188" s="49">
        <v>3479</v>
      </c>
      <c r="CE188" s="49">
        <v>3399</v>
      </c>
      <c r="CF188" s="49">
        <v>3363</v>
      </c>
      <c r="CG188" s="49">
        <v>3405</v>
      </c>
      <c r="CH188" s="49">
        <v>3469</v>
      </c>
      <c r="CI188" s="49">
        <v>3761</v>
      </c>
      <c r="CJ188" s="49">
        <v>3971</v>
      </c>
      <c r="CK188" s="49">
        <v>2923</v>
      </c>
      <c r="CL188" s="49">
        <v>2784</v>
      </c>
      <c r="CM188" s="49">
        <v>2692</v>
      </c>
      <c r="CN188" s="49">
        <v>2285</v>
      </c>
      <c r="CO188" s="49">
        <v>2081</v>
      </c>
      <c r="CP188" s="49">
        <v>1696</v>
      </c>
      <c r="CQ188" s="49">
        <v>1579</v>
      </c>
      <c r="CR188" s="49">
        <v>1566</v>
      </c>
      <c r="CS188" s="49">
        <v>1355</v>
      </c>
      <c r="CT188" s="49">
        <v>1158</v>
      </c>
      <c r="CU188" s="49">
        <v>1095</v>
      </c>
      <c r="CV188" s="49">
        <v>924</v>
      </c>
      <c r="CW188" s="49">
        <v>720</v>
      </c>
      <c r="CX188" s="49">
        <v>624</v>
      </c>
      <c r="CY188" s="50">
        <v>2060</v>
      </c>
      <c r="CZ188" s="106">
        <v>4063</v>
      </c>
      <c r="DA188" s="49">
        <v>4150</v>
      </c>
      <c r="DB188" s="49">
        <v>4448</v>
      </c>
      <c r="DC188" s="49">
        <v>4478</v>
      </c>
      <c r="DD188" s="49">
        <v>4646</v>
      </c>
      <c r="DE188" s="49">
        <v>4559</v>
      </c>
      <c r="DF188" s="49">
        <v>4799</v>
      </c>
      <c r="DG188" s="49">
        <v>4753</v>
      </c>
      <c r="DH188" s="49">
        <v>4855</v>
      </c>
      <c r="DI188" s="49">
        <v>5023</v>
      </c>
      <c r="DJ188" s="49">
        <v>5041</v>
      </c>
      <c r="DK188" s="49">
        <v>4925</v>
      </c>
      <c r="DL188" s="49">
        <v>4972</v>
      </c>
      <c r="DM188" s="49">
        <v>5018</v>
      </c>
      <c r="DN188" s="49">
        <v>5035</v>
      </c>
      <c r="DO188" s="49">
        <v>4912</v>
      </c>
      <c r="DP188" s="49">
        <v>4768</v>
      </c>
      <c r="DQ188" s="49">
        <v>4570</v>
      </c>
      <c r="DR188" s="49">
        <v>4348</v>
      </c>
      <c r="DS188" s="49">
        <v>3252</v>
      </c>
      <c r="DT188" s="49">
        <v>3532</v>
      </c>
      <c r="DU188" s="49">
        <v>3919</v>
      </c>
      <c r="DV188" s="49">
        <v>3929</v>
      </c>
      <c r="DW188" s="49">
        <v>4100</v>
      </c>
      <c r="DX188" s="49">
        <v>4265</v>
      </c>
      <c r="DY188" s="49">
        <v>4504</v>
      </c>
      <c r="DZ188" s="49">
        <v>4623</v>
      </c>
      <c r="EA188" s="49">
        <v>4776</v>
      </c>
      <c r="EB188" s="49">
        <v>5222</v>
      </c>
      <c r="EC188" s="49">
        <v>5251</v>
      </c>
      <c r="ED188" s="49">
        <v>5542</v>
      </c>
      <c r="EE188" s="49">
        <v>5636</v>
      </c>
      <c r="EF188" s="49">
        <v>5826</v>
      </c>
      <c r="EG188" s="49">
        <v>5847</v>
      </c>
      <c r="EH188" s="49">
        <v>5958</v>
      </c>
      <c r="EI188" s="49">
        <v>5740</v>
      </c>
      <c r="EJ188" s="49">
        <v>5849</v>
      </c>
      <c r="EK188" s="49">
        <v>5768</v>
      </c>
      <c r="EL188" s="49">
        <v>5466</v>
      </c>
      <c r="EM188" s="49">
        <v>5659</v>
      </c>
      <c r="EN188" s="49">
        <v>5565</v>
      </c>
      <c r="EO188" s="49">
        <v>5584</v>
      </c>
      <c r="EP188" s="49">
        <v>5658</v>
      </c>
      <c r="EQ188" s="49">
        <v>5355</v>
      </c>
      <c r="ER188" s="49">
        <v>4867</v>
      </c>
      <c r="ES188" s="49">
        <v>4814</v>
      </c>
      <c r="ET188" s="49">
        <v>5041</v>
      </c>
      <c r="EU188" s="49">
        <v>5094</v>
      </c>
      <c r="EV188" s="49">
        <v>5233</v>
      </c>
      <c r="EW188" s="49">
        <v>5378</v>
      </c>
      <c r="EX188" s="49">
        <v>5621</v>
      </c>
      <c r="EY188" s="49">
        <v>5834</v>
      </c>
      <c r="EZ188" s="49">
        <v>5349</v>
      </c>
      <c r="FA188" s="49">
        <v>5800</v>
      </c>
      <c r="FB188" s="49">
        <v>5705</v>
      </c>
      <c r="FC188" s="49">
        <v>5661</v>
      </c>
      <c r="FD188" s="49">
        <v>5500</v>
      </c>
      <c r="FE188" s="49">
        <v>5539</v>
      </c>
      <c r="FF188" s="49">
        <v>5399</v>
      </c>
      <c r="FG188" s="49">
        <v>5284</v>
      </c>
      <c r="FH188" s="49">
        <v>5112</v>
      </c>
      <c r="FI188" s="49">
        <v>4820</v>
      </c>
      <c r="FJ188" s="49">
        <v>4589</v>
      </c>
      <c r="FK188" s="49">
        <v>4451</v>
      </c>
      <c r="FL188" s="49">
        <v>4393</v>
      </c>
      <c r="FM188" s="49">
        <v>4072</v>
      </c>
      <c r="FN188" s="49">
        <v>3945</v>
      </c>
      <c r="FO188" s="49">
        <v>3789</v>
      </c>
      <c r="FP188" s="49">
        <v>3820</v>
      </c>
      <c r="FQ188" s="49">
        <v>3868</v>
      </c>
      <c r="FR188" s="49">
        <v>3809</v>
      </c>
      <c r="FS188" s="49">
        <v>3738</v>
      </c>
      <c r="FT188" s="49">
        <v>3792</v>
      </c>
      <c r="FU188" s="49">
        <v>3944</v>
      </c>
      <c r="FV188" s="49">
        <v>4163</v>
      </c>
      <c r="FW188" s="49">
        <v>4358</v>
      </c>
      <c r="FX188" s="49">
        <v>3226</v>
      </c>
      <c r="FY188" s="49">
        <v>3079</v>
      </c>
      <c r="FZ188" s="49">
        <v>3055</v>
      </c>
      <c r="GA188" s="49">
        <v>2629</v>
      </c>
      <c r="GB188" s="49">
        <v>2331</v>
      </c>
      <c r="GC188" s="49">
        <v>1942</v>
      </c>
      <c r="GD188" s="49">
        <v>1908</v>
      </c>
      <c r="GE188" s="49">
        <v>1897</v>
      </c>
      <c r="GF188" s="49">
        <v>1773</v>
      </c>
      <c r="GG188" s="49">
        <v>1594</v>
      </c>
      <c r="GH188" s="49">
        <v>1370</v>
      </c>
      <c r="GI188" s="49">
        <v>1174</v>
      </c>
      <c r="GJ188" s="49">
        <v>1154</v>
      </c>
      <c r="GK188" s="49">
        <v>973</v>
      </c>
      <c r="GL188" s="50">
        <v>4198</v>
      </c>
    </row>
    <row r="189" spans="1:194" s="1" customFormat="1">
      <c r="A189" s="109" t="s">
        <v>714</v>
      </c>
      <c r="B189" s="369" t="s">
        <v>746</v>
      </c>
      <c r="C189" s="132" t="str">
        <f t="shared" si="43"/>
        <v>England ICB - NHS Nottingham and Nottinghamshire Integrated Care Board</v>
      </c>
      <c r="D189" s="79">
        <f t="shared" ref="D189:E193" si="62">I189</f>
        <v>451967</v>
      </c>
      <c r="E189" s="79">
        <f t="shared" si="62"/>
        <v>478147</v>
      </c>
      <c r="F189" s="102">
        <f>G189+H189</f>
        <v>1163335</v>
      </c>
      <c r="G189" s="51">
        <f>SUM(M189:CY189)</f>
        <v>571457</v>
      </c>
      <c r="H189" s="52">
        <f>SUM(CZ189:GL189)</f>
        <v>591878</v>
      </c>
      <c r="I189" s="51">
        <f>SUM(AE189:CY189)</f>
        <v>451967</v>
      </c>
      <c r="J189" s="104">
        <f>SUM(DR189:GL189)</f>
        <v>478147</v>
      </c>
      <c r="K189" s="106">
        <f>SUM(M189:AD189)</f>
        <v>119490</v>
      </c>
      <c r="L189" s="50">
        <f>SUM(CZ189:DQ189)</f>
        <v>113731</v>
      </c>
      <c r="M189" s="106">
        <v>5751</v>
      </c>
      <c r="N189" s="49">
        <v>5857</v>
      </c>
      <c r="O189" s="49">
        <v>6161</v>
      </c>
      <c r="P189" s="49">
        <v>6266</v>
      </c>
      <c r="Q189" s="49">
        <v>6452</v>
      </c>
      <c r="R189" s="49">
        <v>6669</v>
      </c>
      <c r="S189" s="49">
        <v>6779</v>
      </c>
      <c r="T189" s="49">
        <v>6801</v>
      </c>
      <c r="U189" s="49">
        <v>6837</v>
      </c>
      <c r="V189" s="49">
        <v>6927</v>
      </c>
      <c r="W189" s="49">
        <v>7248</v>
      </c>
      <c r="X189" s="49">
        <v>7267</v>
      </c>
      <c r="Y189" s="49">
        <v>6989</v>
      </c>
      <c r="Z189" s="49">
        <v>6936</v>
      </c>
      <c r="AA189" s="49">
        <v>6951</v>
      </c>
      <c r="AB189" s="49">
        <v>6651</v>
      </c>
      <c r="AC189" s="49">
        <v>6575</v>
      </c>
      <c r="AD189" s="49">
        <v>6373</v>
      </c>
      <c r="AE189" s="49">
        <v>7128</v>
      </c>
      <c r="AF189" s="49">
        <v>11181</v>
      </c>
      <c r="AG189" s="49">
        <v>11378</v>
      </c>
      <c r="AH189" s="49">
        <v>10249</v>
      </c>
      <c r="AI189" s="49">
        <v>8653</v>
      </c>
      <c r="AJ189" s="49">
        <v>7346</v>
      </c>
      <c r="AK189" s="49">
        <v>6884</v>
      </c>
      <c r="AL189" s="49">
        <v>7047</v>
      </c>
      <c r="AM189" s="49">
        <v>7064</v>
      </c>
      <c r="AN189" s="49">
        <v>7053</v>
      </c>
      <c r="AO189" s="49">
        <v>7316</v>
      </c>
      <c r="AP189" s="49">
        <v>7307</v>
      </c>
      <c r="AQ189" s="49">
        <v>7548</v>
      </c>
      <c r="AR189" s="49">
        <v>7732</v>
      </c>
      <c r="AS189" s="49">
        <v>7707</v>
      </c>
      <c r="AT189" s="49">
        <v>7425</v>
      </c>
      <c r="AU189" s="49">
        <v>7716</v>
      </c>
      <c r="AV189" s="49">
        <v>7241</v>
      </c>
      <c r="AW189" s="49">
        <v>7577</v>
      </c>
      <c r="AX189" s="49">
        <v>7467</v>
      </c>
      <c r="AY189" s="49">
        <v>7125</v>
      </c>
      <c r="AZ189" s="49">
        <v>7137</v>
      </c>
      <c r="BA189" s="49">
        <v>6843</v>
      </c>
      <c r="BB189" s="49">
        <v>7019</v>
      </c>
      <c r="BC189" s="49">
        <v>7104</v>
      </c>
      <c r="BD189" s="49">
        <v>6761</v>
      </c>
      <c r="BE189" s="49">
        <v>6363</v>
      </c>
      <c r="BF189" s="49">
        <v>6310</v>
      </c>
      <c r="BG189" s="49">
        <v>6440</v>
      </c>
      <c r="BH189" s="49">
        <v>6592</v>
      </c>
      <c r="BI189" s="49">
        <v>6663</v>
      </c>
      <c r="BJ189" s="49">
        <v>7136</v>
      </c>
      <c r="BK189" s="49">
        <v>7441</v>
      </c>
      <c r="BL189" s="49">
        <v>7851</v>
      </c>
      <c r="BM189" s="49">
        <v>7463</v>
      </c>
      <c r="BN189" s="49">
        <v>7825</v>
      </c>
      <c r="BO189" s="49">
        <v>7893</v>
      </c>
      <c r="BP189" s="49">
        <v>7856</v>
      </c>
      <c r="BQ189" s="49">
        <v>7861</v>
      </c>
      <c r="BR189" s="49">
        <v>7824</v>
      </c>
      <c r="BS189" s="49">
        <v>7547</v>
      </c>
      <c r="BT189" s="49">
        <v>7733</v>
      </c>
      <c r="BU189" s="49">
        <v>7264</v>
      </c>
      <c r="BV189" s="49">
        <v>7157</v>
      </c>
      <c r="BW189" s="49">
        <v>6728</v>
      </c>
      <c r="BX189" s="49">
        <v>6540</v>
      </c>
      <c r="BY189" s="49">
        <v>6244</v>
      </c>
      <c r="BZ189" s="49">
        <v>6057</v>
      </c>
      <c r="CA189" s="49">
        <v>5700</v>
      </c>
      <c r="CB189" s="49">
        <v>5424</v>
      </c>
      <c r="CC189" s="49">
        <v>5458</v>
      </c>
      <c r="CD189" s="49">
        <v>5259</v>
      </c>
      <c r="CE189" s="49">
        <v>5223</v>
      </c>
      <c r="CF189" s="49">
        <v>5362</v>
      </c>
      <c r="CG189" s="49">
        <v>5343</v>
      </c>
      <c r="CH189" s="49">
        <v>5282</v>
      </c>
      <c r="CI189" s="49">
        <v>5423</v>
      </c>
      <c r="CJ189" s="49">
        <v>5831</v>
      </c>
      <c r="CK189" s="49">
        <v>4358</v>
      </c>
      <c r="CL189" s="49">
        <v>4089</v>
      </c>
      <c r="CM189" s="49">
        <v>4157</v>
      </c>
      <c r="CN189" s="49">
        <v>3729</v>
      </c>
      <c r="CO189" s="49">
        <v>3013</v>
      </c>
      <c r="CP189" s="49">
        <v>2690</v>
      </c>
      <c r="CQ189" s="49">
        <v>2562</v>
      </c>
      <c r="CR189" s="49">
        <v>2396</v>
      </c>
      <c r="CS189" s="49">
        <v>2266</v>
      </c>
      <c r="CT189" s="49">
        <v>1942</v>
      </c>
      <c r="CU189" s="49">
        <v>1610</v>
      </c>
      <c r="CV189" s="49">
        <v>1471</v>
      </c>
      <c r="CW189" s="49">
        <v>1202</v>
      </c>
      <c r="CX189" s="49">
        <v>1012</v>
      </c>
      <c r="CY189" s="50">
        <v>3369</v>
      </c>
      <c r="CZ189" s="106">
        <v>5670</v>
      </c>
      <c r="DA189" s="49">
        <v>5577</v>
      </c>
      <c r="DB189" s="49">
        <v>5763</v>
      </c>
      <c r="DC189" s="49">
        <v>6021</v>
      </c>
      <c r="DD189" s="49">
        <v>5887</v>
      </c>
      <c r="DE189" s="49">
        <v>6473</v>
      </c>
      <c r="DF189" s="49">
        <v>6559</v>
      </c>
      <c r="DG189" s="49">
        <v>6520</v>
      </c>
      <c r="DH189" s="49">
        <v>6440</v>
      </c>
      <c r="DI189" s="49">
        <v>6779</v>
      </c>
      <c r="DJ189" s="49">
        <v>6853</v>
      </c>
      <c r="DK189" s="49">
        <v>6854</v>
      </c>
      <c r="DL189" s="49">
        <v>6695</v>
      </c>
      <c r="DM189" s="49">
        <v>6592</v>
      </c>
      <c r="DN189" s="49">
        <v>6621</v>
      </c>
      <c r="DO189" s="49">
        <v>6217</v>
      </c>
      <c r="DP189" s="49">
        <v>6150</v>
      </c>
      <c r="DQ189" s="49">
        <v>6060</v>
      </c>
      <c r="DR189" s="49">
        <v>6823</v>
      </c>
      <c r="DS189" s="49">
        <v>11123</v>
      </c>
      <c r="DT189" s="49">
        <v>11468</v>
      </c>
      <c r="DU189" s="49">
        <v>10560</v>
      </c>
      <c r="DV189" s="49">
        <v>8400</v>
      </c>
      <c r="DW189" s="49">
        <v>7089</v>
      </c>
      <c r="DX189" s="49">
        <v>6906</v>
      </c>
      <c r="DY189" s="49">
        <v>7100</v>
      </c>
      <c r="DZ189" s="49">
        <v>7074</v>
      </c>
      <c r="EA189" s="49">
        <v>7292</v>
      </c>
      <c r="EB189" s="49">
        <v>7636</v>
      </c>
      <c r="EC189" s="49">
        <v>7738</v>
      </c>
      <c r="ED189" s="49">
        <v>8068</v>
      </c>
      <c r="EE189" s="49">
        <v>8032</v>
      </c>
      <c r="EF189" s="49">
        <v>8207</v>
      </c>
      <c r="EG189" s="49">
        <v>8010</v>
      </c>
      <c r="EH189" s="49">
        <v>8055</v>
      </c>
      <c r="EI189" s="49">
        <v>8205</v>
      </c>
      <c r="EJ189" s="49">
        <v>7715</v>
      </c>
      <c r="EK189" s="49">
        <v>7756</v>
      </c>
      <c r="EL189" s="49">
        <v>7437</v>
      </c>
      <c r="EM189" s="49">
        <v>7398</v>
      </c>
      <c r="EN189" s="49">
        <v>7170</v>
      </c>
      <c r="EO189" s="49">
        <v>7329</v>
      </c>
      <c r="EP189" s="49">
        <v>7391</v>
      </c>
      <c r="EQ189" s="49">
        <v>6875</v>
      </c>
      <c r="ER189" s="49">
        <v>6567</v>
      </c>
      <c r="ES189" s="49">
        <v>6318</v>
      </c>
      <c r="ET189" s="49">
        <v>6552</v>
      </c>
      <c r="EU189" s="49">
        <v>6634</v>
      </c>
      <c r="EV189" s="49">
        <v>6818</v>
      </c>
      <c r="EW189" s="49">
        <v>7268</v>
      </c>
      <c r="EX189" s="49">
        <v>7545</v>
      </c>
      <c r="EY189" s="49">
        <v>7970</v>
      </c>
      <c r="EZ189" s="49">
        <v>7649</v>
      </c>
      <c r="FA189" s="49">
        <v>8132</v>
      </c>
      <c r="FB189" s="49">
        <v>7922</v>
      </c>
      <c r="FC189" s="49">
        <v>7991</v>
      </c>
      <c r="FD189" s="49">
        <v>7867</v>
      </c>
      <c r="FE189" s="49">
        <v>8175</v>
      </c>
      <c r="FF189" s="49">
        <v>7931</v>
      </c>
      <c r="FG189" s="49">
        <v>7768</v>
      </c>
      <c r="FH189" s="49">
        <v>7629</v>
      </c>
      <c r="FI189" s="49">
        <v>7114</v>
      </c>
      <c r="FJ189" s="49">
        <v>7095</v>
      </c>
      <c r="FK189" s="49">
        <v>6829</v>
      </c>
      <c r="FL189" s="49">
        <v>6430</v>
      </c>
      <c r="FM189" s="49">
        <v>6059</v>
      </c>
      <c r="FN189" s="49">
        <v>5967</v>
      </c>
      <c r="FO189" s="49">
        <v>5738</v>
      </c>
      <c r="FP189" s="49">
        <v>5940</v>
      </c>
      <c r="FQ189" s="49">
        <v>5634</v>
      </c>
      <c r="FR189" s="49">
        <v>5571</v>
      </c>
      <c r="FS189" s="49">
        <v>5406</v>
      </c>
      <c r="FT189" s="49">
        <v>5610</v>
      </c>
      <c r="FU189" s="49">
        <v>5713</v>
      </c>
      <c r="FV189" s="49">
        <v>6099</v>
      </c>
      <c r="FW189" s="49">
        <v>6399</v>
      </c>
      <c r="FX189" s="49">
        <v>4854</v>
      </c>
      <c r="FY189" s="49">
        <v>4921</v>
      </c>
      <c r="FZ189" s="49">
        <v>4736</v>
      </c>
      <c r="GA189" s="49">
        <v>4223</v>
      </c>
      <c r="GB189" s="49">
        <v>3758</v>
      </c>
      <c r="GC189" s="49">
        <v>3257</v>
      </c>
      <c r="GD189" s="49">
        <v>3305</v>
      </c>
      <c r="GE189" s="49">
        <v>3236</v>
      </c>
      <c r="GF189" s="49">
        <v>2927</v>
      </c>
      <c r="GG189" s="49">
        <v>2650</v>
      </c>
      <c r="GH189" s="49">
        <v>2433</v>
      </c>
      <c r="GI189" s="49">
        <v>2150</v>
      </c>
      <c r="GJ189" s="49">
        <v>1899</v>
      </c>
      <c r="GK189" s="49">
        <v>1582</v>
      </c>
      <c r="GL189" s="50">
        <v>7019</v>
      </c>
    </row>
    <row r="190" spans="1:194" s="1" customFormat="1">
      <c r="A190" s="109" t="s">
        <v>714</v>
      </c>
      <c r="B190" s="369" t="s">
        <v>747</v>
      </c>
      <c r="C190" s="132" t="str">
        <f t="shared" si="43"/>
        <v>England ICB - NHS Shropshire, Telford and Wrekin Integrated Care Board</v>
      </c>
      <c r="D190" s="79">
        <f t="shared" si="62"/>
        <v>202333</v>
      </c>
      <c r="E190" s="79">
        <f t="shared" si="62"/>
        <v>212592</v>
      </c>
      <c r="F190" s="102">
        <f>G190+H190</f>
        <v>516049</v>
      </c>
      <c r="G190" s="51">
        <f>SUM(M190:CY190)</f>
        <v>254197</v>
      </c>
      <c r="H190" s="52">
        <f>SUM(CZ190:GL190)</f>
        <v>261852</v>
      </c>
      <c r="I190" s="51">
        <f>SUM(AE190:CY190)</f>
        <v>202333</v>
      </c>
      <c r="J190" s="104">
        <f>SUM(DR190:GL190)</f>
        <v>212592</v>
      </c>
      <c r="K190" s="106">
        <f>SUM(M190:AD190)</f>
        <v>51864</v>
      </c>
      <c r="L190" s="50">
        <f>SUM(CZ190:DQ190)</f>
        <v>49260</v>
      </c>
      <c r="M190" s="106">
        <v>2427</v>
      </c>
      <c r="N190" s="49">
        <v>2443</v>
      </c>
      <c r="O190" s="49">
        <v>2610</v>
      </c>
      <c r="P190" s="49">
        <v>2550</v>
      </c>
      <c r="Q190" s="49">
        <v>2657</v>
      </c>
      <c r="R190" s="49">
        <v>2888</v>
      </c>
      <c r="S190" s="49">
        <v>2873</v>
      </c>
      <c r="T190" s="49">
        <v>2815</v>
      </c>
      <c r="U190" s="49">
        <v>2968</v>
      </c>
      <c r="V190" s="49">
        <v>3073</v>
      </c>
      <c r="W190" s="49">
        <v>3020</v>
      </c>
      <c r="X190" s="49">
        <v>3025</v>
      </c>
      <c r="Y190" s="49">
        <v>3161</v>
      </c>
      <c r="Z190" s="49">
        <v>3154</v>
      </c>
      <c r="AA190" s="49">
        <v>3092</v>
      </c>
      <c r="AB190" s="49">
        <v>3096</v>
      </c>
      <c r="AC190" s="49">
        <v>2929</v>
      </c>
      <c r="AD190" s="49">
        <v>3083</v>
      </c>
      <c r="AE190" s="49">
        <v>2986</v>
      </c>
      <c r="AF190" s="49">
        <v>2543</v>
      </c>
      <c r="AG190" s="49">
        <v>2405</v>
      </c>
      <c r="AH190" s="49">
        <v>2547</v>
      </c>
      <c r="AI190" s="49">
        <v>2816</v>
      </c>
      <c r="AJ190" s="49">
        <v>2727</v>
      </c>
      <c r="AK190" s="49">
        <v>2878</v>
      </c>
      <c r="AL190" s="49">
        <v>2888</v>
      </c>
      <c r="AM190" s="49">
        <v>2799</v>
      </c>
      <c r="AN190" s="49">
        <v>2886</v>
      </c>
      <c r="AO190" s="49">
        <v>3032</v>
      </c>
      <c r="AP190" s="49">
        <v>2928</v>
      </c>
      <c r="AQ190" s="49">
        <v>2972</v>
      </c>
      <c r="AR190" s="49">
        <v>3134</v>
      </c>
      <c r="AS190" s="49">
        <v>3100</v>
      </c>
      <c r="AT190" s="49">
        <v>3078</v>
      </c>
      <c r="AU190" s="49">
        <v>3053</v>
      </c>
      <c r="AV190" s="49">
        <v>3102</v>
      </c>
      <c r="AW190" s="49">
        <v>3098</v>
      </c>
      <c r="AX190" s="49">
        <v>3083</v>
      </c>
      <c r="AY190" s="49">
        <v>2946</v>
      </c>
      <c r="AZ190" s="49">
        <v>2998</v>
      </c>
      <c r="BA190" s="49">
        <v>2864</v>
      </c>
      <c r="BB190" s="49">
        <v>2886</v>
      </c>
      <c r="BC190" s="49">
        <v>2917</v>
      </c>
      <c r="BD190" s="49">
        <v>2774</v>
      </c>
      <c r="BE190" s="49">
        <v>2656</v>
      </c>
      <c r="BF190" s="49">
        <v>2619</v>
      </c>
      <c r="BG190" s="49">
        <v>2782</v>
      </c>
      <c r="BH190" s="49">
        <v>2939</v>
      </c>
      <c r="BI190" s="49">
        <v>2927</v>
      </c>
      <c r="BJ190" s="49">
        <v>3345</v>
      </c>
      <c r="BK190" s="49">
        <v>3645</v>
      </c>
      <c r="BL190" s="49">
        <v>3847</v>
      </c>
      <c r="BM190" s="49">
        <v>3450</v>
      </c>
      <c r="BN190" s="49">
        <v>3729</v>
      </c>
      <c r="BO190" s="49">
        <v>3724</v>
      </c>
      <c r="BP190" s="49">
        <v>3859</v>
      </c>
      <c r="BQ190" s="49">
        <v>3841</v>
      </c>
      <c r="BR190" s="49">
        <v>3804</v>
      </c>
      <c r="BS190" s="49">
        <v>3769</v>
      </c>
      <c r="BT190" s="49">
        <v>3771</v>
      </c>
      <c r="BU190" s="49">
        <v>3779</v>
      </c>
      <c r="BV190" s="49">
        <v>3702</v>
      </c>
      <c r="BW190" s="49">
        <v>3398</v>
      </c>
      <c r="BX190" s="49">
        <v>3373</v>
      </c>
      <c r="BY190" s="49">
        <v>3183</v>
      </c>
      <c r="BZ190" s="49">
        <v>2996</v>
      </c>
      <c r="CA190" s="49">
        <v>3024</v>
      </c>
      <c r="CB190" s="49">
        <v>2930</v>
      </c>
      <c r="CC190" s="49">
        <v>3054</v>
      </c>
      <c r="CD190" s="49">
        <v>2868</v>
      </c>
      <c r="CE190" s="49">
        <v>2851</v>
      </c>
      <c r="CF190" s="49">
        <v>2753</v>
      </c>
      <c r="CG190" s="49">
        <v>2820</v>
      </c>
      <c r="CH190" s="49">
        <v>3005</v>
      </c>
      <c r="CI190" s="49">
        <v>3028</v>
      </c>
      <c r="CJ190" s="49">
        <v>2985</v>
      </c>
      <c r="CK190" s="49">
        <v>2459</v>
      </c>
      <c r="CL190" s="49">
        <v>2317</v>
      </c>
      <c r="CM190" s="49">
        <v>2390</v>
      </c>
      <c r="CN190" s="49">
        <v>2085</v>
      </c>
      <c r="CO190" s="49">
        <v>1707</v>
      </c>
      <c r="CP190" s="49">
        <v>1509</v>
      </c>
      <c r="CQ190" s="49">
        <v>1489</v>
      </c>
      <c r="CR190" s="49">
        <v>1343</v>
      </c>
      <c r="CS190" s="49">
        <v>1194</v>
      </c>
      <c r="CT190" s="49">
        <v>1114</v>
      </c>
      <c r="CU190" s="49">
        <v>915</v>
      </c>
      <c r="CV190" s="49">
        <v>796</v>
      </c>
      <c r="CW190" s="49">
        <v>717</v>
      </c>
      <c r="CX190" s="49">
        <v>551</v>
      </c>
      <c r="CY190" s="50">
        <v>1851</v>
      </c>
      <c r="CZ190" s="106">
        <v>2310</v>
      </c>
      <c r="DA190" s="49">
        <v>2358</v>
      </c>
      <c r="DB190" s="49">
        <v>2372</v>
      </c>
      <c r="DC190" s="49">
        <v>2487</v>
      </c>
      <c r="DD190" s="49">
        <v>2624</v>
      </c>
      <c r="DE190" s="49">
        <v>2657</v>
      </c>
      <c r="DF190" s="49">
        <v>2703</v>
      </c>
      <c r="DG190" s="49">
        <v>2686</v>
      </c>
      <c r="DH190" s="49">
        <v>2803</v>
      </c>
      <c r="DI190" s="49">
        <v>2760</v>
      </c>
      <c r="DJ190" s="49">
        <v>3025</v>
      </c>
      <c r="DK190" s="49">
        <v>2952</v>
      </c>
      <c r="DL190" s="49">
        <v>3014</v>
      </c>
      <c r="DM190" s="49">
        <v>2821</v>
      </c>
      <c r="DN190" s="49">
        <v>3102</v>
      </c>
      <c r="DO190" s="49">
        <v>2875</v>
      </c>
      <c r="DP190" s="49">
        <v>2839</v>
      </c>
      <c r="DQ190" s="49">
        <v>2872</v>
      </c>
      <c r="DR190" s="49">
        <v>2737</v>
      </c>
      <c r="DS190" s="49">
        <v>2085</v>
      </c>
      <c r="DT190" s="49">
        <v>2112</v>
      </c>
      <c r="DU190" s="49">
        <v>2237</v>
      </c>
      <c r="DV190" s="49">
        <v>2545</v>
      </c>
      <c r="DW190" s="49">
        <v>2536</v>
      </c>
      <c r="DX190" s="49">
        <v>2607</v>
      </c>
      <c r="DY190" s="49">
        <v>2682</v>
      </c>
      <c r="DZ190" s="49">
        <v>2588</v>
      </c>
      <c r="EA190" s="49">
        <v>2893</v>
      </c>
      <c r="EB190" s="49">
        <v>2914</v>
      </c>
      <c r="EC190" s="49">
        <v>3044</v>
      </c>
      <c r="ED190" s="49">
        <v>3055</v>
      </c>
      <c r="EE190" s="49">
        <v>3243</v>
      </c>
      <c r="EF190" s="49">
        <v>3149</v>
      </c>
      <c r="EG190" s="49">
        <v>3203</v>
      </c>
      <c r="EH190" s="49">
        <v>3216</v>
      </c>
      <c r="EI190" s="49">
        <v>3238</v>
      </c>
      <c r="EJ190" s="49">
        <v>3104</v>
      </c>
      <c r="EK190" s="49">
        <v>3190</v>
      </c>
      <c r="EL190" s="49">
        <v>3038</v>
      </c>
      <c r="EM190" s="49">
        <v>2981</v>
      </c>
      <c r="EN190" s="49">
        <v>2928</v>
      </c>
      <c r="EO190" s="49">
        <v>3069</v>
      </c>
      <c r="EP190" s="49">
        <v>3047</v>
      </c>
      <c r="EQ190" s="49">
        <v>3054</v>
      </c>
      <c r="ER190" s="49">
        <v>2723</v>
      </c>
      <c r="ES190" s="49">
        <v>2657</v>
      </c>
      <c r="ET190" s="49">
        <v>2819</v>
      </c>
      <c r="EU190" s="49">
        <v>3097</v>
      </c>
      <c r="EV190" s="49">
        <v>3137</v>
      </c>
      <c r="EW190" s="49">
        <v>3414</v>
      </c>
      <c r="EX190" s="49">
        <v>3606</v>
      </c>
      <c r="EY190" s="49">
        <v>3908</v>
      </c>
      <c r="EZ190" s="49">
        <v>3768</v>
      </c>
      <c r="FA190" s="49">
        <v>3934</v>
      </c>
      <c r="FB190" s="49">
        <v>3922</v>
      </c>
      <c r="FC190" s="49">
        <v>3997</v>
      </c>
      <c r="FD190" s="49">
        <v>4139</v>
      </c>
      <c r="FE190" s="49">
        <v>4096</v>
      </c>
      <c r="FF190" s="49">
        <v>3950</v>
      </c>
      <c r="FG190" s="49">
        <v>3863</v>
      </c>
      <c r="FH190" s="49">
        <v>3718</v>
      </c>
      <c r="FI190" s="49">
        <v>3718</v>
      </c>
      <c r="FJ190" s="49">
        <v>3552</v>
      </c>
      <c r="FK190" s="49">
        <v>3480</v>
      </c>
      <c r="FL190" s="49">
        <v>3460</v>
      </c>
      <c r="FM190" s="49">
        <v>3189</v>
      </c>
      <c r="FN190" s="49">
        <v>3049</v>
      </c>
      <c r="FO190" s="49">
        <v>3143</v>
      </c>
      <c r="FP190" s="49">
        <v>3121</v>
      </c>
      <c r="FQ190" s="49">
        <v>3062</v>
      </c>
      <c r="FR190" s="49">
        <v>2923</v>
      </c>
      <c r="FS190" s="49">
        <v>3005</v>
      </c>
      <c r="FT190" s="49">
        <v>3110</v>
      </c>
      <c r="FU190" s="49">
        <v>3163</v>
      </c>
      <c r="FV190" s="49">
        <v>3278</v>
      </c>
      <c r="FW190" s="49">
        <v>3434</v>
      </c>
      <c r="FX190" s="49">
        <v>2816</v>
      </c>
      <c r="FY190" s="49">
        <v>2563</v>
      </c>
      <c r="FZ190" s="49">
        <v>2638</v>
      </c>
      <c r="GA190" s="49">
        <v>2332</v>
      </c>
      <c r="GB190" s="49">
        <v>2117</v>
      </c>
      <c r="GC190" s="49">
        <v>1818</v>
      </c>
      <c r="GD190" s="49">
        <v>1794</v>
      </c>
      <c r="GE190" s="49">
        <v>1704</v>
      </c>
      <c r="GF190" s="49">
        <v>1617</v>
      </c>
      <c r="GG190" s="49">
        <v>1477</v>
      </c>
      <c r="GH190" s="49">
        <v>1229</v>
      </c>
      <c r="GI190" s="49">
        <v>1058</v>
      </c>
      <c r="GJ190" s="49">
        <v>970</v>
      </c>
      <c r="GK190" s="49">
        <v>887</v>
      </c>
      <c r="GL190" s="50">
        <v>3642</v>
      </c>
    </row>
    <row r="191" spans="1:194" s="1" customFormat="1">
      <c r="A191" s="109" t="s">
        <v>714</v>
      </c>
      <c r="B191" s="369" t="s">
        <v>748</v>
      </c>
      <c r="C191" s="132" t="str">
        <f t="shared" si="43"/>
        <v>England ICB - NHS Somerset Integrated Care Board</v>
      </c>
      <c r="D191" s="79">
        <f t="shared" si="62"/>
        <v>225653</v>
      </c>
      <c r="E191" s="79">
        <f t="shared" si="62"/>
        <v>240687</v>
      </c>
      <c r="F191" s="102">
        <f>G191+H191</f>
        <v>576852</v>
      </c>
      <c r="G191" s="51">
        <f>SUM(M191:CY191)</f>
        <v>282176</v>
      </c>
      <c r="H191" s="52">
        <f>SUM(CZ191:GL191)</f>
        <v>294676</v>
      </c>
      <c r="I191" s="51">
        <f>SUM(AE191:CY191)</f>
        <v>225653</v>
      </c>
      <c r="J191" s="104">
        <f>SUM(DR191:GL191)</f>
        <v>240687</v>
      </c>
      <c r="K191" s="106">
        <f>SUM(M191:AD191)</f>
        <v>56523</v>
      </c>
      <c r="L191" s="50">
        <f>SUM(CZ191:DQ191)</f>
        <v>53989</v>
      </c>
      <c r="M191" s="106">
        <v>2579</v>
      </c>
      <c r="N191" s="49">
        <v>2735</v>
      </c>
      <c r="O191" s="49">
        <v>2851</v>
      </c>
      <c r="P191" s="49">
        <v>2827</v>
      </c>
      <c r="Q191" s="49">
        <v>2880</v>
      </c>
      <c r="R191" s="49">
        <v>2967</v>
      </c>
      <c r="S191" s="49">
        <v>3154</v>
      </c>
      <c r="T191" s="49">
        <v>3129</v>
      </c>
      <c r="U191" s="49">
        <v>3161</v>
      </c>
      <c r="V191" s="49">
        <v>3188</v>
      </c>
      <c r="W191" s="49">
        <v>3295</v>
      </c>
      <c r="X191" s="49">
        <v>3363</v>
      </c>
      <c r="Y191" s="49">
        <v>3374</v>
      </c>
      <c r="Z191" s="49">
        <v>3386</v>
      </c>
      <c r="AA191" s="49">
        <v>3512</v>
      </c>
      <c r="AB191" s="49">
        <v>3426</v>
      </c>
      <c r="AC191" s="49">
        <v>3314</v>
      </c>
      <c r="AD191" s="49">
        <v>3382</v>
      </c>
      <c r="AE191" s="49">
        <v>3233</v>
      </c>
      <c r="AF191" s="49">
        <v>2574</v>
      </c>
      <c r="AG191" s="49">
        <v>2320</v>
      </c>
      <c r="AH191" s="49">
        <v>2317</v>
      </c>
      <c r="AI191" s="49">
        <v>2682</v>
      </c>
      <c r="AJ191" s="49">
        <v>2825</v>
      </c>
      <c r="AK191" s="49">
        <v>2972</v>
      </c>
      <c r="AL191" s="49">
        <v>3024</v>
      </c>
      <c r="AM191" s="49">
        <v>2813</v>
      </c>
      <c r="AN191" s="49">
        <v>2916</v>
      </c>
      <c r="AO191" s="49">
        <v>3167</v>
      </c>
      <c r="AP191" s="49">
        <v>3055</v>
      </c>
      <c r="AQ191" s="49">
        <v>3190</v>
      </c>
      <c r="AR191" s="49">
        <v>3110</v>
      </c>
      <c r="AS191" s="49">
        <v>3338</v>
      </c>
      <c r="AT191" s="49">
        <v>3356</v>
      </c>
      <c r="AU191" s="49">
        <v>3357</v>
      </c>
      <c r="AV191" s="49">
        <v>3215</v>
      </c>
      <c r="AW191" s="49">
        <v>3254</v>
      </c>
      <c r="AX191" s="49">
        <v>3245</v>
      </c>
      <c r="AY191" s="49">
        <v>3107</v>
      </c>
      <c r="AZ191" s="49">
        <v>3286</v>
      </c>
      <c r="BA191" s="49">
        <v>3231</v>
      </c>
      <c r="BB191" s="49">
        <v>3086</v>
      </c>
      <c r="BC191" s="49">
        <v>3130</v>
      </c>
      <c r="BD191" s="49">
        <v>3091</v>
      </c>
      <c r="BE191" s="49">
        <v>2853</v>
      </c>
      <c r="BF191" s="49">
        <v>2898</v>
      </c>
      <c r="BG191" s="49">
        <v>2937</v>
      </c>
      <c r="BH191" s="49">
        <v>3128</v>
      </c>
      <c r="BI191" s="49">
        <v>3375</v>
      </c>
      <c r="BJ191" s="49">
        <v>3517</v>
      </c>
      <c r="BK191" s="49">
        <v>3744</v>
      </c>
      <c r="BL191" s="49">
        <v>4009</v>
      </c>
      <c r="BM191" s="49">
        <v>3889</v>
      </c>
      <c r="BN191" s="49">
        <v>4086</v>
      </c>
      <c r="BO191" s="49">
        <v>4178</v>
      </c>
      <c r="BP191" s="49">
        <v>4253</v>
      </c>
      <c r="BQ191" s="49">
        <v>4274</v>
      </c>
      <c r="BR191" s="49">
        <v>4332</v>
      </c>
      <c r="BS191" s="49">
        <v>4354</v>
      </c>
      <c r="BT191" s="49">
        <v>4182</v>
      </c>
      <c r="BU191" s="49">
        <v>4150</v>
      </c>
      <c r="BV191" s="49">
        <v>4066</v>
      </c>
      <c r="BW191" s="49">
        <v>3883</v>
      </c>
      <c r="BX191" s="49">
        <v>3818</v>
      </c>
      <c r="BY191" s="49">
        <v>3682</v>
      </c>
      <c r="BZ191" s="49">
        <v>3615</v>
      </c>
      <c r="CA191" s="49">
        <v>3543</v>
      </c>
      <c r="CB191" s="49">
        <v>3426</v>
      </c>
      <c r="CC191" s="49">
        <v>3489</v>
      </c>
      <c r="CD191" s="49">
        <v>3480</v>
      </c>
      <c r="CE191" s="49">
        <v>3452</v>
      </c>
      <c r="CF191" s="49">
        <v>3599</v>
      </c>
      <c r="CG191" s="49">
        <v>3427</v>
      </c>
      <c r="CH191" s="49">
        <v>3575</v>
      </c>
      <c r="CI191" s="49">
        <v>3738</v>
      </c>
      <c r="CJ191" s="49">
        <v>3920</v>
      </c>
      <c r="CK191" s="49">
        <v>3043</v>
      </c>
      <c r="CL191" s="49">
        <v>2852</v>
      </c>
      <c r="CM191" s="49">
        <v>2699</v>
      </c>
      <c r="CN191" s="49">
        <v>2553</v>
      </c>
      <c r="CO191" s="49">
        <v>2221</v>
      </c>
      <c r="CP191" s="49">
        <v>1745</v>
      </c>
      <c r="CQ191" s="49">
        <v>1859</v>
      </c>
      <c r="CR191" s="49">
        <v>1700</v>
      </c>
      <c r="CS191" s="49">
        <v>1531</v>
      </c>
      <c r="CT191" s="49">
        <v>1348</v>
      </c>
      <c r="CU191" s="49">
        <v>1194</v>
      </c>
      <c r="CV191" s="49">
        <v>995</v>
      </c>
      <c r="CW191" s="49">
        <v>857</v>
      </c>
      <c r="CX191" s="49">
        <v>720</v>
      </c>
      <c r="CY191" s="50">
        <v>2570</v>
      </c>
      <c r="CZ191" s="106">
        <v>2476</v>
      </c>
      <c r="DA191" s="49">
        <v>2468</v>
      </c>
      <c r="DB191" s="49">
        <v>2692</v>
      </c>
      <c r="DC191" s="49">
        <v>2688</v>
      </c>
      <c r="DD191" s="49">
        <v>2859</v>
      </c>
      <c r="DE191" s="49">
        <v>2829</v>
      </c>
      <c r="DF191" s="49">
        <v>2936</v>
      </c>
      <c r="DG191" s="49">
        <v>2924</v>
      </c>
      <c r="DH191" s="49">
        <v>3067</v>
      </c>
      <c r="DI191" s="49">
        <v>3069</v>
      </c>
      <c r="DJ191" s="49">
        <v>3261</v>
      </c>
      <c r="DK191" s="49">
        <v>3285</v>
      </c>
      <c r="DL191" s="49">
        <v>3311</v>
      </c>
      <c r="DM191" s="49">
        <v>3226</v>
      </c>
      <c r="DN191" s="49">
        <v>3315</v>
      </c>
      <c r="DO191" s="49">
        <v>3290</v>
      </c>
      <c r="DP191" s="49">
        <v>3116</v>
      </c>
      <c r="DQ191" s="49">
        <v>3177</v>
      </c>
      <c r="DR191" s="49">
        <v>2969</v>
      </c>
      <c r="DS191" s="49">
        <v>2242</v>
      </c>
      <c r="DT191" s="49">
        <v>1760</v>
      </c>
      <c r="DU191" s="49">
        <v>2042</v>
      </c>
      <c r="DV191" s="49">
        <v>2381</v>
      </c>
      <c r="DW191" s="49">
        <v>2594</v>
      </c>
      <c r="DX191" s="49">
        <v>2847</v>
      </c>
      <c r="DY191" s="49">
        <v>2834</v>
      </c>
      <c r="DZ191" s="49">
        <v>2721</v>
      </c>
      <c r="EA191" s="49">
        <v>2937</v>
      </c>
      <c r="EB191" s="49">
        <v>3245</v>
      </c>
      <c r="EC191" s="49">
        <v>3103</v>
      </c>
      <c r="ED191" s="49">
        <v>3345</v>
      </c>
      <c r="EE191" s="49">
        <v>3311</v>
      </c>
      <c r="EF191" s="49">
        <v>3514</v>
      </c>
      <c r="EG191" s="49">
        <v>3616</v>
      </c>
      <c r="EH191" s="49">
        <v>3539</v>
      </c>
      <c r="EI191" s="49">
        <v>3370</v>
      </c>
      <c r="EJ191" s="49">
        <v>3295</v>
      </c>
      <c r="EK191" s="49">
        <v>3344</v>
      </c>
      <c r="EL191" s="49">
        <v>3273</v>
      </c>
      <c r="EM191" s="49">
        <v>3261</v>
      </c>
      <c r="EN191" s="49">
        <v>3160</v>
      </c>
      <c r="EO191" s="49">
        <v>3476</v>
      </c>
      <c r="EP191" s="49">
        <v>3292</v>
      </c>
      <c r="EQ191" s="49">
        <v>3261</v>
      </c>
      <c r="ER191" s="49">
        <v>3046</v>
      </c>
      <c r="ES191" s="49">
        <v>3057</v>
      </c>
      <c r="ET191" s="49">
        <v>3131</v>
      </c>
      <c r="EU191" s="49">
        <v>3407</v>
      </c>
      <c r="EV191" s="49">
        <v>3533</v>
      </c>
      <c r="EW191" s="49">
        <v>3679</v>
      </c>
      <c r="EX191" s="49">
        <v>4041</v>
      </c>
      <c r="EY191" s="49">
        <v>4122</v>
      </c>
      <c r="EZ191" s="49">
        <v>4175</v>
      </c>
      <c r="FA191" s="49">
        <v>4296</v>
      </c>
      <c r="FB191" s="49">
        <v>4349</v>
      </c>
      <c r="FC191" s="49">
        <v>4362</v>
      </c>
      <c r="FD191" s="49">
        <v>4554</v>
      </c>
      <c r="FE191" s="49">
        <v>4504</v>
      </c>
      <c r="FF191" s="49">
        <v>4550</v>
      </c>
      <c r="FG191" s="49">
        <v>4485</v>
      </c>
      <c r="FH191" s="49">
        <v>4364</v>
      </c>
      <c r="FI191" s="49">
        <v>4293</v>
      </c>
      <c r="FJ191" s="49">
        <v>4066</v>
      </c>
      <c r="FK191" s="49">
        <v>4011</v>
      </c>
      <c r="FL191" s="49">
        <v>4007</v>
      </c>
      <c r="FM191" s="49">
        <v>3910</v>
      </c>
      <c r="FN191" s="49">
        <v>3589</v>
      </c>
      <c r="FO191" s="49">
        <v>3682</v>
      </c>
      <c r="FP191" s="49">
        <v>3879</v>
      </c>
      <c r="FQ191" s="49">
        <v>3770</v>
      </c>
      <c r="FR191" s="49">
        <v>3798</v>
      </c>
      <c r="FS191" s="49">
        <v>3708</v>
      </c>
      <c r="FT191" s="49">
        <v>3747</v>
      </c>
      <c r="FU191" s="49">
        <v>3876</v>
      </c>
      <c r="FV191" s="49">
        <v>4081</v>
      </c>
      <c r="FW191" s="49">
        <v>4322</v>
      </c>
      <c r="FX191" s="49">
        <v>3309</v>
      </c>
      <c r="FY191" s="49">
        <v>3282</v>
      </c>
      <c r="FZ191" s="49">
        <v>3033</v>
      </c>
      <c r="GA191" s="49">
        <v>2963</v>
      </c>
      <c r="GB191" s="49">
        <v>2517</v>
      </c>
      <c r="GC191" s="49">
        <v>2180</v>
      </c>
      <c r="GD191" s="49">
        <v>2154</v>
      </c>
      <c r="GE191" s="49">
        <v>1951</v>
      </c>
      <c r="GF191" s="49">
        <v>1922</v>
      </c>
      <c r="GG191" s="49">
        <v>1779</v>
      </c>
      <c r="GH191" s="49">
        <v>1560</v>
      </c>
      <c r="GI191" s="49">
        <v>1414</v>
      </c>
      <c r="GJ191" s="49">
        <v>1295</v>
      </c>
      <c r="GK191" s="49">
        <v>1114</v>
      </c>
      <c r="GL191" s="50">
        <v>5088</v>
      </c>
    </row>
    <row r="192" spans="1:194" s="1" customFormat="1">
      <c r="A192" s="109" t="s">
        <v>714</v>
      </c>
      <c r="B192" s="369" t="s">
        <v>749</v>
      </c>
      <c r="C192" s="132" t="str">
        <f t="shared" si="43"/>
        <v>England ICB - NHS South East London Integrated Care Board</v>
      </c>
      <c r="D192" s="79">
        <f t="shared" si="62"/>
        <v>677404</v>
      </c>
      <c r="E192" s="79">
        <f t="shared" si="62"/>
        <v>749378</v>
      </c>
      <c r="F192" s="102">
        <f>G192+H192</f>
        <v>1795871</v>
      </c>
      <c r="G192" s="51">
        <f>SUM(M192:CY192)</f>
        <v>865549</v>
      </c>
      <c r="H192" s="52">
        <f>SUM(CZ192:GL192)</f>
        <v>930322</v>
      </c>
      <c r="I192" s="51">
        <f>SUM(AE192:CY192)</f>
        <v>677404</v>
      </c>
      <c r="J192" s="104">
        <f>SUM(DR192:GL192)</f>
        <v>749378</v>
      </c>
      <c r="K192" s="106">
        <f>SUM(M192:AD192)</f>
        <v>188145</v>
      </c>
      <c r="L192" s="50">
        <f>SUM(CZ192:DQ192)</f>
        <v>180944</v>
      </c>
      <c r="M192" s="106">
        <v>10895</v>
      </c>
      <c r="N192" s="49">
        <v>10087</v>
      </c>
      <c r="O192" s="49">
        <v>10553</v>
      </c>
      <c r="P192" s="49">
        <v>10213</v>
      </c>
      <c r="Q192" s="49">
        <v>10122</v>
      </c>
      <c r="R192" s="49">
        <v>10225</v>
      </c>
      <c r="S192" s="49">
        <v>10744</v>
      </c>
      <c r="T192" s="49">
        <v>10417</v>
      </c>
      <c r="U192" s="49">
        <v>10423</v>
      </c>
      <c r="V192" s="49">
        <v>10551</v>
      </c>
      <c r="W192" s="49">
        <v>10570</v>
      </c>
      <c r="X192" s="49">
        <v>10848</v>
      </c>
      <c r="Y192" s="49">
        <v>10662</v>
      </c>
      <c r="Z192" s="49">
        <v>10563</v>
      </c>
      <c r="AA192" s="49">
        <v>10688</v>
      </c>
      <c r="AB192" s="49">
        <v>10364</v>
      </c>
      <c r="AC192" s="49">
        <v>10002</v>
      </c>
      <c r="AD192" s="49">
        <v>10218</v>
      </c>
      <c r="AE192" s="49">
        <v>9733</v>
      </c>
      <c r="AF192" s="49">
        <v>8581</v>
      </c>
      <c r="AG192" s="49">
        <v>8953</v>
      </c>
      <c r="AH192" s="49">
        <v>9399</v>
      </c>
      <c r="AI192" s="49">
        <v>10972</v>
      </c>
      <c r="AJ192" s="49">
        <v>12711</v>
      </c>
      <c r="AK192" s="49">
        <v>14178</v>
      </c>
      <c r="AL192" s="49">
        <v>15464</v>
      </c>
      <c r="AM192" s="49">
        <v>16185</v>
      </c>
      <c r="AN192" s="49">
        <v>15905</v>
      </c>
      <c r="AO192" s="49">
        <v>16685</v>
      </c>
      <c r="AP192" s="49">
        <v>16606</v>
      </c>
      <c r="AQ192" s="49">
        <v>16836</v>
      </c>
      <c r="AR192" s="49">
        <v>16526</v>
      </c>
      <c r="AS192" s="49">
        <v>16420</v>
      </c>
      <c r="AT192" s="49">
        <v>15946</v>
      </c>
      <c r="AU192" s="49">
        <v>15578</v>
      </c>
      <c r="AV192" s="49">
        <v>14367</v>
      </c>
      <c r="AW192" s="49">
        <v>14356</v>
      </c>
      <c r="AX192" s="49">
        <v>13973</v>
      </c>
      <c r="AY192" s="49">
        <v>13625</v>
      </c>
      <c r="AZ192" s="49">
        <v>13478</v>
      </c>
      <c r="BA192" s="49">
        <v>13323</v>
      </c>
      <c r="BB192" s="49">
        <v>13118</v>
      </c>
      <c r="BC192" s="49">
        <v>13016</v>
      </c>
      <c r="BD192" s="49">
        <v>12554</v>
      </c>
      <c r="BE192" s="49">
        <v>11923</v>
      </c>
      <c r="BF192" s="49">
        <v>11451</v>
      </c>
      <c r="BG192" s="49">
        <v>11586</v>
      </c>
      <c r="BH192" s="49">
        <v>11686</v>
      </c>
      <c r="BI192" s="49">
        <v>11187</v>
      </c>
      <c r="BJ192" s="49">
        <v>11452</v>
      </c>
      <c r="BK192" s="49">
        <v>11365</v>
      </c>
      <c r="BL192" s="49">
        <v>11427</v>
      </c>
      <c r="BM192" s="49">
        <v>11516</v>
      </c>
      <c r="BN192" s="49">
        <v>11506</v>
      </c>
      <c r="BO192" s="49">
        <v>11237</v>
      </c>
      <c r="BP192" s="49">
        <v>11434</v>
      </c>
      <c r="BQ192" s="49">
        <v>11208</v>
      </c>
      <c r="BR192" s="49">
        <v>10840</v>
      </c>
      <c r="BS192" s="49">
        <v>10338</v>
      </c>
      <c r="BT192" s="49">
        <v>10085</v>
      </c>
      <c r="BU192" s="49">
        <v>9439</v>
      </c>
      <c r="BV192" s="49">
        <v>9057</v>
      </c>
      <c r="BW192" s="49">
        <v>8713</v>
      </c>
      <c r="BX192" s="49">
        <v>7955</v>
      </c>
      <c r="BY192" s="49">
        <v>7552</v>
      </c>
      <c r="BZ192" s="49">
        <v>6906</v>
      </c>
      <c r="CA192" s="49">
        <v>6584</v>
      </c>
      <c r="CB192" s="49">
        <v>6083</v>
      </c>
      <c r="CC192" s="49">
        <v>5696</v>
      </c>
      <c r="CD192" s="49">
        <v>5182</v>
      </c>
      <c r="CE192" s="49">
        <v>4900</v>
      </c>
      <c r="CF192" s="49">
        <v>5003</v>
      </c>
      <c r="CG192" s="49">
        <v>4772</v>
      </c>
      <c r="CH192" s="49">
        <v>4637</v>
      </c>
      <c r="CI192" s="49">
        <v>4822</v>
      </c>
      <c r="CJ192" s="49">
        <v>5215</v>
      </c>
      <c r="CK192" s="49">
        <v>3815</v>
      </c>
      <c r="CL192" s="49">
        <v>3450</v>
      </c>
      <c r="CM192" s="49">
        <v>3430</v>
      </c>
      <c r="CN192" s="49">
        <v>3170</v>
      </c>
      <c r="CO192" s="49">
        <v>2702</v>
      </c>
      <c r="CP192" s="49">
        <v>2346</v>
      </c>
      <c r="CQ192" s="49">
        <v>2437</v>
      </c>
      <c r="CR192" s="49">
        <v>2316</v>
      </c>
      <c r="CS192" s="49">
        <v>2100</v>
      </c>
      <c r="CT192" s="49">
        <v>1845</v>
      </c>
      <c r="CU192" s="49">
        <v>1620</v>
      </c>
      <c r="CV192" s="49">
        <v>1354</v>
      </c>
      <c r="CW192" s="49">
        <v>1167</v>
      </c>
      <c r="CX192" s="49">
        <v>1027</v>
      </c>
      <c r="CY192" s="50">
        <v>3380</v>
      </c>
      <c r="CZ192" s="106">
        <v>10497</v>
      </c>
      <c r="DA192" s="49">
        <v>9785</v>
      </c>
      <c r="DB192" s="49">
        <v>9858</v>
      </c>
      <c r="DC192" s="49">
        <v>9962</v>
      </c>
      <c r="DD192" s="49">
        <v>9992</v>
      </c>
      <c r="DE192" s="49">
        <v>9986</v>
      </c>
      <c r="DF192" s="49">
        <v>10036</v>
      </c>
      <c r="DG192" s="49">
        <v>10046</v>
      </c>
      <c r="DH192" s="49">
        <v>9981</v>
      </c>
      <c r="DI192" s="49">
        <v>10201</v>
      </c>
      <c r="DJ192" s="49">
        <v>10292</v>
      </c>
      <c r="DK192" s="49">
        <v>10394</v>
      </c>
      <c r="DL192" s="49">
        <v>10195</v>
      </c>
      <c r="DM192" s="49">
        <v>10193</v>
      </c>
      <c r="DN192" s="49">
        <v>10304</v>
      </c>
      <c r="DO192" s="49">
        <v>9946</v>
      </c>
      <c r="DP192" s="49">
        <v>9639</v>
      </c>
      <c r="DQ192" s="49">
        <v>9637</v>
      </c>
      <c r="DR192" s="49">
        <v>9582</v>
      </c>
      <c r="DS192" s="49">
        <v>9031</v>
      </c>
      <c r="DT192" s="49">
        <v>9667</v>
      </c>
      <c r="DU192" s="49">
        <v>10247</v>
      </c>
      <c r="DV192" s="49">
        <v>12414</v>
      </c>
      <c r="DW192" s="49">
        <v>14348</v>
      </c>
      <c r="DX192" s="49">
        <v>16141</v>
      </c>
      <c r="DY192" s="49">
        <v>17455</v>
      </c>
      <c r="DZ192" s="49">
        <v>17585</v>
      </c>
      <c r="EA192" s="49">
        <v>18007</v>
      </c>
      <c r="EB192" s="49">
        <v>18108</v>
      </c>
      <c r="EC192" s="49">
        <v>17940</v>
      </c>
      <c r="ED192" s="49">
        <v>18147</v>
      </c>
      <c r="EE192" s="49">
        <v>17760</v>
      </c>
      <c r="EF192" s="49">
        <v>17597</v>
      </c>
      <c r="EG192" s="49">
        <v>17308</v>
      </c>
      <c r="EH192" s="49">
        <v>16833</v>
      </c>
      <c r="EI192" s="49">
        <v>16048</v>
      </c>
      <c r="EJ192" s="49">
        <v>15841</v>
      </c>
      <c r="EK192" s="49">
        <v>15129</v>
      </c>
      <c r="EL192" s="49">
        <v>14744</v>
      </c>
      <c r="EM192" s="49">
        <v>14409</v>
      </c>
      <c r="EN192" s="49">
        <v>14423</v>
      </c>
      <c r="EO192" s="49">
        <v>14572</v>
      </c>
      <c r="EP192" s="49">
        <v>14282</v>
      </c>
      <c r="EQ192" s="49">
        <v>13700</v>
      </c>
      <c r="ER192" s="49">
        <v>12853</v>
      </c>
      <c r="ES192" s="49">
        <v>12570</v>
      </c>
      <c r="ET192" s="49">
        <v>12351</v>
      </c>
      <c r="EU192" s="49">
        <v>12464</v>
      </c>
      <c r="EV192" s="49">
        <v>12079</v>
      </c>
      <c r="EW192" s="49">
        <v>11999</v>
      </c>
      <c r="EX192" s="49">
        <v>11904</v>
      </c>
      <c r="EY192" s="49">
        <v>12473</v>
      </c>
      <c r="EZ192" s="49">
        <v>12037</v>
      </c>
      <c r="FA192" s="49">
        <v>12152</v>
      </c>
      <c r="FB192" s="49">
        <v>11900</v>
      </c>
      <c r="FC192" s="49">
        <v>11845</v>
      </c>
      <c r="FD192" s="49">
        <v>11656</v>
      </c>
      <c r="FE192" s="49">
        <v>11636</v>
      </c>
      <c r="FF192" s="49">
        <v>11397</v>
      </c>
      <c r="FG192" s="49">
        <v>11028</v>
      </c>
      <c r="FH192" s="49">
        <v>10419</v>
      </c>
      <c r="FI192" s="49">
        <v>9745</v>
      </c>
      <c r="FJ192" s="49">
        <v>9174</v>
      </c>
      <c r="FK192" s="49">
        <v>8426</v>
      </c>
      <c r="FL192" s="49">
        <v>7948</v>
      </c>
      <c r="FM192" s="49">
        <v>7558</v>
      </c>
      <c r="FN192" s="49">
        <v>7053</v>
      </c>
      <c r="FO192" s="49">
        <v>6470</v>
      </c>
      <c r="FP192" s="49">
        <v>6193</v>
      </c>
      <c r="FQ192" s="49">
        <v>5897</v>
      </c>
      <c r="FR192" s="49">
        <v>5675</v>
      </c>
      <c r="FS192" s="49">
        <v>5723</v>
      </c>
      <c r="FT192" s="49">
        <v>5453</v>
      </c>
      <c r="FU192" s="49">
        <v>5556</v>
      </c>
      <c r="FV192" s="49">
        <v>5678</v>
      </c>
      <c r="FW192" s="49">
        <v>6102</v>
      </c>
      <c r="FX192" s="49">
        <v>4891</v>
      </c>
      <c r="FY192" s="49">
        <v>4345</v>
      </c>
      <c r="FZ192" s="49">
        <v>4210</v>
      </c>
      <c r="GA192" s="49">
        <v>4095</v>
      </c>
      <c r="GB192" s="49">
        <v>3685</v>
      </c>
      <c r="GC192" s="49">
        <v>3282</v>
      </c>
      <c r="GD192" s="49">
        <v>3396</v>
      </c>
      <c r="GE192" s="49">
        <v>3285</v>
      </c>
      <c r="GF192" s="49">
        <v>3014</v>
      </c>
      <c r="GG192" s="49">
        <v>2710</v>
      </c>
      <c r="GH192" s="49">
        <v>2495</v>
      </c>
      <c r="GI192" s="49">
        <v>2229</v>
      </c>
      <c r="GJ192" s="49">
        <v>1947</v>
      </c>
      <c r="GK192" s="49">
        <v>1750</v>
      </c>
      <c r="GL192" s="50">
        <v>7312</v>
      </c>
    </row>
    <row r="193" spans="1:194" s="1" customFormat="1">
      <c r="A193" s="109" t="s">
        <v>714</v>
      </c>
      <c r="B193" s="369" t="s">
        <v>750</v>
      </c>
      <c r="C193" s="132" t="str">
        <f t="shared" si="43"/>
        <v>England ICB - NHS South West London Integrated Care Board</v>
      </c>
      <c r="D193" s="79">
        <f t="shared" si="62"/>
        <v>558793</v>
      </c>
      <c r="E193" s="79">
        <f t="shared" si="62"/>
        <v>624396</v>
      </c>
      <c r="F193" s="102">
        <f>G193+H193</f>
        <v>1509217</v>
      </c>
      <c r="G193" s="51">
        <f>SUM(M193:CY193)</f>
        <v>725443</v>
      </c>
      <c r="H193" s="52">
        <f>SUM(CZ193:GL193)</f>
        <v>783774</v>
      </c>
      <c r="I193" s="51">
        <f>SUM(AE193:CY193)</f>
        <v>558793</v>
      </c>
      <c r="J193" s="104">
        <f>SUM(DR193:GL193)</f>
        <v>624396</v>
      </c>
      <c r="K193" s="106">
        <f>SUM(M193:AD193)</f>
        <v>166650</v>
      </c>
      <c r="L193" s="50">
        <f>SUM(CZ193:DQ193)</f>
        <v>159378</v>
      </c>
      <c r="M193" s="106">
        <v>9135</v>
      </c>
      <c r="N193" s="49">
        <v>8997</v>
      </c>
      <c r="O193" s="49">
        <v>9115</v>
      </c>
      <c r="P193" s="49">
        <v>9110</v>
      </c>
      <c r="Q193" s="49">
        <v>9122</v>
      </c>
      <c r="R193" s="49">
        <v>9227</v>
      </c>
      <c r="S193" s="49">
        <v>9370</v>
      </c>
      <c r="T193" s="49">
        <v>9376</v>
      </c>
      <c r="U193" s="49">
        <v>9257</v>
      </c>
      <c r="V193" s="49">
        <v>9334</v>
      </c>
      <c r="W193" s="49">
        <v>9680</v>
      </c>
      <c r="X193" s="49">
        <v>9701</v>
      </c>
      <c r="Y193" s="49">
        <v>9748</v>
      </c>
      <c r="Z193" s="49">
        <v>9486</v>
      </c>
      <c r="AA193" s="49">
        <v>9422</v>
      </c>
      <c r="AB193" s="49">
        <v>9196</v>
      </c>
      <c r="AC193" s="49">
        <v>8642</v>
      </c>
      <c r="AD193" s="49">
        <v>8732</v>
      </c>
      <c r="AE193" s="49">
        <v>8261</v>
      </c>
      <c r="AF193" s="49">
        <v>6193</v>
      </c>
      <c r="AG193" s="49">
        <v>6129</v>
      </c>
      <c r="AH193" s="49">
        <v>6780</v>
      </c>
      <c r="AI193" s="49">
        <v>7611</v>
      </c>
      <c r="AJ193" s="49">
        <v>9354</v>
      </c>
      <c r="AK193" s="49">
        <v>10348</v>
      </c>
      <c r="AL193" s="49">
        <v>11070</v>
      </c>
      <c r="AM193" s="49">
        <v>11504</v>
      </c>
      <c r="AN193" s="49">
        <v>12071</v>
      </c>
      <c r="AO193" s="49">
        <v>12242</v>
      </c>
      <c r="AP193" s="49">
        <v>11868</v>
      </c>
      <c r="AQ193" s="49">
        <v>12374</v>
      </c>
      <c r="AR193" s="49">
        <v>12273</v>
      </c>
      <c r="AS193" s="49">
        <v>11840</v>
      </c>
      <c r="AT193" s="49">
        <v>11949</v>
      </c>
      <c r="AU193" s="49">
        <v>11495</v>
      </c>
      <c r="AV193" s="49">
        <v>11322</v>
      </c>
      <c r="AW193" s="49">
        <v>11261</v>
      </c>
      <c r="AX193" s="49">
        <v>11342</v>
      </c>
      <c r="AY193" s="49">
        <v>11028</v>
      </c>
      <c r="AZ193" s="49">
        <v>11387</v>
      </c>
      <c r="BA193" s="49">
        <v>11258</v>
      </c>
      <c r="BB193" s="49">
        <v>11490</v>
      </c>
      <c r="BC193" s="49">
        <v>11396</v>
      </c>
      <c r="BD193" s="49">
        <v>11102</v>
      </c>
      <c r="BE193" s="49">
        <v>10797</v>
      </c>
      <c r="BF193" s="49">
        <v>10643</v>
      </c>
      <c r="BG193" s="49">
        <v>10434</v>
      </c>
      <c r="BH193" s="49">
        <v>10534</v>
      </c>
      <c r="BI193" s="49">
        <v>9987</v>
      </c>
      <c r="BJ193" s="49">
        <v>9881</v>
      </c>
      <c r="BK193" s="49">
        <v>10195</v>
      </c>
      <c r="BL193" s="49">
        <v>9752</v>
      </c>
      <c r="BM193" s="49">
        <v>9672</v>
      </c>
      <c r="BN193" s="49">
        <v>9761</v>
      </c>
      <c r="BO193" s="49">
        <v>9693</v>
      </c>
      <c r="BP193" s="49">
        <v>9589</v>
      </c>
      <c r="BQ193" s="49">
        <v>9388</v>
      </c>
      <c r="BR193" s="49">
        <v>9004</v>
      </c>
      <c r="BS193" s="49">
        <v>8920</v>
      </c>
      <c r="BT193" s="49">
        <v>8421</v>
      </c>
      <c r="BU193" s="49">
        <v>7952</v>
      </c>
      <c r="BV193" s="49">
        <v>7858</v>
      </c>
      <c r="BW193" s="49">
        <v>7260</v>
      </c>
      <c r="BX193" s="49">
        <v>6878</v>
      </c>
      <c r="BY193" s="49">
        <v>6368</v>
      </c>
      <c r="BZ193" s="49">
        <v>6128</v>
      </c>
      <c r="CA193" s="49">
        <v>5581</v>
      </c>
      <c r="CB193" s="49">
        <v>5299</v>
      </c>
      <c r="CC193" s="49">
        <v>5165</v>
      </c>
      <c r="CD193" s="49">
        <v>5008</v>
      </c>
      <c r="CE193" s="49">
        <v>4739</v>
      </c>
      <c r="CF193" s="49">
        <v>4692</v>
      </c>
      <c r="CG193" s="49">
        <v>4607</v>
      </c>
      <c r="CH193" s="49">
        <v>4661</v>
      </c>
      <c r="CI193" s="49">
        <v>4727</v>
      </c>
      <c r="CJ193" s="49">
        <v>5135</v>
      </c>
      <c r="CK193" s="49">
        <v>3832</v>
      </c>
      <c r="CL193" s="49">
        <v>3477</v>
      </c>
      <c r="CM193" s="49">
        <v>3333</v>
      </c>
      <c r="CN193" s="49">
        <v>3029</v>
      </c>
      <c r="CO193" s="49">
        <v>2535</v>
      </c>
      <c r="CP193" s="49">
        <v>2311</v>
      </c>
      <c r="CQ193" s="49">
        <v>2320</v>
      </c>
      <c r="CR193" s="49">
        <v>2169</v>
      </c>
      <c r="CS193" s="49">
        <v>2061</v>
      </c>
      <c r="CT193" s="49">
        <v>1751</v>
      </c>
      <c r="CU193" s="49">
        <v>1521</v>
      </c>
      <c r="CV193" s="49">
        <v>1313</v>
      </c>
      <c r="CW193" s="49">
        <v>1158</v>
      </c>
      <c r="CX193" s="49">
        <v>974</v>
      </c>
      <c r="CY193" s="50">
        <v>3332</v>
      </c>
      <c r="CZ193" s="106">
        <v>8611</v>
      </c>
      <c r="DA193" s="49">
        <v>8818</v>
      </c>
      <c r="DB193" s="49">
        <v>8741</v>
      </c>
      <c r="DC193" s="49">
        <v>8702</v>
      </c>
      <c r="DD193" s="49">
        <v>8657</v>
      </c>
      <c r="DE193" s="49">
        <v>8848</v>
      </c>
      <c r="DF193" s="49">
        <v>9005</v>
      </c>
      <c r="DG193" s="49">
        <v>8928</v>
      </c>
      <c r="DH193" s="49">
        <v>8838</v>
      </c>
      <c r="DI193" s="49">
        <v>9017</v>
      </c>
      <c r="DJ193" s="49">
        <v>9361</v>
      </c>
      <c r="DK193" s="49">
        <v>9209</v>
      </c>
      <c r="DL193" s="49">
        <v>9155</v>
      </c>
      <c r="DM193" s="49">
        <v>9056</v>
      </c>
      <c r="DN193" s="49">
        <v>9173</v>
      </c>
      <c r="DO193" s="49">
        <v>8653</v>
      </c>
      <c r="DP193" s="49">
        <v>8299</v>
      </c>
      <c r="DQ193" s="49">
        <v>8307</v>
      </c>
      <c r="DR193" s="49">
        <v>8060</v>
      </c>
      <c r="DS193" s="49">
        <v>6020</v>
      </c>
      <c r="DT193" s="49">
        <v>6222</v>
      </c>
      <c r="DU193" s="49">
        <v>6899</v>
      </c>
      <c r="DV193" s="49">
        <v>8489</v>
      </c>
      <c r="DW193" s="49">
        <v>10446</v>
      </c>
      <c r="DX193" s="49">
        <v>11848</v>
      </c>
      <c r="DY193" s="49">
        <v>12485</v>
      </c>
      <c r="DZ193" s="49">
        <v>12909</v>
      </c>
      <c r="EA193" s="49">
        <v>13653</v>
      </c>
      <c r="EB193" s="49">
        <v>13593</v>
      </c>
      <c r="EC193" s="49">
        <v>13627</v>
      </c>
      <c r="ED193" s="49">
        <v>13771</v>
      </c>
      <c r="EE193" s="49">
        <v>13518</v>
      </c>
      <c r="EF193" s="49">
        <v>13403</v>
      </c>
      <c r="EG193" s="49">
        <v>13234</v>
      </c>
      <c r="EH193" s="49">
        <v>13266</v>
      </c>
      <c r="EI193" s="49">
        <v>12947</v>
      </c>
      <c r="EJ193" s="49">
        <v>12953</v>
      </c>
      <c r="EK193" s="49">
        <v>12659</v>
      </c>
      <c r="EL193" s="49">
        <v>12481</v>
      </c>
      <c r="EM193" s="49">
        <v>12898</v>
      </c>
      <c r="EN193" s="49">
        <v>12669</v>
      </c>
      <c r="EO193" s="49">
        <v>12893</v>
      </c>
      <c r="EP193" s="49">
        <v>12570</v>
      </c>
      <c r="EQ193" s="49">
        <v>12539</v>
      </c>
      <c r="ER193" s="49">
        <v>11523</v>
      </c>
      <c r="ES193" s="49">
        <v>11159</v>
      </c>
      <c r="ET193" s="49">
        <v>10957</v>
      </c>
      <c r="EU193" s="49">
        <v>10846</v>
      </c>
      <c r="EV193" s="49">
        <v>10621</v>
      </c>
      <c r="EW193" s="49">
        <v>10712</v>
      </c>
      <c r="EX193" s="49">
        <v>10634</v>
      </c>
      <c r="EY193" s="49">
        <v>10736</v>
      </c>
      <c r="EZ193" s="49">
        <v>10463</v>
      </c>
      <c r="FA193" s="49">
        <v>10253</v>
      </c>
      <c r="FB193" s="49">
        <v>10362</v>
      </c>
      <c r="FC193" s="49">
        <v>10086</v>
      </c>
      <c r="FD193" s="49">
        <v>10195</v>
      </c>
      <c r="FE193" s="49">
        <v>9795</v>
      </c>
      <c r="FF193" s="49">
        <v>9371</v>
      </c>
      <c r="FG193" s="49">
        <v>9123</v>
      </c>
      <c r="FH193" s="49">
        <v>8588</v>
      </c>
      <c r="FI193" s="49">
        <v>7992</v>
      </c>
      <c r="FJ193" s="49">
        <v>7775</v>
      </c>
      <c r="FK193" s="49">
        <v>7216</v>
      </c>
      <c r="FL193" s="49">
        <v>6777</v>
      </c>
      <c r="FM193" s="49">
        <v>6641</v>
      </c>
      <c r="FN193" s="49">
        <v>6280</v>
      </c>
      <c r="FO193" s="49">
        <v>5998</v>
      </c>
      <c r="FP193" s="49">
        <v>5911</v>
      </c>
      <c r="FQ193" s="49">
        <v>5689</v>
      </c>
      <c r="FR193" s="49">
        <v>5359</v>
      </c>
      <c r="FS193" s="49">
        <v>5521</v>
      </c>
      <c r="FT193" s="49">
        <v>5346</v>
      </c>
      <c r="FU193" s="49">
        <v>5280</v>
      </c>
      <c r="FV193" s="49">
        <v>5570</v>
      </c>
      <c r="FW193" s="49">
        <v>5825</v>
      </c>
      <c r="FX193" s="49">
        <v>4633</v>
      </c>
      <c r="FY193" s="49">
        <v>4208</v>
      </c>
      <c r="FZ193" s="49">
        <v>4154</v>
      </c>
      <c r="GA193" s="49">
        <v>3895</v>
      </c>
      <c r="GB193" s="49">
        <v>3376</v>
      </c>
      <c r="GC193" s="49">
        <v>2989</v>
      </c>
      <c r="GD193" s="49">
        <v>3087</v>
      </c>
      <c r="GE193" s="49">
        <v>3053</v>
      </c>
      <c r="GF193" s="49">
        <v>2769</v>
      </c>
      <c r="GG193" s="49">
        <v>2540</v>
      </c>
      <c r="GH193" s="49">
        <v>2302</v>
      </c>
      <c r="GI193" s="49">
        <v>2068</v>
      </c>
      <c r="GJ193" s="49">
        <v>1744</v>
      </c>
      <c r="GK193" s="49">
        <v>1562</v>
      </c>
      <c r="GL193" s="50">
        <v>7360</v>
      </c>
    </row>
    <row r="194" spans="1:194" s="1" customFormat="1">
      <c r="A194" s="109" t="s">
        <v>714</v>
      </c>
      <c r="B194" s="369" t="s">
        <v>751</v>
      </c>
      <c r="C194" s="132" t="str">
        <f t="shared" si="43"/>
        <v>England ICB - NHS South Yorkshire Integrated Care Board</v>
      </c>
      <c r="D194" s="79">
        <f t="shared" ref="D194:D199" si="63">I194</f>
        <v>540959</v>
      </c>
      <c r="E194" s="79">
        <f t="shared" ref="E194:E199" si="64">J194</f>
        <v>564398</v>
      </c>
      <c r="F194" s="102">
        <f t="shared" ref="F194:F199" si="65">G194+H194</f>
        <v>1392105</v>
      </c>
      <c r="G194" s="51">
        <f t="shared" ref="G194:G199" si="66">SUM(M194:CY194)</f>
        <v>687732</v>
      </c>
      <c r="H194" s="52">
        <f t="shared" ref="H194:H199" si="67">SUM(CZ194:GL194)</f>
        <v>704373</v>
      </c>
      <c r="I194" s="51">
        <f t="shared" ref="I194:I199" si="68">SUM(AE194:CY194)</f>
        <v>540959</v>
      </c>
      <c r="J194" s="104">
        <f t="shared" ref="J194:J199" si="69">SUM(DR194:GL194)</f>
        <v>564398</v>
      </c>
      <c r="K194" s="106">
        <f t="shared" ref="K194:K199" si="70">SUM(M194:AD194)</f>
        <v>146773</v>
      </c>
      <c r="L194" s="50">
        <f t="shared" ref="L194:L199" si="71">SUM(CZ194:DQ194)</f>
        <v>139975</v>
      </c>
      <c r="M194" s="106">
        <v>7564</v>
      </c>
      <c r="N194" s="49">
        <v>7401</v>
      </c>
      <c r="O194" s="49">
        <v>7949</v>
      </c>
      <c r="P194" s="49">
        <v>7777</v>
      </c>
      <c r="Q194" s="49">
        <v>7845</v>
      </c>
      <c r="R194" s="49">
        <v>8203</v>
      </c>
      <c r="S194" s="49">
        <v>8296</v>
      </c>
      <c r="T194" s="49">
        <v>8185</v>
      </c>
      <c r="U194" s="49">
        <v>8071</v>
      </c>
      <c r="V194" s="49">
        <v>8490</v>
      </c>
      <c r="W194" s="49">
        <v>8649</v>
      </c>
      <c r="X194" s="49">
        <v>8698</v>
      </c>
      <c r="Y194" s="49">
        <v>8508</v>
      </c>
      <c r="Z194" s="49">
        <v>8606</v>
      </c>
      <c r="AA194" s="49">
        <v>8594</v>
      </c>
      <c r="AB194" s="49">
        <v>8069</v>
      </c>
      <c r="AC194" s="49">
        <v>7892</v>
      </c>
      <c r="AD194" s="49">
        <v>7976</v>
      </c>
      <c r="AE194" s="49">
        <v>8342</v>
      </c>
      <c r="AF194" s="49">
        <v>9530</v>
      </c>
      <c r="AG194" s="49">
        <v>10053</v>
      </c>
      <c r="AH194" s="49">
        <v>9456</v>
      </c>
      <c r="AI194" s="49">
        <v>9640</v>
      </c>
      <c r="AJ194" s="49">
        <v>9506</v>
      </c>
      <c r="AK194" s="49">
        <v>9575</v>
      </c>
      <c r="AL194" s="49">
        <v>9624</v>
      </c>
      <c r="AM194" s="49">
        <v>9266</v>
      </c>
      <c r="AN194" s="49">
        <v>9166</v>
      </c>
      <c r="AO194" s="49">
        <v>9306</v>
      </c>
      <c r="AP194" s="49">
        <v>9588</v>
      </c>
      <c r="AQ194" s="49">
        <v>9862</v>
      </c>
      <c r="AR194" s="49">
        <v>10027</v>
      </c>
      <c r="AS194" s="49">
        <v>9697</v>
      </c>
      <c r="AT194" s="49">
        <v>9395</v>
      </c>
      <c r="AU194" s="49">
        <v>9585</v>
      </c>
      <c r="AV194" s="49">
        <v>9224</v>
      </c>
      <c r="AW194" s="49">
        <v>9231</v>
      </c>
      <c r="AX194" s="49">
        <v>9043</v>
      </c>
      <c r="AY194" s="49">
        <v>8675</v>
      </c>
      <c r="AZ194" s="49">
        <v>8758</v>
      </c>
      <c r="BA194" s="49">
        <v>8512</v>
      </c>
      <c r="BB194" s="49">
        <v>8611</v>
      </c>
      <c r="BC194" s="49">
        <v>8566</v>
      </c>
      <c r="BD194" s="49">
        <v>8056</v>
      </c>
      <c r="BE194" s="49">
        <v>7446</v>
      </c>
      <c r="BF194" s="49">
        <v>7207</v>
      </c>
      <c r="BG194" s="49">
        <v>7660</v>
      </c>
      <c r="BH194" s="49">
        <v>7768</v>
      </c>
      <c r="BI194" s="49">
        <v>7938</v>
      </c>
      <c r="BJ194" s="49">
        <v>8564</v>
      </c>
      <c r="BK194" s="49">
        <v>8816</v>
      </c>
      <c r="BL194" s="49">
        <v>9350</v>
      </c>
      <c r="BM194" s="49">
        <v>9357</v>
      </c>
      <c r="BN194" s="49">
        <v>9537</v>
      </c>
      <c r="BO194" s="49">
        <v>9651</v>
      </c>
      <c r="BP194" s="49">
        <v>9510</v>
      </c>
      <c r="BQ194" s="49">
        <v>9390</v>
      </c>
      <c r="BR194" s="49">
        <v>9345</v>
      </c>
      <c r="BS194" s="49">
        <v>9161</v>
      </c>
      <c r="BT194" s="49">
        <v>9183</v>
      </c>
      <c r="BU194" s="49">
        <v>8981</v>
      </c>
      <c r="BV194" s="49">
        <v>8572</v>
      </c>
      <c r="BW194" s="49">
        <v>8189</v>
      </c>
      <c r="BX194" s="49">
        <v>7893</v>
      </c>
      <c r="BY194" s="49">
        <v>7841</v>
      </c>
      <c r="BZ194" s="49">
        <v>7303</v>
      </c>
      <c r="CA194" s="49">
        <v>7109</v>
      </c>
      <c r="CB194" s="49">
        <v>6674</v>
      </c>
      <c r="CC194" s="49">
        <v>6732</v>
      </c>
      <c r="CD194" s="49">
        <v>6580</v>
      </c>
      <c r="CE194" s="49">
        <v>6137</v>
      </c>
      <c r="CF194" s="49">
        <v>6254</v>
      </c>
      <c r="CG194" s="49">
        <v>6090</v>
      </c>
      <c r="CH194" s="49">
        <v>6315</v>
      </c>
      <c r="CI194" s="49">
        <v>6421</v>
      </c>
      <c r="CJ194" s="49">
        <v>6762</v>
      </c>
      <c r="CK194" s="49">
        <v>5026</v>
      </c>
      <c r="CL194" s="49">
        <v>5066</v>
      </c>
      <c r="CM194" s="49">
        <v>4906</v>
      </c>
      <c r="CN194" s="49">
        <v>4213</v>
      </c>
      <c r="CO194" s="49">
        <v>3604</v>
      </c>
      <c r="CP194" s="49">
        <v>3235</v>
      </c>
      <c r="CQ194" s="49">
        <v>3136</v>
      </c>
      <c r="CR194" s="49">
        <v>2835</v>
      </c>
      <c r="CS194" s="49">
        <v>2568</v>
      </c>
      <c r="CT194" s="49">
        <v>2382</v>
      </c>
      <c r="CU194" s="49">
        <v>2014</v>
      </c>
      <c r="CV194" s="49">
        <v>1760</v>
      </c>
      <c r="CW194" s="49">
        <v>1358</v>
      </c>
      <c r="CX194" s="49">
        <v>1133</v>
      </c>
      <c r="CY194" s="50">
        <v>3693</v>
      </c>
      <c r="CZ194" s="106">
        <v>7103</v>
      </c>
      <c r="DA194" s="49">
        <v>7034</v>
      </c>
      <c r="DB194" s="49">
        <v>7365</v>
      </c>
      <c r="DC194" s="49">
        <v>7590</v>
      </c>
      <c r="DD194" s="49">
        <v>7664</v>
      </c>
      <c r="DE194" s="49">
        <v>7757</v>
      </c>
      <c r="DF194" s="49">
        <v>7863</v>
      </c>
      <c r="DG194" s="49">
        <v>7841</v>
      </c>
      <c r="DH194" s="49">
        <v>7956</v>
      </c>
      <c r="DI194" s="49">
        <v>8083</v>
      </c>
      <c r="DJ194" s="49">
        <v>8320</v>
      </c>
      <c r="DK194" s="49">
        <v>8216</v>
      </c>
      <c r="DL194" s="49">
        <v>8081</v>
      </c>
      <c r="DM194" s="49">
        <v>8064</v>
      </c>
      <c r="DN194" s="49">
        <v>8047</v>
      </c>
      <c r="DO194" s="49">
        <v>7771</v>
      </c>
      <c r="DP194" s="49">
        <v>7548</v>
      </c>
      <c r="DQ194" s="49">
        <v>7672</v>
      </c>
      <c r="DR194" s="49">
        <v>7659</v>
      </c>
      <c r="DS194" s="49">
        <v>8636</v>
      </c>
      <c r="DT194" s="49">
        <v>9299</v>
      </c>
      <c r="DU194" s="49">
        <v>9009</v>
      </c>
      <c r="DV194" s="49">
        <v>8979</v>
      </c>
      <c r="DW194" s="49">
        <v>9155</v>
      </c>
      <c r="DX194" s="49">
        <v>9472</v>
      </c>
      <c r="DY194" s="49">
        <v>9641</v>
      </c>
      <c r="DZ194" s="49">
        <v>9257</v>
      </c>
      <c r="EA194" s="49">
        <v>9493</v>
      </c>
      <c r="EB194" s="49">
        <v>9764</v>
      </c>
      <c r="EC194" s="49">
        <v>9778</v>
      </c>
      <c r="ED194" s="49">
        <v>9858</v>
      </c>
      <c r="EE194" s="49">
        <v>10178</v>
      </c>
      <c r="EF194" s="49">
        <v>9955</v>
      </c>
      <c r="EG194" s="49">
        <v>9799</v>
      </c>
      <c r="EH194" s="49">
        <v>10224</v>
      </c>
      <c r="EI194" s="49">
        <v>9791</v>
      </c>
      <c r="EJ194" s="49">
        <v>9377</v>
      </c>
      <c r="EK194" s="49">
        <v>9316</v>
      </c>
      <c r="EL194" s="49">
        <v>9039</v>
      </c>
      <c r="EM194" s="49">
        <v>8914</v>
      </c>
      <c r="EN194" s="49">
        <v>8627</v>
      </c>
      <c r="EO194" s="49">
        <v>8617</v>
      </c>
      <c r="EP194" s="49">
        <v>8814</v>
      </c>
      <c r="EQ194" s="49">
        <v>8176</v>
      </c>
      <c r="ER194" s="49">
        <v>7518</v>
      </c>
      <c r="ES194" s="49">
        <v>7268</v>
      </c>
      <c r="ET194" s="49">
        <v>7380</v>
      </c>
      <c r="EU194" s="49">
        <v>7860</v>
      </c>
      <c r="EV194" s="49">
        <v>8081</v>
      </c>
      <c r="EW194" s="49">
        <v>8745</v>
      </c>
      <c r="EX194" s="49">
        <v>9087</v>
      </c>
      <c r="EY194" s="49">
        <v>9907</v>
      </c>
      <c r="EZ194" s="49">
        <v>9515</v>
      </c>
      <c r="FA194" s="49">
        <v>9584</v>
      </c>
      <c r="FB194" s="49">
        <v>9808</v>
      </c>
      <c r="FC194" s="49">
        <v>9613</v>
      </c>
      <c r="FD194" s="49">
        <v>9612</v>
      </c>
      <c r="FE194" s="49">
        <v>9530</v>
      </c>
      <c r="FF194" s="49">
        <v>9300</v>
      </c>
      <c r="FG194" s="49">
        <v>9155</v>
      </c>
      <c r="FH194" s="49">
        <v>9063</v>
      </c>
      <c r="FI194" s="49">
        <v>8680</v>
      </c>
      <c r="FJ194" s="49">
        <v>8373</v>
      </c>
      <c r="FK194" s="49">
        <v>8185</v>
      </c>
      <c r="FL194" s="49">
        <v>8047</v>
      </c>
      <c r="FM194" s="49">
        <v>7652</v>
      </c>
      <c r="FN194" s="49">
        <v>7289</v>
      </c>
      <c r="FO194" s="49">
        <v>6958</v>
      </c>
      <c r="FP194" s="49">
        <v>7008</v>
      </c>
      <c r="FQ194" s="49">
        <v>6821</v>
      </c>
      <c r="FR194" s="49">
        <v>6534</v>
      </c>
      <c r="FS194" s="49">
        <v>6649</v>
      </c>
      <c r="FT194" s="49">
        <v>6593</v>
      </c>
      <c r="FU194" s="49">
        <v>6727</v>
      </c>
      <c r="FV194" s="49">
        <v>7119</v>
      </c>
      <c r="FW194" s="49">
        <v>7537</v>
      </c>
      <c r="FX194" s="49">
        <v>5848</v>
      </c>
      <c r="FY194" s="49">
        <v>5919</v>
      </c>
      <c r="FZ194" s="49">
        <v>5575</v>
      </c>
      <c r="GA194" s="49">
        <v>4776</v>
      </c>
      <c r="GB194" s="49">
        <v>4358</v>
      </c>
      <c r="GC194" s="49">
        <v>3956</v>
      </c>
      <c r="GD194" s="49">
        <v>3987</v>
      </c>
      <c r="GE194" s="49">
        <v>3893</v>
      </c>
      <c r="GF194" s="49">
        <v>3577</v>
      </c>
      <c r="GG194" s="49">
        <v>3118</v>
      </c>
      <c r="GH194" s="49">
        <v>2933</v>
      </c>
      <c r="GI194" s="49">
        <v>2562</v>
      </c>
      <c r="GJ194" s="49">
        <v>2275</v>
      </c>
      <c r="GK194" s="49">
        <v>1975</v>
      </c>
      <c r="GL194" s="50">
        <v>7621</v>
      </c>
    </row>
    <row r="195" spans="1:194" s="1" customFormat="1">
      <c r="A195" s="109" t="s">
        <v>714</v>
      </c>
      <c r="B195" s="369" t="s">
        <v>752</v>
      </c>
      <c r="C195" s="132" t="str">
        <f t="shared" si="43"/>
        <v>England ICB - NHS Staffordshire and Stoke-on-Trent Integrated Care Board</v>
      </c>
      <c r="D195" s="79">
        <f t="shared" si="63"/>
        <v>450065</v>
      </c>
      <c r="E195" s="79">
        <f t="shared" si="64"/>
        <v>466226</v>
      </c>
      <c r="F195" s="102">
        <f t="shared" si="65"/>
        <v>1146249</v>
      </c>
      <c r="G195" s="51">
        <f t="shared" si="66"/>
        <v>567449</v>
      </c>
      <c r="H195" s="52">
        <f t="shared" si="67"/>
        <v>578800</v>
      </c>
      <c r="I195" s="51">
        <f t="shared" si="68"/>
        <v>450065</v>
      </c>
      <c r="J195" s="104">
        <f t="shared" si="69"/>
        <v>466226</v>
      </c>
      <c r="K195" s="106">
        <f t="shared" si="70"/>
        <v>117384</v>
      </c>
      <c r="L195" s="50">
        <f t="shared" si="71"/>
        <v>112574</v>
      </c>
      <c r="M195" s="106">
        <v>5752</v>
      </c>
      <c r="N195" s="49">
        <v>5852</v>
      </c>
      <c r="O195" s="49">
        <v>6139</v>
      </c>
      <c r="P195" s="49">
        <v>6176</v>
      </c>
      <c r="Q195" s="49">
        <v>6174</v>
      </c>
      <c r="R195" s="49">
        <v>6546</v>
      </c>
      <c r="S195" s="49">
        <v>6679</v>
      </c>
      <c r="T195" s="49">
        <v>6471</v>
      </c>
      <c r="U195" s="49">
        <v>6672</v>
      </c>
      <c r="V195" s="49">
        <v>6976</v>
      </c>
      <c r="W195" s="49">
        <v>6854</v>
      </c>
      <c r="X195" s="49">
        <v>6924</v>
      </c>
      <c r="Y195" s="49">
        <v>6874</v>
      </c>
      <c r="Z195" s="49">
        <v>6830</v>
      </c>
      <c r="AA195" s="49">
        <v>6982</v>
      </c>
      <c r="AB195" s="49">
        <v>6410</v>
      </c>
      <c r="AC195" s="49">
        <v>6370</v>
      </c>
      <c r="AD195" s="49">
        <v>6703</v>
      </c>
      <c r="AE195" s="49">
        <v>6551</v>
      </c>
      <c r="AF195" s="49">
        <v>6129</v>
      </c>
      <c r="AG195" s="49">
        <v>6156</v>
      </c>
      <c r="AH195" s="49">
        <v>6219</v>
      </c>
      <c r="AI195" s="49">
        <v>6234</v>
      </c>
      <c r="AJ195" s="49">
        <v>6536</v>
      </c>
      <c r="AK195" s="49">
        <v>6555</v>
      </c>
      <c r="AL195" s="49">
        <v>6862</v>
      </c>
      <c r="AM195" s="49">
        <v>6516</v>
      </c>
      <c r="AN195" s="49">
        <v>6672</v>
      </c>
      <c r="AO195" s="49">
        <v>6826</v>
      </c>
      <c r="AP195" s="49">
        <v>7024</v>
      </c>
      <c r="AQ195" s="49">
        <v>7482</v>
      </c>
      <c r="AR195" s="49">
        <v>7573</v>
      </c>
      <c r="AS195" s="49">
        <v>7454</v>
      </c>
      <c r="AT195" s="49">
        <v>7524</v>
      </c>
      <c r="AU195" s="49">
        <v>7575</v>
      </c>
      <c r="AV195" s="49">
        <v>7159</v>
      </c>
      <c r="AW195" s="49">
        <v>7283</v>
      </c>
      <c r="AX195" s="49">
        <v>7305</v>
      </c>
      <c r="AY195" s="49">
        <v>7025</v>
      </c>
      <c r="AZ195" s="49">
        <v>7038</v>
      </c>
      <c r="BA195" s="49">
        <v>6843</v>
      </c>
      <c r="BB195" s="49">
        <v>7005</v>
      </c>
      <c r="BC195" s="49">
        <v>7144</v>
      </c>
      <c r="BD195" s="49">
        <v>6744</v>
      </c>
      <c r="BE195" s="49">
        <v>6090</v>
      </c>
      <c r="BF195" s="49">
        <v>5981</v>
      </c>
      <c r="BG195" s="49">
        <v>6348</v>
      </c>
      <c r="BH195" s="49">
        <v>6687</v>
      </c>
      <c r="BI195" s="49">
        <v>6876</v>
      </c>
      <c r="BJ195" s="49">
        <v>7523</v>
      </c>
      <c r="BK195" s="49">
        <v>7842</v>
      </c>
      <c r="BL195" s="49">
        <v>8239</v>
      </c>
      <c r="BM195" s="49">
        <v>8197</v>
      </c>
      <c r="BN195" s="49">
        <v>8387</v>
      </c>
      <c r="BO195" s="49">
        <v>8349</v>
      </c>
      <c r="BP195" s="49">
        <v>8342</v>
      </c>
      <c r="BQ195" s="49">
        <v>8149</v>
      </c>
      <c r="BR195" s="49">
        <v>8175</v>
      </c>
      <c r="BS195" s="49">
        <v>8107</v>
      </c>
      <c r="BT195" s="49">
        <v>7877</v>
      </c>
      <c r="BU195" s="49">
        <v>7955</v>
      </c>
      <c r="BV195" s="49">
        <v>7567</v>
      </c>
      <c r="BW195" s="49">
        <v>7092</v>
      </c>
      <c r="BX195" s="49">
        <v>7074</v>
      </c>
      <c r="BY195" s="49">
        <v>6849</v>
      </c>
      <c r="BZ195" s="49">
        <v>6558</v>
      </c>
      <c r="CA195" s="49">
        <v>6301</v>
      </c>
      <c r="CB195" s="49">
        <v>6073</v>
      </c>
      <c r="CC195" s="49">
        <v>6195</v>
      </c>
      <c r="CD195" s="49">
        <v>6038</v>
      </c>
      <c r="CE195" s="49">
        <v>5656</v>
      </c>
      <c r="CF195" s="49">
        <v>5675</v>
      </c>
      <c r="CG195" s="49">
        <v>5877</v>
      </c>
      <c r="CH195" s="49">
        <v>6112</v>
      </c>
      <c r="CI195" s="49">
        <v>6289</v>
      </c>
      <c r="CJ195" s="49">
        <v>6518</v>
      </c>
      <c r="CK195" s="49">
        <v>4893</v>
      </c>
      <c r="CL195" s="49">
        <v>4796</v>
      </c>
      <c r="CM195" s="49">
        <v>4861</v>
      </c>
      <c r="CN195" s="49">
        <v>4272</v>
      </c>
      <c r="CO195" s="49">
        <v>3764</v>
      </c>
      <c r="CP195" s="49">
        <v>3102</v>
      </c>
      <c r="CQ195" s="49">
        <v>2978</v>
      </c>
      <c r="CR195" s="49">
        <v>2813</v>
      </c>
      <c r="CS195" s="49">
        <v>2594</v>
      </c>
      <c r="CT195" s="49">
        <v>2303</v>
      </c>
      <c r="CU195" s="49">
        <v>1861</v>
      </c>
      <c r="CV195" s="49">
        <v>1620</v>
      </c>
      <c r="CW195" s="49">
        <v>1327</v>
      </c>
      <c r="CX195" s="49">
        <v>1052</v>
      </c>
      <c r="CY195" s="50">
        <v>3397</v>
      </c>
      <c r="CZ195" s="106">
        <v>5431</v>
      </c>
      <c r="DA195" s="49">
        <v>5711</v>
      </c>
      <c r="DB195" s="49">
        <v>6031</v>
      </c>
      <c r="DC195" s="49">
        <v>5914</v>
      </c>
      <c r="DD195" s="49">
        <v>6124</v>
      </c>
      <c r="DE195" s="49">
        <v>6085</v>
      </c>
      <c r="DF195" s="49">
        <v>6152</v>
      </c>
      <c r="DG195" s="49">
        <v>6214</v>
      </c>
      <c r="DH195" s="49">
        <v>6496</v>
      </c>
      <c r="DI195" s="49">
        <v>6512</v>
      </c>
      <c r="DJ195" s="49">
        <v>6708</v>
      </c>
      <c r="DK195" s="49">
        <v>6764</v>
      </c>
      <c r="DL195" s="49">
        <v>6351</v>
      </c>
      <c r="DM195" s="49">
        <v>6629</v>
      </c>
      <c r="DN195" s="49">
        <v>6767</v>
      </c>
      <c r="DO195" s="49">
        <v>6409</v>
      </c>
      <c r="DP195" s="49">
        <v>6155</v>
      </c>
      <c r="DQ195" s="49">
        <v>6121</v>
      </c>
      <c r="DR195" s="49">
        <v>5932</v>
      </c>
      <c r="DS195" s="49">
        <v>5023</v>
      </c>
      <c r="DT195" s="49">
        <v>5392</v>
      </c>
      <c r="DU195" s="49">
        <v>5696</v>
      </c>
      <c r="DV195" s="49">
        <v>5900</v>
      </c>
      <c r="DW195" s="49">
        <v>6162</v>
      </c>
      <c r="DX195" s="49">
        <v>6175</v>
      </c>
      <c r="DY195" s="49">
        <v>6534</v>
      </c>
      <c r="DZ195" s="49">
        <v>6382</v>
      </c>
      <c r="EA195" s="49">
        <v>6638</v>
      </c>
      <c r="EB195" s="49">
        <v>7072</v>
      </c>
      <c r="EC195" s="49">
        <v>7190</v>
      </c>
      <c r="ED195" s="49">
        <v>7565</v>
      </c>
      <c r="EE195" s="49">
        <v>7737</v>
      </c>
      <c r="EF195" s="49">
        <v>7571</v>
      </c>
      <c r="EG195" s="49">
        <v>7586</v>
      </c>
      <c r="EH195" s="49">
        <v>7752</v>
      </c>
      <c r="EI195" s="49">
        <v>7593</v>
      </c>
      <c r="EJ195" s="49">
        <v>7438</v>
      </c>
      <c r="EK195" s="49">
        <v>7329</v>
      </c>
      <c r="EL195" s="49">
        <v>6943</v>
      </c>
      <c r="EM195" s="49">
        <v>7089</v>
      </c>
      <c r="EN195" s="49">
        <v>7051</v>
      </c>
      <c r="EO195" s="49">
        <v>7157</v>
      </c>
      <c r="EP195" s="49">
        <v>7039</v>
      </c>
      <c r="EQ195" s="49">
        <v>6814</v>
      </c>
      <c r="ER195" s="49">
        <v>6165</v>
      </c>
      <c r="ES195" s="49">
        <v>5986</v>
      </c>
      <c r="ET195" s="49">
        <v>6417</v>
      </c>
      <c r="EU195" s="49">
        <v>6647</v>
      </c>
      <c r="EV195" s="49">
        <v>6966</v>
      </c>
      <c r="EW195" s="49">
        <v>7350</v>
      </c>
      <c r="EX195" s="49">
        <v>7898</v>
      </c>
      <c r="EY195" s="49">
        <v>8320</v>
      </c>
      <c r="EZ195" s="49">
        <v>8158</v>
      </c>
      <c r="FA195" s="49">
        <v>8322</v>
      </c>
      <c r="FB195" s="49">
        <v>8230</v>
      </c>
      <c r="FC195" s="49">
        <v>8333</v>
      </c>
      <c r="FD195" s="49">
        <v>8360</v>
      </c>
      <c r="FE195" s="49">
        <v>8555</v>
      </c>
      <c r="FF195" s="49">
        <v>8262</v>
      </c>
      <c r="FG195" s="49">
        <v>7994</v>
      </c>
      <c r="FH195" s="49">
        <v>7936</v>
      </c>
      <c r="FI195" s="49">
        <v>7761</v>
      </c>
      <c r="FJ195" s="49">
        <v>7236</v>
      </c>
      <c r="FK195" s="49">
        <v>7100</v>
      </c>
      <c r="FL195" s="49">
        <v>6999</v>
      </c>
      <c r="FM195" s="49">
        <v>6771</v>
      </c>
      <c r="FN195" s="49">
        <v>6564</v>
      </c>
      <c r="FO195" s="49">
        <v>6327</v>
      </c>
      <c r="FP195" s="49">
        <v>6417</v>
      </c>
      <c r="FQ195" s="49">
        <v>6276</v>
      </c>
      <c r="FR195" s="49">
        <v>6003</v>
      </c>
      <c r="FS195" s="49">
        <v>6103</v>
      </c>
      <c r="FT195" s="49">
        <v>6327</v>
      </c>
      <c r="FU195" s="49">
        <v>6329</v>
      </c>
      <c r="FV195" s="49">
        <v>6816</v>
      </c>
      <c r="FW195" s="49">
        <v>7309</v>
      </c>
      <c r="FX195" s="49">
        <v>5422</v>
      </c>
      <c r="FY195" s="49">
        <v>5581</v>
      </c>
      <c r="FZ195" s="49">
        <v>5336</v>
      </c>
      <c r="GA195" s="49">
        <v>5091</v>
      </c>
      <c r="GB195" s="49">
        <v>4319</v>
      </c>
      <c r="GC195" s="49">
        <v>3867</v>
      </c>
      <c r="GD195" s="49">
        <v>3682</v>
      </c>
      <c r="GE195" s="49">
        <v>3588</v>
      </c>
      <c r="GF195" s="49">
        <v>3310</v>
      </c>
      <c r="GG195" s="49">
        <v>3034</v>
      </c>
      <c r="GH195" s="49">
        <v>2744</v>
      </c>
      <c r="GI195" s="49">
        <v>2288</v>
      </c>
      <c r="GJ195" s="49">
        <v>2028</v>
      </c>
      <c r="GK195" s="49">
        <v>1762</v>
      </c>
      <c r="GL195" s="50">
        <v>7177</v>
      </c>
    </row>
    <row r="196" spans="1:194" s="1" customFormat="1">
      <c r="A196" s="109" t="s">
        <v>714</v>
      </c>
      <c r="B196" s="369" t="s">
        <v>753</v>
      </c>
      <c r="C196" s="132" t="str">
        <f t="shared" si="43"/>
        <v>England ICB - NHS Suffolk and North East Essex Integrated Care Board</v>
      </c>
      <c r="D196" s="79">
        <f t="shared" si="63"/>
        <v>390250</v>
      </c>
      <c r="E196" s="79">
        <f t="shared" si="64"/>
        <v>412336</v>
      </c>
      <c r="F196" s="102">
        <f t="shared" si="65"/>
        <v>997767</v>
      </c>
      <c r="G196" s="51">
        <f t="shared" si="66"/>
        <v>490262</v>
      </c>
      <c r="H196" s="52">
        <f t="shared" si="67"/>
        <v>507505</v>
      </c>
      <c r="I196" s="51">
        <f t="shared" si="68"/>
        <v>390250</v>
      </c>
      <c r="J196" s="104">
        <f t="shared" si="69"/>
        <v>412336</v>
      </c>
      <c r="K196" s="106">
        <f t="shared" si="70"/>
        <v>100012</v>
      </c>
      <c r="L196" s="50">
        <f t="shared" si="71"/>
        <v>95169</v>
      </c>
      <c r="M196" s="106">
        <v>4904</v>
      </c>
      <c r="N196" s="49">
        <v>4878</v>
      </c>
      <c r="O196" s="49">
        <v>5237</v>
      </c>
      <c r="P196" s="49">
        <v>5170</v>
      </c>
      <c r="Q196" s="49">
        <v>5463</v>
      </c>
      <c r="R196" s="49">
        <v>5451</v>
      </c>
      <c r="S196" s="49">
        <v>5605</v>
      </c>
      <c r="T196" s="49">
        <v>5645</v>
      </c>
      <c r="U196" s="49">
        <v>5734</v>
      </c>
      <c r="V196" s="49">
        <v>5669</v>
      </c>
      <c r="W196" s="49">
        <v>5962</v>
      </c>
      <c r="X196" s="49">
        <v>6045</v>
      </c>
      <c r="Y196" s="49">
        <v>5941</v>
      </c>
      <c r="Z196" s="49">
        <v>5806</v>
      </c>
      <c r="AA196" s="49">
        <v>5820</v>
      </c>
      <c r="AB196" s="49">
        <v>5609</v>
      </c>
      <c r="AC196" s="49">
        <v>5556</v>
      </c>
      <c r="AD196" s="49">
        <v>5517</v>
      </c>
      <c r="AE196" s="49">
        <v>5644</v>
      </c>
      <c r="AF196" s="49">
        <v>4916</v>
      </c>
      <c r="AG196" s="49">
        <v>4734</v>
      </c>
      <c r="AH196" s="49">
        <v>5361</v>
      </c>
      <c r="AI196" s="49">
        <v>5753</v>
      </c>
      <c r="AJ196" s="49">
        <v>5657</v>
      </c>
      <c r="AK196" s="49">
        <v>5701</v>
      </c>
      <c r="AL196" s="49">
        <v>5738</v>
      </c>
      <c r="AM196" s="49">
        <v>5618</v>
      </c>
      <c r="AN196" s="49">
        <v>5613</v>
      </c>
      <c r="AO196" s="49">
        <v>6041</v>
      </c>
      <c r="AP196" s="49">
        <v>5761</v>
      </c>
      <c r="AQ196" s="49">
        <v>6109</v>
      </c>
      <c r="AR196" s="49">
        <v>6139</v>
      </c>
      <c r="AS196" s="49">
        <v>5979</v>
      </c>
      <c r="AT196" s="49">
        <v>6010</v>
      </c>
      <c r="AU196" s="49">
        <v>6282</v>
      </c>
      <c r="AV196" s="49">
        <v>6121</v>
      </c>
      <c r="AW196" s="49">
        <v>5876</v>
      </c>
      <c r="AX196" s="49">
        <v>5807</v>
      </c>
      <c r="AY196" s="49">
        <v>5696</v>
      </c>
      <c r="AZ196" s="49">
        <v>5784</v>
      </c>
      <c r="BA196" s="49">
        <v>5851</v>
      </c>
      <c r="BB196" s="49">
        <v>6001</v>
      </c>
      <c r="BC196" s="49">
        <v>5935</v>
      </c>
      <c r="BD196" s="49">
        <v>5861</v>
      </c>
      <c r="BE196" s="49">
        <v>5297</v>
      </c>
      <c r="BF196" s="49">
        <v>5503</v>
      </c>
      <c r="BG196" s="49">
        <v>5388</v>
      </c>
      <c r="BH196" s="49">
        <v>5612</v>
      </c>
      <c r="BI196" s="49">
        <v>5854</v>
      </c>
      <c r="BJ196" s="49">
        <v>6295</v>
      </c>
      <c r="BK196" s="49">
        <v>6476</v>
      </c>
      <c r="BL196" s="49">
        <v>6721</v>
      </c>
      <c r="BM196" s="49">
        <v>6623</v>
      </c>
      <c r="BN196" s="49">
        <v>6908</v>
      </c>
      <c r="BO196" s="49">
        <v>6720</v>
      </c>
      <c r="BP196" s="49">
        <v>7006</v>
      </c>
      <c r="BQ196" s="49">
        <v>6945</v>
      </c>
      <c r="BR196" s="49">
        <v>6981</v>
      </c>
      <c r="BS196" s="49">
        <v>6898</v>
      </c>
      <c r="BT196" s="49">
        <v>6761</v>
      </c>
      <c r="BU196" s="49">
        <v>6693</v>
      </c>
      <c r="BV196" s="49">
        <v>6627</v>
      </c>
      <c r="BW196" s="49">
        <v>6186</v>
      </c>
      <c r="BX196" s="49">
        <v>6123</v>
      </c>
      <c r="BY196" s="49">
        <v>6081</v>
      </c>
      <c r="BZ196" s="49">
        <v>5780</v>
      </c>
      <c r="CA196" s="49">
        <v>5475</v>
      </c>
      <c r="CB196" s="49">
        <v>5189</v>
      </c>
      <c r="CC196" s="49">
        <v>5402</v>
      </c>
      <c r="CD196" s="49">
        <v>5492</v>
      </c>
      <c r="CE196" s="49">
        <v>5273</v>
      </c>
      <c r="CF196" s="49">
        <v>5305</v>
      </c>
      <c r="CG196" s="49">
        <v>5375</v>
      </c>
      <c r="CH196" s="49">
        <v>5641</v>
      </c>
      <c r="CI196" s="49">
        <v>6034</v>
      </c>
      <c r="CJ196" s="49">
        <v>6626</v>
      </c>
      <c r="CK196" s="49">
        <v>4900</v>
      </c>
      <c r="CL196" s="49">
        <v>4657</v>
      </c>
      <c r="CM196" s="49">
        <v>4497</v>
      </c>
      <c r="CN196" s="49">
        <v>3946</v>
      </c>
      <c r="CO196" s="49">
        <v>3456</v>
      </c>
      <c r="CP196" s="49">
        <v>2764</v>
      </c>
      <c r="CQ196" s="49">
        <v>2983</v>
      </c>
      <c r="CR196" s="49">
        <v>2794</v>
      </c>
      <c r="CS196" s="49">
        <v>2588</v>
      </c>
      <c r="CT196" s="49">
        <v>2198</v>
      </c>
      <c r="CU196" s="49">
        <v>1932</v>
      </c>
      <c r="CV196" s="49">
        <v>1778</v>
      </c>
      <c r="CW196" s="49">
        <v>1341</v>
      </c>
      <c r="CX196" s="49">
        <v>1188</v>
      </c>
      <c r="CY196" s="50">
        <v>3950</v>
      </c>
      <c r="CZ196" s="106">
        <v>4665</v>
      </c>
      <c r="DA196" s="49">
        <v>4546</v>
      </c>
      <c r="DB196" s="49">
        <v>4785</v>
      </c>
      <c r="DC196" s="49">
        <v>5022</v>
      </c>
      <c r="DD196" s="49">
        <v>5129</v>
      </c>
      <c r="DE196" s="49">
        <v>5220</v>
      </c>
      <c r="DF196" s="49">
        <v>5389</v>
      </c>
      <c r="DG196" s="49">
        <v>5346</v>
      </c>
      <c r="DH196" s="49">
        <v>5514</v>
      </c>
      <c r="DI196" s="49">
        <v>5507</v>
      </c>
      <c r="DJ196" s="49">
        <v>5647</v>
      </c>
      <c r="DK196" s="49">
        <v>5618</v>
      </c>
      <c r="DL196" s="49">
        <v>5617</v>
      </c>
      <c r="DM196" s="49">
        <v>5630</v>
      </c>
      <c r="DN196" s="49">
        <v>5618</v>
      </c>
      <c r="DO196" s="49">
        <v>5359</v>
      </c>
      <c r="DP196" s="49">
        <v>5312</v>
      </c>
      <c r="DQ196" s="49">
        <v>5245</v>
      </c>
      <c r="DR196" s="49">
        <v>5225</v>
      </c>
      <c r="DS196" s="49">
        <v>4239</v>
      </c>
      <c r="DT196" s="49">
        <v>4096</v>
      </c>
      <c r="DU196" s="49">
        <v>4778</v>
      </c>
      <c r="DV196" s="49">
        <v>4878</v>
      </c>
      <c r="DW196" s="49">
        <v>5210</v>
      </c>
      <c r="DX196" s="49">
        <v>5263</v>
      </c>
      <c r="DY196" s="49">
        <v>5379</v>
      </c>
      <c r="DZ196" s="49">
        <v>5383</v>
      </c>
      <c r="EA196" s="49">
        <v>5729</v>
      </c>
      <c r="EB196" s="49">
        <v>5918</v>
      </c>
      <c r="EC196" s="49">
        <v>6070</v>
      </c>
      <c r="ED196" s="49">
        <v>6197</v>
      </c>
      <c r="EE196" s="49">
        <v>6325</v>
      </c>
      <c r="EF196" s="49">
        <v>6449</v>
      </c>
      <c r="EG196" s="49">
        <v>6551</v>
      </c>
      <c r="EH196" s="49">
        <v>6537</v>
      </c>
      <c r="EI196" s="49">
        <v>6316</v>
      </c>
      <c r="EJ196" s="49">
        <v>6196</v>
      </c>
      <c r="EK196" s="49">
        <v>6121</v>
      </c>
      <c r="EL196" s="49">
        <v>5935</v>
      </c>
      <c r="EM196" s="49">
        <v>5904</v>
      </c>
      <c r="EN196" s="49">
        <v>5998</v>
      </c>
      <c r="EO196" s="49">
        <v>6124</v>
      </c>
      <c r="EP196" s="49">
        <v>6276</v>
      </c>
      <c r="EQ196" s="49">
        <v>6002</v>
      </c>
      <c r="ER196" s="49">
        <v>5588</v>
      </c>
      <c r="ES196" s="49">
        <v>5463</v>
      </c>
      <c r="ET196" s="49">
        <v>5541</v>
      </c>
      <c r="EU196" s="49">
        <v>5934</v>
      </c>
      <c r="EV196" s="49">
        <v>6202</v>
      </c>
      <c r="EW196" s="49">
        <v>6489</v>
      </c>
      <c r="EX196" s="49">
        <v>6680</v>
      </c>
      <c r="EY196" s="49">
        <v>6955</v>
      </c>
      <c r="EZ196" s="49">
        <v>6739</v>
      </c>
      <c r="FA196" s="49">
        <v>7140</v>
      </c>
      <c r="FB196" s="49">
        <v>7194</v>
      </c>
      <c r="FC196" s="49">
        <v>7159</v>
      </c>
      <c r="FD196" s="49">
        <v>7363</v>
      </c>
      <c r="FE196" s="49">
        <v>7367</v>
      </c>
      <c r="FF196" s="49">
        <v>7501</v>
      </c>
      <c r="FG196" s="49">
        <v>7077</v>
      </c>
      <c r="FH196" s="49">
        <v>6795</v>
      </c>
      <c r="FI196" s="49">
        <v>6671</v>
      </c>
      <c r="FJ196" s="49">
        <v>6386</v>
      </c>
      <c r="FK196" s="49">
        <v>6385</v>
      </c>
      <c r="FL196" s="49">
        <v>6367</v>
      </c>
      <c r="FM196" s="49">
        <v>6126</v>
      </c>
      <c r="FN196" s="49">
        <v>5878</v>
      </c>
      <c r="FO196" s="49">
        <v>5784</v>
      </c>
      <c r="FP196" s="49">
        <v>5985</v>
      </c>
      <c r="FQ196" s="49">
        <v>5816</v>
      </c>
      <c r="FR196" s="49">
        <v>5650</v>
      </c>
      <c r="FS196" s="49">
        <v>5744</v>
      </c>
      <c r="FT196" s="49">
        <v>6023</v>
      </c>
      <c r="FU196" s="49">
        <v>6168</v>
      </c>
      <c r="FV196" s="49">
        <v>6568</v>
      </c>
      <c r="FW196" s="49">
        <v>7418</v>
      </c>
      <c r="FX196" s="49">
        <v>5492</v>
      </c>
      <c r="FY196" s="49">
        <v>5134</v>
      </c>
      <c r="FZ196" s="49">
        <v>5137</v>
      </c>
      <c r="GA196" s="49">
        <v>4563</v>
      </c>
      <c r="GB196" s="49">
        <v>4099</v>
      </c>
      <c r="GC196" s="49">
        <v>3469</v>
      </c>
      <c r="GD196" s="49">
        <v>3380</v>
      </c>
      <c r="GE196" s="49">
        <v>3390</v>
      </c>
      <c r="GF196" s="49">
        <v>3056</v>
      </c>
      <c r="GG196" s="49">
        <v>2876</v>
      </c>
      <c r="GH196" s="49">
        <v>2616</v>
      </c>
      <c r="GI196" s="49">
        <v>2328</v>
      </c>
      <c r="GJ196" s="49">
        <v>1989</v>
      </c>
      <c r="GK196" s="49">
        <v>1754</v>
      </c>
      <c r="GL196" s="50">
        <v>7798</v>
      </c>
    </row>
    <row r="197" spans="1:194" s="1" customFormat="1">
      <c r="A197" s="109" t="s">
        <v>714</v>
      </c>
      <c r="B197" s="369" t="s">
        <v>754</v>
      </c>
      <c r="C197" s="132" t="str">
        <f t="shared" si="43"/>
        <v>England ICB - NHS Surrey Heartlands Integrated Care Board</v>
      </c>
      <c r="D197" s="79">
        <f t="shared" si="63"/>
        <v>398933</v>
      </c>
      <c r="E197" s="79">
        <f t="shared" si="64"/>
        <v>429149</v>
      </c>
      <c r="F197" s="102">
        <f t="shared" si="65"/>
        <v>1058519</v>
      </c>
      <c r="G197" s="51">
        <f t="shared" si="66"/>
        <v>516579</v>
      </c>
      <c r="H197" s="52">
        <f t="shared" si="67"/>
        <v>541940</v>
      </c>
      <c r="I197" s="51">
        <f t="shared" si="68"/>
        <v>398933</v>
      </c>
      <c r="J197" s="104">
        <f t="shared" si="69"/>
        <v>429149</v>
      </c>
      <c r="K197" s="106">
        <f t="shared" si="70"/>
        <v>117646</v>
      </c>
      <c r="L197" s="50">
        <f t="shared" si="71"/>
        <v>112791</v>
      </c>
      <c r="M197" s="106">
        <v>5570</v>
      </c>
      <c r="N197" s="49">
        <v>5773</v>
      </c>
      <c r="O197" s="49">
        <v>5941</v>
      </c>
      <c r="P197" s="49">
        <v>6169</v>
      </c>
      <c r="Q197" s="49">
        <v>6256</v>
      </c>
      <c r="R197" s="49">
        <v>6393</v>
      </c>
      <c r="S197" s="49">
        <v>6599</v>
      </c>
      <c r="T197" s="49">
        <v>6443</v>
      </c>
      <c r="U197" s="49">
        <v>6675</v>
      </c>
      <c r="V197" s="49">
        <v>6810</v>
      </c>
      <c r="W197" s="49">
        <v>7080</v>
      </c>
      <c r="X197" s="49">
        <v>7142</v>
      </c>
      <c r="Y197" s="49">
        <v>6937</v>
      </c>
      <c r="Z197" s="49">
        <v>6894</v>
      </c>
      <c r="AA197" s="49">
        <v>7218</v>
      </c>
      <c r="AB197" s="49">
        <v>6783</v>
      </c>
      <c r="AC197" s="49">
        <v>6459</v>
      </c>
      <c r="AD197" s="49">
        <v>6504</v>
      </c>
      <c r="AE197" s="49">
        <v>6371</v>
      </c>
      <c r="AF197" s="49">
        <v>5034</v>
      </c>
      <c r="AG197" s="49">
        <v>4950</v>
      </c>
      <c r="AH197" s="49">
        <v>5301</v>
      </c>
      <c r="AI197" s="49">
        <v>5450</v>
      </c>
      <c r="AJ197" s="49">
        <v>5853</v>
      </c>
      <c r="AK197" s="49">
        <v>5883</v>
      </c>
      <c r="AL197" s="49">
        <v>5566</v>
      </c>
      <c r="AM197" s="49">
        <v>5347</v>
      </c>
      <c r="AN197" s="49">
        <v>5340</v>
      </c>
      <c r="AO197" s="49">
        <v>5296</v>
      </c>
      <c r="AP197" s="49">
        <v>5530</v>
      </c>
      <c r="AQ197" s="49">
        <v>5530</v>
      </c>
      <c r="AR197" s="49">
        <v>5964</v>
      </c>
      <c r="AS197" s="49">
        <v>6215</v>
      </c>
      <c r="AT197" s="49">
        <v>6332</v>
      </c>
      <c r="AU197" s="49">
        <v>6576</v>
      </c>
      <c r="AV197" s="49">
        <v>6566</v>
      </c>
      <c r="AW197" s="49">
        <v>6422</v>
      </c>
      <c r="AX197" s="49">
        <v>6846</v>
      </c>
      <c r="AY197" s="49">
        <v>6607</v>
      </c>
      <c r="AZ197" s="49">
        <v>6926</v>
      </c>
      <c r="BA197" s="49">
        <v>7286</v>
      </c>
      <c r="BB197" s="49">
        <v>7129</v>
      </c>
      <c r="BC197" s="49">
        <v>7408</v>
      </c>
      <c r="BD197" s="49">
        <v>7448</v>
      </c>
      <c r="BE197" s="49">
        <v>7239</v>
      </c>
      <c r="BF197" s="49">
        <v>7047</v>
      </c>
      <c r="BG197" s="49">
        <v>7181</v>
      </c>
      <c r="BH197" s="49">
        <v>7462</v>
      </c>
      <c r="BI197" s="49">
        <v>7386</v>
      </c>
      <c r="BJ197" s="49">
        <v>7532</v>
      </c>
      <c r="BK197" s="49">
        <v>7650</v>
      </c>
      <c r="BL197" s="49">
        <v>7616</v>
      </c>
      <c r="BM197" s="49">
        <v>7358</v>
      </c>
      <c r="BN197" s="49">
        <v>7341</v>
      </c>
      <c r="BO197" s="49">
        <v>7337</v>
      </c>
      <c r="BP197" s="49">
        <v>7506</v>
      </c>
      <c r="BQ197" s="49">
        <v>7377</v>
      </c>
      <c r="BR197" s="49">
        <v>7340</v>
      </c>
      <c r="BS197" s="49">
        <v>7334</v>
      </c>
      <c r="BT197" s="49">
        <v>7098</v>
      </c>
      <c r="BU197" s="49">
        <v>6776</v>
      </c>
      <c r="BV197" s="49">
        <v>6491</v>
      </c>
      <c r="BW197" s="49">
        <v>6068</v>
      </c>
      <c r="BX197" s="49">
        <v>5810</v>
      </c>
      <c r="BY197" s="49">
        <v>5647</v>
      </c>
      <c r="BZ197" s="49">
        <v>5313</v>
      </c>
      <c r="CA197" s="49">
        <v>5134</v>
      </c>
      <c r="CB197" s="49">
        <v>4744</v>
      </c>
      <c r="CC197" s="49">
        <v>4612</v>
      </c>
      <c r="CD197" s="49">
        <v>4646</v>
      </c>
      <c r="CE197" s="49">
        <v>4473</v>
      </c>
      <c r="CF197" s="49">
        <v>4368</v>
      </c>
      <c r="CG197" s="49">
        <v>4344</v>
      </c>
      <c r="CH197" s="49">
        <v>4511</v>
      </c>
      <c r="CI197" s="49">
        <v>4809</v>
      </c>
      <c r="CJ197" s="49">
        <v>5245</v>
      </c>
      <c r="CK197" s="49">
        <v>4076</v>
      </c>
      <c r="CL197" s="49">
        <v>3700</v>
      </c>
      <c r="CM197" s="49">
        <v>3607</v>
      </c>
      <c r="CN197" s="49">
        <v>3387</v>
      </c>
      <c r="CO197" s="49">
        <v>2815</v>
      </c>
      <c r="CP197" s="49">
        <v>2345</v>
      </c>
      <c r="CQ197" s="49">
        <v>2448</v>
      </c>
      <c r="CR197" s="49">
        <v>2297</v>
      </c>
      <c r="CS197" s="49">
        <v>2099</v>
      </c>
      <c r="CT197" s="49">
        <v>2064</v>
      </c>
      <c r="CU197" s="49">
        <v>1850</v>
      </c>
      <c r="CV197" s="49">
        <v>1545</v>
      </c>
      <c r="CW197" s="49">
        <v>1336</v>
      </c>
      <c r="CX197" s="49">
        <v>1142</v>
      </c>
      <c r="CY197" s="50">
        <v>4251</v>
      </c>
      <c r="CZ197" s="106">
        <v>5310</v>
      </c>
      <c r="DA197" s="49">
        <v>5474</v>
      </c>
      <c r="DB197" s="49">
        <v>5692</v>
      </c>
      <c r="DC197" s="49">
        <v>5856</v>
      </c>
      <c r="DD197" s="49">
        <v>5837</v>
      </c>
      <c r="DE197" s="49">
        <v>6057</v>
      </c>
      <c r="DF197" s="49">
        <v>6351</v>
      </c>
      <c r="DG197" s="49">
        <v>6459</v>
      </c>
      <c r="DH197" s="49">
        <v>6357</v>
      </c>
      <c r="DI197" s="49">
        <v>6520</v>
      </c>
      <c r="DJ197" s="49">
        <v>6678</v>
      </c>
      <c r="DK197" s="49">
        <v>6767</v>
      </c>
      <c r="DL197" s="49">
        <v>6766</v>
      </c>
      <c r="DM197" s="49">
        <v>6642</v>
      </c>
      <c r="DN197" s="49">
        <v>6684</v>
      </c>
      <c r="DO197" s="49">
        <v>6607</v>
      </c>
      <c r="DP197" s="49">
        <v>6311</v>
      </c>
      <c r="DQ197" s="49">
        <v>6423</v>
      </c>
      <c r="DR197" s="49">
        <v>6144</v>
      </c>
      <c r="DS197" s="49">
        <v>4583</v>
      </c>
      <c r="DT197" s="49">
        <v>4659</v>
      </c>
      <c r="DU197" s="49">
        <v>4810</v>
      </c>
      <c r="DV197" s="49">
        <v>5114</v>
      </c>
      <c r="DW197" s="49">
        <v>5648</v>
      </c>
      <c r="DX197" s="49">
        <v>5391</v>
      </c>
      <c r="DY197" s="49">
        <v>5150</v>
      </c>
      <c r="DZ197" s="49">
        <v>5190</v>
      </c>
      <c r="EA197" s="49">
        <v>5414</v>
      </c>
      <c r="EB197" s="49">
        <v>5600</v>
      </c>
      <c r="EC197" s="49">
        <v>5791</v>
      </c>
      <c r="ED197" s="49">
        <v>6127</v>
      </c>
      <c r="EE197" s="49">
        <v>6443</v>
      </c>
      <c r="EF197" s="49">
        <v>6790</v>
      </c>
      <c r="EG197" s="49">
        <v>6941</v>
      </c>
      <c r="EH197" s="49">
        <v>7161</v>
      </c>
      <c r="EI197" s="49">
        <v>7110</v>
      </c>
      <c r="EJ197" s="49">
        <v>7331</v>
      </c>
      <c r="EK197" s="49">
        <v>7522</v>
      </c>
      <c r="EL197" s="49">
        <v>7384</v>
      </c>
      <c r="EM197" s="49">
        <v>7598</v>
      </c>
      <c r="EN197" s="49">
        <v>7764</v>
      </c>
      <c r="EO197" s="49">
        <v>8026</v>
      </c>
      <c r="EP197" s="49">
        <v>8265</v>
      </c>
      <c r="EQ197" s="49">
        <v>7845</v>
      </c>
      <c r="ER197" s="49">
        <v>7548</v>
      </c>
      <c r="ES197" s="49">
        <v>7439</v>
      </c>
      <c r="ET197" s="49">
        <v>7470</v>
      </c>
      <c r="EU197" s="49">
        <v>7733</v>
      </c>
      <c r="EV197" s="49">
        <v>7471</v>
      </c>
      <c r="EW197" s="49">
        <v>7731</v>
      </c>
      <c r="EX197" s="49">
        <v>7733</v>
      </c>
      <c r="EY197" s="49">
        <v>8047</v>
      </c>
      <c r="EZ197" s="49">
        <v>7463</v>
      </c>
      <c r="FA197" s="49">
        <v>7573</v>
      </c>
      <c r="FB197" s="49">
        <v>7700</v>
      </c>
      <c r="FC197" s="49">
        <v>7584</v>
      </c>
      <c r="FD197" s="49">
        <v>7704</v>
      </c>
      <c r="FE197" s="49">
        <v>7596</v>
      </c>
      <c r="FF197" s="49">
        <v>7489</v>
      </c>
      <c r="FG197" s="49">
        <v>7164</v>
      </c>
      <c r="FH197" s="49">
        <v>6873</v>
      </c>
      <c r="FI197" s="49">
        <v>6565</v>
      </c>
      <c r="FJ197" s="49">
        <v>6224</v>
      </c>
      <c r="FK197" s="49">
        <v>6120</v>
      </c>
      <c r="FL197" s="49">
        <v>5642</v>
      </c>
      <c r="FM197" s="49">
        <v>5523</v>
      </c>
      <c r="FN197" s="49">
        <v>5180</v>
      </c>
      <c r="FO197" s="49">
        <v>5120</v>
      </c>
      <c r="FP197" s="49">
        <v>4974</v>
      </c>
      <c r="FQ197" s="49">
        <v>5029</v>
      </c>
      <c r="FR197" s="49">
        <v>4782</v>
      </c>
      <c r="FS197" s="49">
        <v>4875</v>
      </c>
      <c r="FT197" s="49">
        <v>5031</v>
      </c>
      <c r="FU197" s="49">
        <v>5128</v>
      </c>
      <c r="FV197" s="49">
        <v>5443</v>
      </c>
      <c r="FW197" s="49">
        <v>5829</v>
      </c>
      <c r="FX197" s="49">
        <v>4664</v>
      </c>
      <c r="FY197" s="49">
        <v>4319</v>
      </c>
      <c r="FZ197" s="49">
        <v>4388</v>
      </c>
      <c r="GA197" s="49">
        <v>4024</v>
      </c>
      <c r="GB197" s="49">
        <v>3608</v>
      </c>
      <c r="GC197" s="49">
        <v>3094</v>
      </c>
      <c r="GD197" s="49">
        <v>3200</v>
      </c>
      <c r="GE197" s="49">
        <v>3231</v>
      </c>
      <c r="GF197" s="49">
        <v>2929</v>
      </c>
      <c r="GG197" s="49">
        <v>2756</v>
      </c>
      <c r="GH197" s="49">
        <v>2498</v>
      </c>
      <c r="GI197" s="49">
        <v>2312</v>
      </c>
      <c r="GJ197" s="49">
        <v>2092</v>
      </c>
      <c r="GK197" s="49">
        <v>1939</v>
      </c>
      <c r="GL197" s="50">
        <v>8511</v>
      </c>
    </row>
    <row r="198" spans="1:194" s="1" customFormat="1">
      <c r="A198" s="109" t="s">
        <v>714</v>
      </c>
      <c r="B198" s="369" t="s">
        <v>755</v>
      </c>
      <c r="C198" s="132" t="str">
        <f t="shared" si="43"/>
        <v>England ICB - NHS Sussex Integrated Care Board</v>
      </c>
      <c r="D198" s="79">
        <f t="shared" si="63"/>
        <v>666059</v>
      </c>
      <c r="E198" s="79">
        <f t="shared" si="64"/>
        <v>728176</v>
      </c>
      <c r="F198" s="102">
        <f t="shared" si="65"/>
        <v>1721021</v>
      </c>
      <c r="G198" s="51">
        <f t="shared" si="66"/>
        <v>833713</v>
      </c>
      <c r="H198" s="52">
        <f t="shared" si="67"/>
        <v>887308</v>
      </c>
      <c r="I198" s="51">
        <f t="shared" si="68"/>
        <v>666059</v>
      </c>
      <c r="J198" s="104">
        <f t="shared" si="69"/>
        <v>728176</v>
      </c>
      <c r="K198" s="106">
        <f t="shared" si="70"/>
        <v>167654</v>
      </c>
      <c r="L198" s="50">
        <f t="shared" si="71"/>
        <v>159132</v>
      </c>
      <c r="M198" s="106">
        <v>7746</v>
      </c>
      <c r="N198" s="49">
        <v>7879</v>
      </c>
      <c r="O198" s="49">
        <v>8327</v>
      </c>
      <c r="P198" s="49">
        <v>8603</v>
      </c>
      <c r="Q198" s="49">
        <v>8847</v>
      </c>
      <c r="R198" s="49">
        <v>9019</v>
      </c>
      <c r="S198" s="49">
        <v>9174</v>
      </c>
      <c r="T198" s="49">
        <v>9488</v>
      </c>
      <c r="U198" s="49">
        <v>9233</v>
      </c>
      <c r="V198" s="49">
        <v>9922</v>
      </c>
      <c r="W198" s="49">
        <v>9942</v>
      </c>
      <c r="X198" s="49">
        <v>10168</v>
      </c>
      <c r="Y198" s="49">
        <v>10230</v>
      </c>
      <c r="Z198" s="49">
        <v>10052</v>
      </c>
      <c r="AA198" s="49">
        <v>10135</v>
      </c>
      <c r="AB198" s="49">
        <v>10010</v>
      </c>
      <c r="AC198" s="49">
        <v>9504</v>
      </c>
      <c r="AD198" s="49">
        <v>9375</v>
      </c>
      <c r="AE198" s="49">
        <v>9698</v>
      </c>
      <c r="AF198" s="49">
        <v>9298</v>
      </c>
      <c r="AG198" s="49">
        <v>8247</v>
      </c>
      <c r="AH198" s="49">
        <v>9176</v>
      </c>
      <c r="AI198" s="49">
        <v>9112</v>
      </c>
      <c r="AJ198" s="49">
        <v>9628</v>
      </c>
      <c r="AK198" s="49">
        <v>9254</v>
      </c>
      <c r="AL198" s="49">
        <v>9233</v>
      </c>
      <c r="AM198" s="49">
        <v>9067</v>
      </c>
      <c r="AN198" s="49">
        <v>8978</v>
      </c>
      <c r="AO198" s="49">
        <v>9533</v>
      </c>
      <c r="AP198" s="49">
        <v>9415</v>
      </c>
      <c r="AQ198" s="49">
        <v>9912</v>
      </c>
      <c r="AR198" s="49">
        <v>10054</v>
      </c>
      <c r="AS198" s="49">
        <v>10104</v>
      </c>
      <c r="AT198" s="49">
        <v>10131</v>
      </c>
      <c r="AU198" s="49">
        <v>10502</v>
      </c>
      <c r="AV198" s="49">
        <v>10317</v>
      </c>
      <c r="AW198" s="49">
        <v>10049</v>
      </c>
      <c r="AX198" s="49">
        <v>10131</v>
      </c>
      <c r="AY198" s="49">
        <v>10245</v>
      </c>
      <c r="AZ198" s="49">
        <v>10223</v>
      </c>
      <c r="BA198" s="49">
        <v>10215</v>
      </c>
      <c r="BB198" s="49">
        <v>10510</v>
      </c>
      <c r="BC198" s="49">
        <v>10509</v>
      </c>
      <c r="BD198" s="49">
        <v>10582</v>
      </c>
      <c r="BE198" s="49">
        <v>9772</v>
      </c>
      <c r="BF198" s="49">
        <v>9600</v>
      </c>
      <c r="BG198" s="49">
        <v>9811</v>
      </c>
      <c r="BH198" s="49">
        <v>10002</v>
      </c>
      <c r="BI198" s="49">
        <v>10860</v>
      </c>
      <c r="BJ198" s="49">
        <v>11247</v>
      </c>
      <c r="BK198" s="49">
        <v>11912</v>
      </c>
      <c r="BL198" s="49">
        <v>12013</v>
      </c>
      <c r="BM198" s="49">
        <v>11594</v>
      </c>
      <c r="BN198" s="49">
        <v>12032</v>
      </c>
      <c r="BO198" s="49">
        <v>12136</v>
      </c>
      <c r="BP198" s="49">
        <v>12446</v>
      </c>
      <c r="BQ198" s="49">
        <v>12339</v>
      </c>
      <c r="BR198" s="49">
        <v>12551</v>
      </c>
      <c r="BS198" s="49">
        <v>12287</v>
      </c>
      <c r="BT198" s="49">
        <v>11809</v>
      </c>
      <c r="BU198" s="49">
        <v>11331</v>
      </c>
      <c r="BV198" s="49">
        <v>11035</v>
      </c>
      <c r="BW198" s="49">
        <v>10754</v>
      </c>
      <c r="BX198" s="49">
        <v>10547</v>
      </c>
      <c r="BY198" s="49">
        <v>10142</v>
      </c>
      <c r="BZ198" s="49">
        <v>9509</v>
      </c>
      <c r="CA198" s="49">
        <v>9489</v>
      </c>
      <c r="CB198" s="49">
        <v>9036</v>
      </c>
      <c r="CC198" s="49">
        <v>9137</v>
      </c>
      <c r="CD198" s="49">
        <v>8808</v>
      </c>
      <c r="CE198" s="49">
        <v>8494</v>
      </c>
      <c r="CF198" s="49">
        <v>8643</v>
      </c>
      <c r="CG198" s="49">
        <v>8701</v>
      </c>
      <c r="CH198" s="49">
        <v>9085</v>
      </c>
      <c r="CI198" s="49">
        <v>9716</v>
      </c>
      <c r="CJ198" s="49">
        <v>10565</v>
      </c>
      <c r="CK198" s="49">
        <v>7980</v>
      </c>
      <c r="CL198" s="49">
        <v>7420</v>
      </c>
      <c r="CM198" s="49">
        <v>7369</v>
      </c>
      <c r="CN198" s="49">
        <v>6576</v>
      </c>
      <c r="CO198" s="49">
        <v>5582</v>
      </c>
      <c r="CP198" s="49">
        <v>4666</v>
      </c>
      <c r="CQ198" s="49">
        <v>4779</v>
      </c>
      <c r="CR198" s="49">
        <v>4396</v>
      </c>
      <c r="CS198" s="49">
        <v>4203</v>
      </c>
      <c r="CT198" s="49">
        <v>3654</v>
      </c>
      <c r="CU198" s="49">
        <v>3267</v>
      </c>
      <c r="CV198" s="49">
        <v>2846</v>
      </c>
      <c r="CW198" s="49">
        <v>2400</v>
      </c>
      <c r="CX198" s="49">
        <v>2026</v>
      </c>
      <c r="CY198" s="50">
        <v>7369</v>
      </c>
      <c r="CZ198" s="106">
        <v>7521</v>
      </c>
      <c r="DA198" s="49">
        <v>7455</v>
      </c>
      <c r="DB198" s="49">
        <v>8009</v>
      </c>
      <c r="DC198" s="49">
        <v>8228</v>
      </c>
      <c r="DD198" s="49">
        <v>8250</v>
      </c>
      <c r="DE198" s="49">
        <v>8528</v>
      </c>
      <c r="DF198" s="49">
        <v>8885</v>
      </c>
      <c r="DG198" s="49">
        <v>8925</v>
      </c>
      <c r="DH198" s="49">
        <v>8903</v>
      </c>
      <c r="DI198" s="49">
        <v>8962</v>
      </c>
      <c r="DJ198" s="49">
        <v>9712</v>
      </c>
      <c r="DK198" s="49">
        <v>9661</v>
      </c>
      <c r="DL198" s="49">
        <v>9711</v>
      </c>
      <c r="DM198" s="49">
        <v>9449</v>
      </c>
      <c r="DN198" s="49">
        <v>9615</v>
      </c>
      <c r="DO198" s="49">
        <v>9204</v>
      </c>
      <c r="DP198" s="49">
        <v>9083</v>
      </c>
      <c r="DQ198" s="49">
        <v>9031</v>
      </c>
      <c r="DR198" s="49">
        <v>9002</v>
      </c>
      <c r="DS198" s="49">
        <v>9294</v>
      </c>
      <c r="DT198" s="49">
        <v>8353</v>
      </c>
      <c r="DU198" s="49">
        <v>9273</v>
      </c>
      <c r="DV198" s="49">
        <v>9391</v>
      </c>
      <c r="DW198" s="49">
        <v>9200</v>
      </c>
      <c r="DX198" s="49">
        <v>9384</v>
      </c>
      <c r="DY198" s="49">
        <v>9354</v>
      </c>
      <c r="DZ198" s="49">
        <v>9043</v>
      </c>
      <c r="EA198" s="49">
        <v>9254</v>
      </c>
      <c r="EB198" s="49">
        <v>9784</v>
      </c>
      <c r="EC198" s="49">
        <v>9866</v>
      </c>
      <c r="ED198" s="49">
        <v>10417</v>
      </c>
      <c r="EE198" s="49">
        <v>10899</v>
      </c>
      <c r="EF198" s="49">
        <v>11060</v>
      </c>
      <c r="EG198" s="49">
        <v>11149</v>
      </c>
      <c r="EH198" s="49">
        <v>11211</v>
      </c>
      <c r="EI198" s="49">
        <v>11061</v>
      </c>
      <c r="EJ198" s="49">
        <v>10864</v>
      </c>
      <c r="EK198" s="49">
        <v>10832</v>
      </c>
      <c r="EL198" s="49">
        <v>10588</v>
      </c>
      <c r="EM198" s="49">
        <v>10788</v>
      </c>
      <c r="EN198" s="49">
        <v>11059</v>
      </c>
      <c r="EO198" s="49">
        <v>11142</v>
      </c>
      <c r="EP198" s="49">
        <v>11521</v>
      </c>
      <c r="EQ198" s="49">
        <v>11022</v>
      </c>
      <c r="ER198" s="49">
        <v>10429</v>
      </c>
      <c r="ES198" s="49">
        <v>10192</v>
      </c>
      <c r="ET198" s="49">
        <v>10435</v>
      </c>
      <c r="EU198" s="49">
        <v>10884</v>
      </c>
      <c r="EV198" s="49">
        <v>11243</v>
      </c>
      <c r="EW198" s="49">
        <v>11697</v>
      </c>
      <c r="EX198" s="49">
        <v>12269</v>
      </c>
      <c r="EY198" s="49">
        <v>12749</v>
      </c>
      <c r="EZ198" s="49">
        <v>12078</v>
      </c>
      <c r="FA198" s="49">
        <v>12788</v>
      </c>
      <c r="FB198" s="49">
        <v>12722</v>
      </c>
      <c r="FC198" s="49">
        <v>13029</v>
      </c>
      <c r="FD198" s="49">
        <v>12768</v>
      </c>
      <c r="FE198" s="49">
        <v>12928</v>
      </c>
      <c r="FF198" s="49">
        <v>12844</v>
      </c>
      <c r="FG198" s="49">
        <v>12461</v>
      </c>
      <c r="FH198" s="49">
        <v>12090</v>
      </c>
      <c r="FI198" s="49">
        <v>11599</v>
      </c>
      <c r="FJ198" s="49">
        <v>11181</v>
      </c>
      <c r="FK198" s="49">
        <v>11069</v>
      </c>
      <c r="FL198" s="49">
        <v>10868</v>
      </c>
      <c r="FM198" s="49">
        <v>10404</v>
      </c>
      <c r="FN198" s="49">
        <v>10162</v>
      </c>
      <c r="FO198" s="49">
        <v>10045</v>
      </c>
      <c r="FP198" s="49">
        <v>9938</v>
      </c>
      <c r="FQ198" s="49">
        <v>9737</v>
      </c>
      <c r="FR198" s="49">
        <v>9658</v>
      </c>
      <c r="FS198" s="49">
        <v>9720</v>
      </c>
      <c r="FT198" s="49">
        <v>9986</v>
      </c>
      <c r="FU198" s="49">
        <v>10377</v>
      </c>
      <c r="FV198" s="49">
        <v>11070</v>
      </c>
      <c r="FW198" s="49">
        <v>12446</v>
      </c>
      <c r="FX198" s="49">
        <v>9330</v>
      </c>
      <c r="FY198" s="49">
        <v>8790</v>
      </c>
      <c r="FZ198" s="49">
        <v>8532</v>
      </c>
      <c r="GA198" s="49">
        <v>8026</v>
      </c>
      <c r="GB198" s="49">
        <v>6793</v>
      </c>
      <c r="GC198" s="49">
        <v>5807</v>
      </c>
      <c r="GD198" s="49">
        <v>6159</v>
      </c>
      <c r="GE198" s="49">
        <v>6004</v>
      </c>
      <c r="GF198" s="49">
        <v>5508</v>
      </c>
      <c r="GG198" s="49">
        <v>5115</v>
      </c>
      <c r="GH198" s="49">
        <v>4688</v>
      </c>
      <c r="GI198" s="49">
        <v>4262</v>
      </c>
      <c r="GJ198" s="49">
        <v>3788</v>
      </c>
      <c r="GK198" s="49">
        <v>3315</v>
      </c>
      <c r="GL198" s="50">
        <v>15382</v>
      </c>
    </row>
    <row r="199" spans="1:194" s="1" customFormat="1">
      <c r="A199" s="109" t="s">
        <v>714</v>
      </c>
      <c r="B199" s="369" t="s">
        <v>756</v>
      </c>
      <c r="C199" s="132" t="str">
        <f t="shared" si="43"/>
        <v>England ICB - NHS West Yorkshire Integrated Care Board</v>
      </c>
      <c r="D199" s="79">
        <f t="shared" si="63"/>
        <v>914649</v>
      </c>
      <c r="E199" s="79">
        <f t="shared" si="64"/>
        <v>974243</v>
      </c>
      <c r="F199" s="102">
        <f t="shared" si="65"/>
        <v>2429755</v>
      </c>
      <c r="G199" s="51">
        <f t="shared" si="66"/>
        <v>1191152</v>
      </c>
      <c r="H199" s="52">
        <f t="shared" si="67"/>
        <v>1238603</v>
      </c>
      <c r="I199" s="51">
        <f t="shared" si="68"/>
        <v>914649</v>
      </c>
      <c r="J199" s="104">
        <f t="shared" si="69"/>
        <v>974243</v>
      </c>
      <c r="K199" s="106">
        <f t="shared" si="70"/>
        <v>276503</v>
      </c>
      <c r="L199" s="50">
        <f t="shared" si="71"/>
        <v>264360</v>
      </c>
      <c r="M199" s="106">
        <v>13710</v>
      </c>
      <c r="N199" s="49">
        <v>13710</v>
      </c>
      <c r="O199" s="49">
        <v>14411</v>
      </c>
      <c r="P199" s="49">
        <v>14726</v>
      </c>
      <c r="Q199" s="49">
        <v>14673</v>
      </c>
      <c r="R199" s="49">
        <v>15268</v>
      </c>
      <c r="S199" s="49">
        <v>15754</v>
      </c>
      <c r="T199" s="49">
        <v>15498</v>
      </c>
      <c r="U199" s="49">
        <v>15698</v>
      </c>
      <c r="V199" s="49">
        <v>16046</v>
      </c>
      <c r="W199" s="49">
        <v>16149</v>
      </c>
      <c r="X199" s="49">
        <v>16238</v>
      </c>
      <c r="Y199" s="49">
        <v>16416</v>
      </c>
      <c r="Z199" s="49">
        <v>16239</v>
      </c>
      <c r="AA199" s="49">
        <v>15944</v>
      </c>
      <c r="AB199" s="49">
        <v>15463</v>
      </c>
      <c r="AC199" s="49">
        <v>15304</v>
      </c>
      <c r="AD199" s="49">
        <v>15256</v>
      </c>
      <c r="AE199" s="49">
        <v>15606</v>
      </c>
      <c r="AF199" s="49">
        <v>16497</v>
      </c>
      <c r="AG199" s="49">
        <v>16368</v>
      </c>
      <c r="AH199" s="49">
        <v>16031</v>
      </c>
      <c r="AI199" s="49">
        <v>15929</v>
      </c>
      <c r="AJ199" s="49">
        <v>16325</v>
      </c>
      <c r="AK199" s="49">
        <v>15929</v>
      </c>
      <c r="AL199" s="49">
        <v>15740</v>
      </c>
      <c r="AM199" s="49">
        <v>15449</v>
      </c>
      <c r="AN199" s="49">
        <v>15605</v>
      </c>
      <c r="AO199" s="49">
        <v>16017</v>
      </c>
      <c r="AP199" s="49">
        <v>15982</v>
      </c>
      <c r="AQ199" s="49">
        <v>16334</v>
      </c>
      <c r="AR199" s="49">
        <v>16549</v>
      </c>
      <c r="AS199" s="49">
        <v>16256</v>
      </c>
      <c r="AT199" s="49">
        <v>15976</v>
      </c>
      <c r="AU199" s="49">
        <v>16334</v>
      </c>
      <c r="AV199" s="49">
        <v>16148</v>
      </c>
      <c r="AW199" s="49">
        <v>16304</v>
      </c>
      <c r="AX199" s="49">
        <v>16023</v>
      </c>
      <c r="AY199" s="49">
        <v>15819</v>
      </c>
      <c r="AZ199" s="49">
        <v>15706</v>
      </c>
      <c r="BA199" s="49">
        <v>15509</v>
      </c>
      <c r="BB199" s="49">
        <v>15768</v>
      </c>
      <c r="BC199" s="49">
        <v>16069</v>
      </c>
      <c r="BD199" s="49">
        <v>15208</v>
      </c>
      <c r="BE199" s="49">
        <v>13935</v>
      </c>
      <c r="BF199" s="49">
        <v>13871</v>
      </c>
      <c r="BG199" s="49">
        <v>14124</v>
      </c>
      <c r="BH199" s="49">
        <v>14099</v>
      </c>
      <c r="BI199" s="49">
        <v>14476</v>
      </c>
      <c r="BJ199" s="49">
        <v>15401</v>
      </c>
      <c r="BK199" s="49">
        <v>15886</v>
      </c>
      <c r="BL199" s="49">
        <v>16559</v>
      </c>
      <c r="BM199" s="49">
        <v>16006</v>
      </c>
      <c r="BN199" s="49">
        <v>15801</v>
      </c>
      <c r="BO199" s="49">
        <v>15940</v>
      </c>
      <c r="BP199" s="49">
        <v>15730</v>
      </c>
      <c r="BQ199" s="49">
        <v>15466</v>
      </c>
      <c r="BR199" s="49">
        <v>15465</v>
      </c>
      <c r="BS199" s="49">
        <v>15217</v>
      </c>
      <c r="BT199" s="49">
        <v>14602</v>
      </c>
      <c r="BU199" s="49">
        <v>14342</v>
      </c>
      <c r="BV199" s="49">
        <v>13815</v>
      </c>
      <c r="BW199" s="49">
        <v>13151</v>
      </c>
      <c r="BX199" s="49">
        <v>12924</v>
      </c>
      <c r="BY199" s="49">
        <v>12541</v>
      </c>
      <c r="BZ199" s="49">
        <v>12044</v>
      </c>
      <c r="CA199" s="49">
        <v>11519</v>
      </c>
      <c r="CB199" s="49">
        <v>10709</v>
      </c>
      <c r="CC199" s="49">
        <v>10962</v>
      </c>
      <c r="CD199" s="49">
        <v>10641</v>
      </c>
      <c r="CE199" s="49">
        <v>10028</v>
      </c>
      <c r="CF199" s="49">
        <v>10074</v>
      </c>
      <c r="CG199" s="49">
        <v>9921</v>
      </c>
      <c r="CH199" s="49">
        <v>10166</v>
      </c>
      <c r="CI199" s="49">
        <v>10364</v>
      </c>
      <c r="CJ199" s="49">
        <v>10996</v>
      </c>
      <c r="CK199" s="49">
        <v>7851</v>
      </c>
      <c r="CL199" s="49">
        <v>7478</v>
      </c>
      <c r="CM199" s="49">
        <v>7245</v>
      </c>
      <c r="CN199" s="49">
        <v>6592</v>
      </c>
      <c r="CO199" s="49">
        <v>5474</v>
      </c>
      <c r="CP199" s="49">
        <v>4765</v>
      </c>
      <c r="CQ199" s="49">
        <v>4703</v>
      </c>
      <c r="CR199" s="49">
        <v>4516</v>
      </c>
      <c r="CS199" s="49">
        <v>4260</v>
      </c>
      <c r="CT199" s="49">
        <v>3682</v>
      </c>
      <c r="CU199" s="49">
        <v>3179</v>
      </c>
      <c r="CV199" s="49">
        <v>2720</v>
      </c>
      <c r="CW199" s="49">
        <v>2220</v>
      </c>
      <c r="CX199" s="49">
        <v>1863</v>
      </c>
      <c r="CY199" s="50">
        <v>5845</v>
      </c>
      <c r="CZ199" s="106">
        <v>13061</v>
      </c>
      <c r="DA199" s="49">
        <v>12976</v>
      </c>
      <c r="DB199" s="49">
        <v>13954</v>
      </c>
      <c r="DC199" s="49">
        <v>14181</v>
      </c>
      <c r="DD199" s="49">
        <v>14385</v>
      </c>
      <c r="DE199" s="49">
        <v>14684</v>
      </c>
      <c r="DF199" s="49">
        <v>15001</v>
      </c>
      <c r="DG199" s="49">
        <v>15159</v>
      </c>
      <c r="DH199" s="49">
        <v>14842</v>
      </c>
      <c r="DI199" s="49">
        <v>15200</v>
      </c>
      <c r="DJ199" s="49">
        <v>15660</v>
      </c>
      <c r="DK199" s="49">
        <v>15633</v>
      </c>
      <c r="DL199" s="49">
        <v>15560</v>
      </c>
      <c r="DM199" s="49">
        <v>15277</v>
      </c>
      <c r="DN199" s="49">
        <v>15095</v>
      </c>
      <c r="DO199" s="49">
        <v>14828</v>
      </c>
      <c r="DP199" s="49">
        <v>14510</v>
      </c>
      <c r="DQ199" s="49">
        <v>14354</v>
      </c>
      <c r="DR199" s="49">
        <v>14845</v>
      </c>
      <c r="DS199" s="49">
        <v>16552</v>
      </c>
      <c r="DT199" s="49">
        <v>16407</v>
      </c>
      <c r="DU199" s="49">
        <v>16072</v>
      </c>
      <c r="DV199" s="49">
        <v>16365</v>
      </c>
      <c r="DW199" s="49">
        <v>16208</v>
      </c>
      <c r="DX199" s="49">
        <v>16221</v>
      </c>
      <c r="DY199" s="49">
        <v>16051</v>
      </c>
      <c r="DZ199" s="49">
        <v>15587</v>
      </c>
      <c r="EA199" s="49">
        <v>15969</v>
      </c>
      <c r="EB199" s="49">
        <v>16815</v>
      </c>
      <c r="EC199" s="49">
        <v>17036</v>
      </c>
      <c r="ED199" s="49">
        <v>17485</v>
      </c>
      <c r="EE199" s="49">
        <v>17491</v>
      </c>
      <c r="EF199" s="49">
        <v>17412</v>
      </c>
      <c r="EG199" s="49">
        <v>17432</v>
      </c>
      <c r="EH199" s="49">
        <v>18134</v>
      </c>
      <c r="EI199" s="49">
        <v>17757</v>
      </c>
      <c r="EJ199" s="49">
        <v>17367</v>
      </c>
      <c r="EK199" s="49">
        <v>17231</v>
      </c>
      <c r="EL199" s="49">
        <v>16607</v>
      </c>
      <c r="EM199" s="49">
        <v>16626</v>
      </c>
      <c r="EN199" s="49">
        <v>16650</v>
      </c>
      <c r="EO199" s="49">
        <v>16795</v>
      </c>
      <c r="EP199" s="49">
        <v>16522</v>
      </c>
      <c r="EQ199" s="49">
        <v>15550</v>
      </c>
      <c r="ER199" s="49">
        <v>14337</v>
      </c>
      <c r="ES199" s="49">
        <v>13956</v>
      </c>
      <c r="ET199" s="49">
        <v>14488</v>
      </c>
      <c r="EU199" s="49">
        <v>14448</v>
      </c>
      <c r="EV199" s="49">
        <v>14681</v>
      </c>
      <c r="EW199" s="49">
        <v>15287</v>
      </c>
      <c r="EX199" s="49">
        <v>16126</v>
      </c>
      <c r="EY199" s="49">
        <v>16650</v>
      </c>
      <c r="EZ199" s="49">
        <v>16253</v>
      </c>
      <c r="FA199" s="49">
        <v>16356</v>
      </c>
      <c r="FB199" s="49">
        <v>16212</v>
      </c>
      <c r="FC199" s="49">
        <v>16041</v>
      </c>
      <c r="FD199" s="49">
        <v>15732</v>
      </c>
      <c r="FE199" s="49">
        <v>15598</v>
      </c>
      <c r="FF199" s="49">
        <v>15643</v>
      </c>
      <c r="FG199" s="49">
        <v>15294</v>
      </c>
      <c r="FH199" s="49">
        <v>14895</v>
      </c>
      <c r="FI199" s="49">
        <v>14142</v>
      </c>
      <c r="FJ199" s="49">
        <v>13682</v>
      </c>
      <c r="FK199" s="49">
        <v>13355</v>
      </c>
      <c r="FL199" s="49">
        <v>13183</v>
      </c>
      <c r="FM199" s="49">
        <v>12597</v>
      </c>
      <c r="FN199" s="49">
        <v>11999</v>
      </c>
      <c r="FO199" s="49">
        <v>11262</v>
      </c>
      <c r="FP199" s="49">
        <v>11339</v>
      </c>
      <c r="FQ199" s="49">
        <v>11070</v>
      </c>
      <c r="FR199" s="49">
        <v>10664</v>
      </c>
      <c r="FS199" s="49">
        <v>10872</v>
      </c>
      <c r="FT199" s="49">
        <v>11037</v>
      </c>
      <c r="FU199" s="49">
        <v>10966</v>
      </c>
      <c r="FV199" s="49">
        <v>11727</v>
      </c>
      <c r="FW199" s="49">
        <v>12659</v>
      </c>
      <c r="FX199" s="49">
        <v>9109</v>
      </c>
      <c r="FY199" s="49">
        <v>8766</v>
      </c>
      <c r="FZ199" s="49">
        <v>8405</v>
      </c>
      <c r="GA199" s="49">
        <v>7805</v>
      </c>
      <c r="GB199" s="49">
        <v>6849</v>
      </c>
      <c r="GC199" s="49">
        <v>5960</v>
      </c>
      <c r="GD199" s="49">
        <v>6323</v>
      </c>
      <c r="GE199" s="49">
        <v>5830</v>
      </c>
      <c r="GF199" s="49">
        <v>5708</v>
      </c>
      <c r="GG199" s="49">
        <v>5190</v>
      </c>
      <c r="GH199" s="49">
        <v>4664</v>
      </c>
      <c r="GI199" s="49">
        <v>4178</v>
      </c>
      <c r="GJ199" s="49">
        <v>3719</v>
      </c>
      <c r="GK199" s="49">
        <v>3133</v>
      </c>
      <c r="GL199" s="50">
        <v>12866</v>
      </c>
    </row>
    <row r="200" spans="1:194" s="114" customFormat="1">
      <c r="A200" s="111"/>
      <c r="B200" s="370"/>
      <c r="C200" s="118"/>
      <c r="D200" s="130">
        <f t="shared" ref="D200:L200" si="72">SUM(D158:D199)</f>
        <v>21895402</v>
      </c>
      <c r="E200" s="130">
        <f t="shared" si="72"/>
        <v>23324090</v>
      </c>
      <c r="F200" s="130">
        <f t="shared" si="72"/>
        <v>57106398</v>
      </c>
      <c r="G200" s="130">
        <f t="shared" si="72"/>
        <v>27983290</v>
      </c>
      <c r="H200" s="130">
        <f t="shared" si="72"/>
        <v>29123108</v>
      </c>
      <c r="I200" s="130">
        <f t="shared" si="72"/>
        <v>21895402</v>
      </c>
      <c r="J200" s="130">
        <f t="shared" si="72"/>
        <v>23324090</v>
      </c>
      <c r="K200" s="130">
        <f t="shared" si="72"/>
        <v>6087888</v>
      </c>
      <c r="L200" s="130">
        <f t="shared" si="72"/>
        <v>5799018</v>
      </c>
      <c r="M200" s="130"/>
      <c r="N200" s="113"/>
      <c r="O200" s="113"/>
      <c r="P200" s="113"/>
      <c r="Q200" s="113"/>
      <c r="R200" s="113"/>
      <c r="S200" s="113"/>
      <c r="T200" s="113"/>
      <c r="U200" s="113"/>
      <c r="V200" s="113"/>
      <c r="W200" s="113"/>
      <c r="X200" s="113"/>
      <c r="Y200" s="113"/>
      <c r="Z200" s="113"/>
      <c r="AA200" s="113"/>
      <c r="AB200" s="113"/>
      <c r="AC200" s="113"/>
      <c r="AD200" s="113"/>
      <c r="AE200" s="113"/>
      <c r="AF200" s="113"/>
      <c r="AG200" s="113"/>
      <c r="AH200" s="113"/>
      <c r="AI200" s="113"/>
      <c r="AJ200" s="113"/>
      <c r="AK200" s="113"/>
      <c r="AL200" s="113"/>
      <c r="AM200" s="113"/>
      <c r="AN200" s="113"/>
      <c r="AO200" s="113"/>
      <c r="AP200" s="113"/>
      <c r="AQ200" s="113"/>
      <c r="AR200" s="113"/>
      <c r="AS200" s="113"/>
      <c r="AT200" s="113"/>
      <c r="AU200" s="113"/>
      <c r="AV200" s="113"/>
      <c r="AW200" s="113"/>
      <c r="AX200" s="113"/>
      <c r="AY200" s="113"/>
      <c r="AZ200" s="113"/>
      <c r="BA200" s="113"/>
      <c r="BB200" s="113"/>
      <c r="BC200" s="113"/>
      <c r="BD200" s="113"/>
      <c r="BE200" s="113"/>
      <c r="BF200" s="113"/>
      <c r="BG200" s="113"/>
      <c r="BH200" s="113"/>
      <c r="BI200" s="113"/>
      <c r="BJ200" s="113"/>
      <c r="BK200" s="113"/>
      <c r="BL200" s="113"/>
      <c r="BM200" s="113"/>
      <c r="BN200" s="113"/>
      <c r="BO200" s="113"/>
      <c r="BP200" s="113"/>
      <c r="BQ200" s="113"/>
      <c r="BR200" s="113"/>
      <c r="BS200" s="113"/>
      <c r="BT200" s="113"/>
      <c r="BU200" s="113"/>
      <c r="BV200" s="113"/>
      <c r="BW200" s="113"/>
      <c r="BX200" s="113"/>
      <c r="BY200" s="113"/>
      <c r="BZ200" s="113"/>
      <c r="CA200" s="113"/>
      <c r="CB200" s="113"/>
      <c r="CC200" s="113"/>
      <c r="CD200" s="113"/>
      <c r="CE200" s="113"/>
      <c r="CF200" s="113"/>
      <c r="CG200" s="113"/>
      <c r="CH200" s="113"/>
      <c r="CI200" s="113"/>
      <c r="CJ200" s="113"/>
      <c r="CK200" s="113"/>
      <c r="CL200" s="113"/>
      <c r="CM200" s="113"/>
      <c r="CN200" s="113"/>
      <c r="CO200" s="113"/>
      <c r="CP200" s="113"/>
      <c r="CQ200" s="113"/>
      <c r="CR200" s="113"/>
      <c r="CS200" s="113"/>
      <c r="CT200" s="113"/>
      <c r="CU200" s="113"/>
      <c r="CV200" s="113"/>
      <c r="CW200" s="113"/>
      <c r="CX200" s="113"/>
      <c r="CY200" s="112"/>
      <c r="CZ200" s="131"/>
      <c r="DA200" s="113"/>
      <c r="DB200" s="113"/>
      <c r="DC200" s="113"/>
      <c r="DD200" s="113"/>
      <c r="DE200" s="113"/>
      <c r="DF200" s="113"/>
      <c r="DG200" s="113"/>
      <c r="DH200" s="113"/>
      <c r="DI200" s="113"/>
      <c r="DJ200" s="113"/>
      <c r="DK200" s="113"/>
      <c r="DL200" s="113"/>
      <c r="DM200" s="113"/>
      <c r="DN200" s="113"/>
      <c r="DO200" s="113"/>
      <c r="DP200" s="113"/>
      <c r="DQ200" s="113"/>
      <c r="DR200" s="113"/>
      <c r="DS200" s="113"/>
      <c r="DT200" s="113"/>
      <c r="DU200" s="113"/>
      <c r="DV200" s="113"/>
      <c r="DW200" s="113"/>
      <c r="DX200" s="113"/>
      <c r="DY200" s="113"/>
      <c r="DZ200" s="113"/>
      <c r="EA200" s="113"/>
      <c r="EB200" s="113"/>
      <c r="EC200" s="113"/>
      <c r="ED200" s="113"/>
      <c r="EE200" s="113"/>
      <c r="EF200" s="113"/>
      <c r="EG200" s="113"/>
      <c r="EH200" s="113"/>
      <c r="EI200" s="113"/>
      <c r="EJ200" s="113"/>
      <c r="EK200" s="113"/>
      <c r="EL200" s="113"/>
      <c r="EM200" s="113"/>
      <c r="EN200" s="113"/>
      <c r="EO200" s="113"/>
      <c r="EP200" s="113"/>
      <c r="EQ200" s="113"/>
      <c r="ER200" s="113"/>
      <c r="ES200" s="113"/>
      <c r="ET200" s="113"/>
      <c r="EU200" s="113"/>
      <c r="EV200" s="113"/>
      <c r="EW200" s="113"/>
      <c r="EX200" s="113"/>
      <c r="EY200" s="113"/>
      <c r="EZ200" s="113"/>
      <c r="FA200" s="113"/>
      <c r="FB200" s="113"/>
      <c r="FC200" s="113"/>
      <c r="FD200" s="113"/>
      <c r="FE200" s="113"/>
      <c r="FF200" s="113"/>
      <c r="FG200" s="113"/>
      <c r="FH200" s="113"/>
      <c r="FI200" s="113"/>
      <c r="FJ200" s="113"/>
      <c r="FK200" s="113"/>
      <c r="FL200" s="113"/>
      <c r="FM200" s="113"/>
      <c r="FN200" s="113"/>
      <c r="FO200" s="113"/>
      <c r="FP200" s="113"/>
      <c r="FQ200" s="113"/>
      <c r="FR200" s="113"/>
      <c r="FS200" s="113"/>
      <c r="FT200" s="113"/>
      <c r="FU200" s="113"/>
      <c r="FV200" s="113"/>
      <c r="FW200" s="113"/>
      <c r="FX200" s="113"/>
      <c r="FY200" s="113"/>
      <c r="FZ200" s="113"/>
      <c r="GA200" s="113"/>
      <c r="GB200" s="113"/>
      <c r="GC200" s="113"/>
      <c r="GD200" s="113"/>
      <c r="GE200" s="113"/>
      <c r="GF200" s="113"/>
      <c r="GG200" s="113"/>
      <c r="GH200" s="113"/>
      <c r="GI200" s="113"/>
      <c r="GJ200" s="113"/>
      <c r="GK200" s="113"/>
      <c r="GL200" s="112"/>
    </row>
    <row r="201" spans="1:194" s="1" customFormat="1">
      <c r="A201" s="30" t="s">
        <v>133</v>
      </c>
      <c r="B201" s="1" t="s">
        <v>281</v>
      </c>
      <c r="C201" s="71" t="str">
        <f>CONCATENATE(A201," - ",B201)</f>
        <v>LA England - Adur</v>
      </c>
      <c r="D201" s="60">
        <f t="shared" ref="D201:D265" si="73">I201</f>
        <v>24443</v>
      </c>
      <c r="E201" s="60">
        <f t="shared" ref="E201:E265" si="74">J201</f>
        <v>27108</v>
      </c>
      <c r="F201" s="340">
        <f t="shared" ref="F201:F265" si="75">G201+H201</f>
        <v>64688</v>
      </c>
      <c r="G201" s="340">
        <f t="shared" ref="G201:G265" si="76">SUM(M201:CY201)</f>
        <v>31217</v>
      </c>
      <c r="H201" s="61">
        <f t="shared" ref="H201:H265" si="77">SUM(CZ201:GL201)</f>
        <v>33471</v>
      </c>
      <c r="I201" s="61">
        <f t="shared" ref="I201:I265" si="78">SUM(AE201:CY201)</f>
        <v>24443</v>
      </c>
      <c r="J201" s="61">
        <f t="shared" ref="J201:J265" si="79">SUM(DR201:GL201)</f>
        <v>27108</v>
      </c>
      <c r="K201" s="49">
        <f t="shared" ref="K201:K265" si="80">SUM(M201:AD201)</f>
        <v>6774</v>
      </c>
      <c r="L201" s="60">
        <f t="shared" ref="L201:L265" si="81">SUM(CZ201:DQ201)</f>
        <v>6363</v>
      </c>
      <c r="M201" s="51">
        <v>297</v>
      </c>
      <c r="N201" s="51">
        <v>303</v>
      </c>
      <c r="O201" s="51">
        <v>317</v>
      </c>
      <c r="P201" s="51">
        <v>323</v>
      </c>
      <c r="Q201" s="51">
        <v>335</v>
      </c>
      <c r="R201" s="51">
        <v>347</v>
      </c>
      <c r="S201" s="51">
        <v>392</v>
      </c>
      <c r="T201" s="51">
        <v>386</v>
      </c>
      <c r="U201" s="51">
        <v>402</v>
      </c>
      <c r="V201" s="51">
        <v>412</v>
      </c>
      <c r="W201" s="51">
        <v>448</v>
      </c>
      <c r="X201" s="51">
        <v>427</v>
      </c>
      <c r="Y201" s="51">
        <v>401</v>
      </c>
      <c r="Z201" s="51">
        <v>388</v>
      </c>
      <c r="AA201" s="51">
        <v>432</v>
      </c>
      <c r="AB201" s="51">
        <v>402</v>
      </c>
      <c r="AC201" s="51">
        <v>377</v>
      </c>
      <c r="AD201" s="51">
        <v>385</v>
      </c>
      <c r="AE201" s="51">
        <v>351</v>
      </c>
      <c r="AF201" s="51">
        <v>263</v>
      </c>
      <c r="AG201" s="51">
        <v>247</v>
      </c>
      <c r="AH201" s="51">
        <v>230</v>
      </c>
      <c r="AI201" s="51">
        <v>279</v>
      </c>
      <c r="AJ201" s="51">
        <v>297</v>
      </c>
      <c r="AK201" s="51">
        <v>306</v>
      </c>
      <c r="AL201" s="51">
        <v>304</v>
      </c>
      <c r="AM201" s="51">
        <v>297</v>
      </c>
      <c r="AN201" s="51">
        <v>298</v>
      </c>
      <c r="AO201" s="51">
        <v>293</v>
      </c>
      <c r="AP201" s="51">
        <v>299</v>
      </c>
      <c r="AQ201" s="51">
        <v>331</v>
      </c>
      <c r="AR201" s="51">
        <v>335</v>
      </c>
      <c r="AS201" s="51">
        <v>348</v>
      </c>
      <c r="AT201" s="51">
        <v>340</v>
      </c>
      <c r="AU201" s="51">
        <v>385</v>
      </c>
      <c r="AV201" s="51">
        <v>361</v>
      </c>
      <c r="AW201" s="51">
        <v>380</v>
      </c>
      <c r="AX201" s="51">
        <v>386</v>
      </c>
      <c r="AY201" s="51">
        <v>336</v>
      </c>
      <c r="AZ201" s="51">
        <v>372</v>
      </c>
      <c r="BA201" s="51">
        <v>432</v>
      </c>
      <c r="BB201" s="51">
        <v>410</v>
      </c>
      <c r="BC201" s="51">
        <v>402</v>
      </c>
      <c r="BD201" s="51">
        <v>422</v>
      </c>
      <c r="BE201" s="51">
        <v>382</v>
      </c>
      <c r="BF201" s="51">
        <v>405</v>
      </c>
      <c r="BG201" s="51">
        <v>384</v>
      </c>
      <c r="BH201" s="51">
        <v>391</v>
      </c>
      <c r="BI201" s="51">
        <v>444</v>
      </c>
      <c r="BJ201" s="51">
        <v>413</v>
      </c>
      <c r="BK201" s="51">
        <v>504</v>
      </c>
      <c r="BL201" s="51">
        <v>504</v>
      </c>
      <c r="BM201" s="51">
        <v>441</v>
      </c>
      <c r="BN201" s="51">
        <v>470</v>
      </c>
      <c r="BO201" s="51">
        <v>430</v>
      </c>
      <c r="BP201" s="51">
        <v>432</v>
      </c>
      <c r="BQ201" s="51">
        <v>446</v>
      </c>
      <c r="BR201" s="51">
        <v>525</v>
      </c>
      <c r="BS201" s="51">
        <v>448</v>
      </c>
      <c r="BT201" s="51">
        <v>428</v>
      </c>
      <c r="BU201" s="51">
        <v>400</v>
      </c>
      <c r="BV201" s="51">
        <v>406</v>
      </c>
      <c r="BW201" s="51">
        <v>376</v>
      </c>
      <c r="BX201" s="51">
        <v>378</v>
      </c>
      <c r="BY201" s="51">
        <v>363</v>
      </c>
      <c r="BZ201" s="51">
        <v>358</v>
      </c>
      <c r="CA201" s="51">
        <v>347</v>
      </c>
      <c r="CB201" s="51">
        <v>339</v>
      </c>
      <c r="CC201" s="51">
        <v>335</v>
      </c>
      <c r="CD201" s="51">
        <v>348</v>
      </c>
      <c r="CE201" s="51">
        <v>303</v>
      </c>
      <c r="CF201" s="51">
        <v>326</v>
      </c>
      <c r="CG201" s="51">
        <v>314</v>
      </c>
      <c r="CH201" s="51">
        <v>336</v>
      </c>
      <c r="CI201" s="51">
        <v>380</v>
      </c>
      <c r="CJ201" s="51">
        <v>374</v>
      </c>
      <c r="CK201" s="51">
        <v>311</v>
      </c>
      <c r="CL201" s="51">
        <v>313</v>
      </c>
      <c r="CM201" s="51">
        <v>286</v>
      </c>
      <c r="CN201" s="51">
        <v>291</v>
      </c>
      <c r="CO201" s="51">
        <v>225</v>
      </c>
      <c r="CP201" s="51">
        <v>209</v>
      </c>
      <c r="CQ201" s="51">
        <v>190</v>
      </c>
      <c r="CR201" s="51">
        <v>183</v>
      </c>
      <c r="CS201" s="51">
        <v>162</v>
      </c>
      <c r="CT201" s="51">
        <v>159</v>
      </c>
      <c r="CU201" s="51">
        <v>136</v>
      </c>
      <c r="CV201" s="51">
        <v>122</v>
      </c>
      <c r="CW201" s="51">
        <v>88</v>
      </c>
      <c r="CX201" s="51">
        <v>77</v>
      </c>
      <c r="CY201" s="51">
        <v>257</v>
      </c>
      <c r="CZ201" s="51">
        <v>286</v>
      </c>
      <c r="DA201" s="51">
        <v>274</v>
      </c>
      <c r="DB201" s="51">
        <v>309</v>
      </c>
      <c r="DC201" s="51">
        <v>362</v>
      </c>
      <c r="DD201" s="51">
        <v>335</v>
      </c>
      <c r="DE201" s="51">
        <v>349</v>
      </c>
      <c r="DF201" s="51">
        <v>362</v>
      </c>
      <c r="DG201" s="51">
        <v>379</v>
      </c>
      <c r="DH201" s="51">
        <v>364</v>
      </c>
      <c r="DI201" s="51">
        <v>377</v>
      </c>
      <c r="DJ201" s="51">
        <v>412</v>
      </c>
      <c r="DK201" s="51">
        <v>381</v>
      </c>
      <c r="DL201" s="51">
        <v>395</v>
      </c>
      <c r="DM201" s="51">
        <v>365</v>
      </c>
      <c r="DN201" s="51">
        <v>396</v>
      </c>
      <c r="DO201" s="51">
        <v>343</v>
      </c>
      <c r="DP201" s="51">
        <v>319</v>
      </c>
      <c r="DQ201" s="51">
        <v>355</v>
      </c>
      <c r="DR201" s="51">
        <v>305</v>
      </c>
      <c r="DS201" s="51">
        <v>225</v>
      </c>
      <c r="DT201" s="51">
        <v>195</v>
      </c>
      <c r="DU201" s="51">
        <v>201</v>
      </c>
      <c r="DV201" s="51">
        <v>295</v>
      </c>
      <c r="DW201" s="51">
        <v>229</v>
      </c>
      <c r="DX201" s="51">
        <v>264</v>
      </c>
      <c r="DY201" s="51">
        <v>287</v>
      </c>
      <c r="DZ201" s="51">
        <v>277</v>
      </c>
      <c r="EA201" s="51">
        <v>322</v>
      </c>
      <c r="EB201" s="51">
        <v>321</v>
      </c>
      <c r="EC201" s="51">
        <v>336</v>
      </c>
      <c r="ED201" s="51">
        <v>367</v>
      </c>
      <c r="EE201" s="51">
        <v>350</v>
      </c>
      <c r="EF201" s="51">
        <v>344</v>
      </c>
      <c r="EG201" s="51">
        <v>430</v>
      </c>
      <c r="EH201" s="51">
        <v>474</v>
      </c>
      <c r="EI201" s="51">
        <v>422</v>
      </c>
      <c r="EJ201" s="51">
        <v>403</v>
      </c>
      <c r="EK201" s="51">
        <v>391</v>
      </c>
      <c r="EL201" s="51">
        <v>409</v>
      </c>
      <c r="EM201" s="51">
        <v>431</v>
      </c>
      <c r="EN201" s="51">
        <v>431</v>
      </c>
      <c r="EO201" s="51">
        <v>472</v>
      </c>
      <c r="EP201" s="51">
        <v>416</v>
      </c>
      <c r="EQ201" s="51">
        <v>454</v>
      </c>
      <c r="ER201" s="51">
        <v>426</v>
      </c>
      <c r="ES201" s="51">
        <v>410</v>
      </c>
      <c r="ET201" s="51">
        <v>454</v>
      </c>
      <c r="EU201" s="51">
        <v>443</v>
      </c>
      <c r="EV201" s="51">
        <v>429</v>
      </c>
      <c r="EW201" s="51">
        <v>474</v>
      </c>
      <c r="EX201" s="51">
        <v>476</v>
      </c>
      <c r="EY201" s="51">
        <v>500</v>
      </c>
      <c r="EZ201" s="51">
        <v>460</v>
      </c>
      <c r="FA201" s="51">
        <v>458</v>
      </c>
      <c r="FB201" s="51">
        <v>484</v>
      </c>
      <c r="FC201" s="51">
        <v>486</v>
      </c>
      <c r="FD201" s="51">
        <v>451</v>
      </c>
      <c r="FE201" s="51">
        <v>448</v>
      </c>
      <c r="FF201" s="51">
        <v>436</v>
      </c>
      <c r="FG201" s="51">
        <v>439</v>
      </c>
      <c r="FH201" s="51">
        <v>457</v>
      </c>
      <c r="FI201" s="51">
        <v>420</v>
      </c>
      <c r="FJ201" s="51">
        <v>457</v>
      </c>
      <c r="FK201" s="51">
        <v>369</v>
      </c>
      <c r="FL201" s="51">
        <v>432</v>
      </c>
      <c r="FM201" s="51">
        <v>416</v>
      </c>
      <c r="FN201" s="51">
        <v>361</v>
      </c>
      <c r="FO201" s="51">
        <v>389</v>
      </c>
      <c r="FP201" s="51">
        <v>352</v>
      </c>
      <c r="FQ201" s="51">
        <v>395</v>
      </c>
      <c r="FR201" s="51">
        <v>397</v>
      </c>
      <c r="FS201" s="51">
        <v>387</v>
      </c>
      <c r="FT201" s="51">
        <v>413</v>
      </c>
      <c r="FU201" s="51">
        <v>453</v>
      </c>
      <c r="FV201" s="51">
        <v>455</v>
      </c>
      <c r="FW201" s="51">
        <v>546</v>
      </c>
      <c r="FX201" s="51">
        <v>364</v>
      </c>
      <c r="FY201" s="51">
        <v>359</v>
      </c>
      <c r="FZ201" s="51">
        <v>351</v>
      </c>
      <c r="GA201" s="51">
        <v>332</v>
      </c>
      <c r="GB201" s="51">
        <v>271</v>
      </c>
      <c r="GC201" s="51">
        <v>253</v>
      </c>
      <c r="GD201" s="51">
        <v>248</v>
      </c>
      <c r="GE201" s="51">
        <v>276</v>
      </c>
      <c r="GF201" s="51">
        <v>239</v>
      </c>
      <c r="GG201" s="51">
        <v>201</v>
      </c>
      <c r="GH201" s="51">
        <v>185</v>
      </c>
      <c r="GI201" s="51">
        <v>173</v>
      </c>
      <c r="GJ201" s="51">
        <v>139</v>
      </c>
      <c r="GK201" s="51">
        <v>133</v>
      </c>
      <c r="GL201" s="52">
        <v>560</v>
      </c>
    </row>
    <row r="202" spans="1:194" s="1" customFormat="1">
      <c r="A202" s="30" t="s">
        <v>133</v>
      </c>
      <c r="B202" s="1" t="s">
        <v>282</v>
      </c>
      <c r="C202" s="29" t="str">
        <f>CONCATENATE(A202," - ",B202)</f>
        <v>LA England - Amber Valley</v>
      </c>
      <c r="D202" s="50">
        <f>I202</f>
        <v>50386</v>
      </c>
      <c r="E202" s="50">
        <f>J202</f>
        <v>52754</v>
      </c>
      <c r="F202" s="51">
        <f>G202+H202</f>
        <v>126944</v>
      </c>
      <c r="G202" s="51">
        <f>SUM(M202:CY202)</f>
        <v>62511</v>
      </c>
      <c r="H202" s="52">
        <f>SUM(CZ202:GL202)</f>
        <v>64433</v>
      </c>
      <c r="I202" s="52">
        <f>SUM(AE202:CY202)</f>
        <v>50386</v>
      </c>
      <c r="J202" s="52">
        <f>SUM(DR202:GL202)</f>
        <v>52754</v>
      </c>
      <c r="K202" s="49">
        <f>SUM(M202:AD202)</f>
        <v>12125</v>
      </c>
      <c r="L202" s="50">
        <f>SUM(CZ202:DQ202)</f>
        <v>11679</v>
      </c>
      <c r="M202" s="51">
        <v>589</v>
      </c>
      <c r="N202" s="51">
        <v>586</v>
      </c>
      <c r="O202" s="51">
        <v>575</v>
      </c>
      <c r="P202" s="51">
        <v>635</v>
      </c>
      <c r="Q202" s="51">
        <v>608</v>
      </c>
      <c r="R202" s="51">
        <v>703</v>
      </c>
      <c r="S202" s="51">
        <v>689</v>
      </c>
      <c r="T202" s="51">
        <v>630</v>
      </c>
      <c r="U202" s="51">
        <v>676</v>
      </c>
      <c r="V202" s="51">
        <v>735</v>
      </c>
      <c r="W202" s="51">
        <v>718</v>
      </c>
      <c r="X202" s="51">
        <v>730</v>
      </c>
      <c r="Y202" s="51">
        <v>754</v>
      </c>
      <c r="Z202" s="51">
        <v>700</v>
      </c>
      <c r="AA202" s="51">
        <v>707</v>
      </c>
      <c r="AB202" s="51">
        <v>709</v>
      </c>
      <c r="AC202" s="51">
        <v>686</v>
      </c>
      <c r="AD202" s="51">
        <v>695</v>
      </c>
      <c r="AE202" s="51">
        <v>662</v>
      </c>
      <c r="AF202" s="51">
        <v>521</v>
      </c>
      <c r="AG202" s="51">
        <v>517</v>
      </c>
      <c r="AH202" s="51">
        <v>544</v>
      </c>
      <c r="AI202" s="51">
        <v>636</v>
      </c>
      <c r="AJ202" s="51">
        <v>641</v>
      </c>
      <c r="AK202" s="51">
        <v>654</v>
      </c>
      <c r="AL202" s="51">
        <v>666</v>
      </c>
      <c r="AM202" s="51">
        <v>678</v>
      </c>
      <c r="AN202" s="51">
        <v>708</v>
      </c>
      <c r="AO202" s="51">
        <v>669</v>
      </c>
      <c r="AP202" s="51">
        <v>723</v>
      </c>
      <c r="AQ202" s="51">
        <v>780</v>
      </c>
      <c r="AR202" s="51">
        <v>830</v>
      </c>
      <c r="AS202" s="51">
        <v>765</v>
      </c>
      <c r="AT202" s="51">
        <v>733</v>
      </c>
      <c r="AU202" s="51">
        <v>787</v>
      </c>
      <c r="AV202" s="51">
        <v>706</v>
      </c>
      <c r="AW202" s="51">
        <v>731</v>
      </c>
      <c r="AX202" s="51">
        <v>695</v>
      </c>
      <c r="AY202" s="51">
        <v>729</v>
      </c>
      <c r="AZ202" s="51">
        <v>747</v>
      </c>
      <c r="BA202" s="51">
        <v>682</v>
      </c>
      <c r="BB202" s="51">
        <v>730</v>
      </c>
      <c r="BC202" s="51">
        <v>742</v>
      </c>
      <c r="BD202" s="51">
        <v>730</v>
      </c>
      <c r="BE202" s="51">
        <v>635</v>
      </c>
      <c r="BF202" s="51">
        <v>680</v>
      </c>
      <c r="BG202" s="51">
        <v>723</v>
      </c>
      <c r="BH202" s="51">
        <v>805</v>
      </c>
      <c r="BI202" s="51">
        <v>825</v>
      </c>
      <c r="BJ202" s="51">
        <v>866</v>
      </c>
      <c r="BK202" s="51">
        <v>996</v>
      </c>
      <c r="BL202" s="51">
        <v>953</v>
      </c>
      <c r="BM202" s="51">
        <v>974</v>
      </c>
      <c r="BN202" s="51">
        <v>966</v>
      </c>
      <c r="BO202" s="51">
        <v>1019</v>
      </c>
      <c r="BP202" s="51">
        <v>1039</v>
      </c>
      <c r="BQ202" s="51">
        <v>948</v>
      </c>
      <c r="BR202" s="51">
        <v>1034</v>
      </c>
      <c r="BS202" s="51">
        <v>976</v>
      </c>
      <c r="BT202" s="51">
        <v>1008</v>
      </c>
      <c r="BU202" s="51">
        <v>944</v>
      </c>
      <c r="BV202" s="51">
        <v>889</v>
      </c>
      <c r="BW202" s="51">
        <v>846</v>
      </c>
      <c r="BX202" s="51">
        <v>838</v>
      </c>
      <c r="BY202" s="51">
        <v>830</v>
      </c>
      <c r="BZ202" s="51">
        <v>764</v>
      </c>
      <c r="CA202" s="51">
        <v>835</v>
      </c>
      <c r="CB202" s="51">
        <v>729</v>
      </c>
      <c r="CC202" s="51">
        <v>699</v>
      </c>
      <c r="CD202" s="51">
        <v>694</v>
      </c>
      <c r="CE202" s="51">
        <v>717</v>
      </c>
      <c r="CF202" s="51">
        <v>756</v>
      </c>
      <c r="CG202" s="51">
        <v>737</v>
      </c>
      <c r="CH202" s="51">
        <v>761</v>
      </c>
      <c r="CI202" s="51">
        <v>774</v>
      </c>
      <c r="CJ202" s="51">
        <v>856</v>
      </c>
      <c r="CK202" s="51">
        <v>600</v>
      </c>
      <c r="CL202" s="51">
        <v>567</v>
      </c>
      <c r="CM202" s="51">
        <v>596</v>
      </c>
      <c r="CN202" s="51">
        <v>526</v>
      </c>
      <c r="CO202" s="51">
        <v>440</v>
      </c>
      <c r="CP202" s="51">
        <v>347</v>
      </c>
      <c r="CQ202" s="51">
        <v>334</v>
      </c>
      <c r="CR202" s="51">
        <v>333</v>
      </c>
      <c r="CS202" s="51">
        <v>270</v>
      </c>
      <c r="CT202" s="51">
        <v>241</v>
      </c>
      <c r="CU202" s="51">
        <v>183</v>
      </c>
      <c r="CV202" s="51">
        <v>178</v>
      </c>
      <c r="CW202" s="51">
        <v>128</v>
      </c>
      <c r="CX202" s="51">
        <v>142</v>
      </c>
      <c r="CY202" s="51">
        <v>379</v>
      </c>
      <c r="CZ202" s="51">
        <v>583</v>
      </c>
      <c r="DA202" s="51">
        <v>555</v>
      </c>
      <c r="DB202" s="51">
        <v>570</v>
      </c>
      <c r="DC202" s="51">
        <v>607</v>
      </c>
      <c r="DD202" s="51">
        <v>631</v>
      </c>
      <c r="DE202" s="51">
        <v>635</v>
      </c>
      <c r="DF202" s="51">
        <v>634</v>
      </c>
      <c r="DG202" s="51">
        <v>635</v>
      </c>
      <c r="DH202" s="51">
        <v>660</v>
      </c>
      <c r="DI202" s="51">
        <v>705</v>
      </c>
      <c r="DJ202" s="51">
        <v>682</v>
      </c>
      <c r="DK202" s="51">
        <v>750</v>
      </c>
      <c r="DL202" s="51">
        <v>707</v>
      </c>
      <c r="DM202" s="51">
        <v>695</v>
      </c>
      <c r="DN202" s="51">
        <v>684</v>
      </c>
      <c r="DO202" s="51">
        <v>698</v>
      </c>
      <c r="DP202" s="51">
        <v>648</v>
      </c>
      <c r="DQ202" s="51">
        <v>600</v>
      </c>
      <c r="DR202" s="51">
        <v>551</v>
      </c>
      <c r="DS202" s="51">
        <v>452</v>
      </c>
      <c r="DT202" s="51">
        <v>428</v>
      </c>
      <c r="DU202" s="51">
        <v>486</v>
      </c>
      <c r="DV202" s="51">
        <v>558</v>
      </c>
      <c r="DW202" s="51">
        <v>665</v>
      </c>
      <c r="DX202" s="51">
        <v>694</v>
      </c>
      <c r="DY202" s="51">
        <v>688</v>
      </c>
      <c r="DZ202" s="51">
        <v>710</v>
      </c>
      <c r="EA202" s="51">
        <v>715</v>
      </c>
      <c r="EB202" s="51">
        <v>733</v>
      </c>
      <c r="EC202" s="51">
        <v>713</v>
      </c>
      <c r="ED202" s="51">
        <v>834</v>
      </c>
      <c r="EE202" s="51">
        <v>778</v>
      </c>
      <c r="EF202" s="51">
        <v>784</v>
      </c>
      <c r="EG202" s="51">
        <v>745</v>
      </c>
      <c r="EH202" s="51">
        <v>747</v>
      </c>
      <c r="EI202" s="51">
        <v>816</v>
      </c>
      <c r="EJ202" s="51">
        <v>778</v>
      </c>
      <c r="EK202" s="51">
        <v>780</v>
      </c>
      <c r="EL202" s="51">
        <v>743</v>
      </c>
      <c r="EM202" s="51">
        <v>733</v>
      </c>
      <c r="EN202" s="51">
        <v>713</v>
      </c>
      <c r="EO202" s="51">
        <v>760</v>
      </c>
      <c r="EP202" s="51">
        <v>823</v>
      </c>
      <c r="EQ202" s="51">
        <v>731</v>
      </c>
      <c r="ER202" s="51">
        <v>707</v>
      </c>
      <c r="ES202" s="51">
        <v>715</v>
      </c>
      <c r="ET202" s="51">
        <v>765</v>
      </c>
      <c r="EU202" s="51">
        <v>782</v>
      </c>
      <c r="EV202" s="51">
        <v>827</v>
      </c>
      <c r="EW202" s="51">
        <v>872</v>
      </c>
      <c r="EX202" s="51">
        <v>984</v>
      </c>
      <c r="EY202" s="51">
        <v>955</v>
      </c>
      <c r="EZ202" s="51">
        <v>995</v>
      </c>
      <c r="FA202" s="51">
        <v>1042</v>
      </c>
      <c r="FB202" s="51">
        <v>1017</v>
      </c>
      <c r="FC202" s="51">
        <v>1039</v>
      </c>
      <c r="FD202" s="51">
        <v>1038</v>
      </c>
      <c r="FE202" s="51">
        <v>1001</v>
      </c>
      <c r="FF202" s="51">
        <v>1047</v>
      </c>
      <c r="FG202" s="51">
        <v>1002</v>
      </c>
      <c r="FH202" s="51">
        <v>914</v>
      </c>
      <c r="FI202" s="51">
        <v>925</v>
      </c>
      <c r="FJ202" s="51">
        <v>833</v>
      </c>
      <c r="FK202" s="51">
        <v>900</v>
      </c>
      <c r="FL202" s="51">
        <v>790</v>
      </c>
      <c r="FM202" s="51">
        <v>803</v>
      </c>
      <c r="FN202" s="51">
        <v>769</v>
      </c>
      <c r="FO202" s="51">
        <v>740</v>
      </c>
      <c r="FP202" s="51">
        <v>793</v>
      </c>
      <c r="FQ202" s="51">
        <v>776</v>
      </c>
      <c r="FR202" s="51">
        <v>690</v>
      </c>
      <c r="FS202" s="51">
        <v>730</v>
      </c>
      <c r="FT202" s="51">
        <v>794</v>
      </c>
      <c r="FU202" s="51">
        <v>826</v>
      </c>
      <c r="FV202" s="51">
        <v>857</v>
      </c>
      <c r="FW202" s="51">
        <v>897</v>
      </c>
      <c r="FX202" s="51">
        <v>644</v>
      </c>
      <c r="FY202" s="51">
        <v>630</v>
      </c>
      <c r="FZ202" s="51">
        <v>685</v>
      </c>
      <c r="GA202" s="51">
        <v>576</v>
      </c>
      <c r="GB202" s="51">
        <v>497</v>
      </c>
      <c r="GC202" s="51">
        <v>416</v>
      </c>
      <c r="GD202" s="51">
        <v>397</v>
      </c>
      <c r="GE202" s="51">
        <v>418</v>
      </c>
      <c r="GF202" s="51">
        <v>336</v>
      </c>
      <c r="GG202" s="51">
        <v>362</v>
      </c>
      <c r="GH202" s="51">
        <v>294</v>
      </c>
      <c r="GI202" s="51">
        <v>245</v>
      </c>
      <c r="GJ202" s="51">
        <v>244</v>
      </c>
      <c r="GK202" s="51">
        <v>214</v>
      </c>
      <c r="GL202" s="52">
        <v>813</v>
      </c>
    </row>
    <row r="203" spans="1:194" s="1" customFormat="1">
      <c r="A203" s="30" t="s">
        <v>133</v>
      </c>
      <c r="B203" s="1" t="s">
        <v>283</v>
      </c>
      <c r="C203" s="29" t="str">
        <f>CONCATENATE(A203," - ",B203)</f>
        <v>LA England - Arun</v>
      </c>
      <c r="D203" s="50">
        <f t="shared" si="73"/>
        <v>65198</v>
      </c>
      <c r="E203" s="50">
        <f t="shared" si="74"/>
        <v>72560</v>
      </c>
      <c r="F203" s="51">
        <f t="shared" si="75"/>
        <v>166366</v>
      </c>
      <c r="G203" s="51">
        <f t="shared" si="76"/>
        <v>79966</v>
      </c>
      <c r="H203" s="52">
        <f t="shared" si="77"/>
        <v>86400</v>
      </c>
      <c r="I203" s="52">
        <f t="shared" si="78"/>
        <v>65198</v>
      </c>
      <c r="J203" s="52">
        <f t="shared" si="79"/>
        <v>72560</v>
      </c>
      <c r="K203" s="49">
        <f t="shared" si="80"/>
        <v>14768</v>
      </c>
      <c r="L203" s="50">
        <f t="shared" si="81"/>
        <v>13840</v>
      </c>
      <c r="M203" s="51">
        <v>703</v>
      </c>
      <c r="N203" s="51">
        <v>647</v>
      </c>
      <c r="O203" s="51">
        <v>739</v>
      </c>
      <c r="P203" s="51">
        <v>753</v>
      </c>
      <c r="Q203" s="51">
        <v>793</v>
      </c>
      <c r="R203" s="51">
        <v>822</v>
      </c>
      <c r="S203" s="51">
        <v>806</v>
      </c>
      <c r="T203" s="51">
        <v>863</v>
      </c>
      <c r="U203" s="51">
        <v>793</v>
      </c>
      <c r="V203" s="51">
        <v>882</v>
      </c>
      <c r="W203" s="51">
        <v>904</v>
      </c>
      <c r="X203" s="51">
        <v>874</v>
      </c>
      <c r="Y203" s="51">
        <v>884</v>
      </c>
      <c r="Z203" s="51">
        <v>898</v>
      </c>
      <c r="AA203" s="51">
        <v>900</v>
      </c>
      <c r="AB203" s="51">
        <v>841</v>
      </c>
      <c r="AC203" s="51">
        <v>803</v>
      </c>
      <c r="AD203" s="51">
        <v>863</v>
      </c>
      <c r="AE203" s="51">
        <v>789</v>
      </c>
      <c r="AF203" s="51">
        <v>753</v>
      </c>
      <c r="AG203" s="51">
        <v>648</v>
      </c>
      <c r="AH203" s="51">
        <v>702</v>
      </c>
      <c r="AI203" s="51">
        <v>699</v>
      </c>
      <c r="AJ203" s="51">
        <v>757</v>
      </c>
      <c r="AK203" s="51">
        <v>757</v>
      </c>
      <c r="AL203" s="51">
        <v>795</v>
      </c>
      <c r="AM203" s="51">
        <v>814</v>
      </c>
      <c r="AN203" s="51">
        <v>826</v>
      </c>
      <c r="AO203" s="51">
        <v>820</v>
      </c>
      <c r="AP203" s="51">
        <v>798</v>
      </c>
      <c r="AQ203" s="51">
        <v>853</v>
      </c>
      <c r="AR203" s="51">
        <v>941</v>
      </c>
      <c r="AS203" s="51">
        <v>936</v>
      </c>
      <c r="AT203" s="51">
        <v>922</v>
      </c>
      <c r="AU203" s="51">
        <v>861</v>
      </c>
      <c r="AV203" s="51">
        <v>954</v>
      </c>
      <c r="AW203" s="51">
        <v>916</v>
      </c>
      <c r="AX203" s="51">
        <v>935</v>
      </c>
      <c r="AY203" s="51">
        <v>883</v>
      </c>
      <c r="AZ203" s="51">
        <v>893</v>
      </c>
      <c r="BA203" s="51">
        <v>882</v>
      </c>
      <c r="BB203" s="51">
        <v>927</v>
      </c>
      <c r="BC203" s="51">
        <v>871</v>
      </c>
      <c r="BD203" s="51">
        <v>920</v>
      </c>
      <c r="BE203" s="51">
        <v>828</v>
      </c>
      <c r="BF203" s="51">
        <v>758</v>
      </c>
      <c r="BG203" s="51">
        <v>809</v>
      </c>
      <c r="BH203" s="51">
        <v>821</v>
      </c>
      <c r="BI203" s="51">
        <v>872</v>
      </c>
      <c r="BJ203" s="51">
        <v>963</v>
      </c>
      <c r="BK203" s="51">
        <v>1018</v>
      </c>
      <c r="BL203" s="51">
        <v>1082</v>
      </c>
      <c r="BM203" s="51">
        <v>1082</v>
      </c>
      <c r="BN203" s="51">
        <v>1145</v>
      </c>
      <c r="BO203" s="51">
        <v>1121</v>
      </c>
      <c r="BP203" s="51">
        <v>1174</v>
      </c>
      <c r="BQ203" s="51">
        <v>1163</v>
      </c>
      <c r="BR203" s="51">
        <v>1190</v>
      </c>
      <c r="BS203" s="51">
        <v>1224</v>
      </c>
      <c r="BT203" s="51">
        <v>1141</v>
      </c>
      <c r="BU203" s="51">
        <v>1164</v>
      </c>
      <c r="BV203" s="51">
        <v>1085</v>
      </c>
      <c r="BW203" s="51">
        <v>1073</v>
      </c>
      <c r="BX203" s="51">
        <v>1069</v>
      </c>
      <c r="BY203" s="51">
        <v>1037</v>
      </c>
      <c r="BZ203" s="51">
        <v>1068</v>
      </c>
      <c r="CA203" s="51">
        <v>1015</v>
      </c>
      <c r="CB203" s="51">
        <v>1009</v>
      </c>
      <c r="CC203" s="51">
        <v>1030</v>
      </c>
      <c r="CD203" s="51">
        <v>996</v>
      </c>
      <c r="CE203" s="51">
        <v>1022</v>
      </c>
      <c r="CF203" s="51">
        <v>1008</v>
      </c>
      <c r="CG203" s="51">
        <v>1093</v>
      </c>
      <c r="CH203" s="51">
        <v>1145</v>
      </c>
      <c r="CI203" s="51">
        <v>1242</v>
      </c>
      <c r="CJ203" s="51">
        <v>1311</v>
      </c>
      <c r="CK203" s="51">
        <v>991</v>
      </c>
      <c r="CL203" s="51">
        <v>977</v>
      </c>
      <c r="CM203" s="51">
        <v>917</v>
      </c>
      <c r="CN203" s="51">
        <v>855</v>
      </c>
      <c r="CO203" s="51">
        <v>744</v>
      </c>
      <c r="CP203" s="51">
        <v>594</v>
      </c>
      <c r="CQ203" s="51">
        <v>612</v>
      </c>
      <c r="CR203" s="51">
        <v>586</v>
      </c>
      <c r="CS203" s="51">
        <v>554</v>
      </c>
      <c r="CT203" s="51">
        <v>481</v>
      </c>
      <c r="CU203" s="51">
        <v>418</v>
      </c>
      <c r="CV203" s="51">
        <v>370</v>
      </c>
      <c r="CW203" s="51">
        <v>305</v>
      </c>
      <c r="CX203" s="51">
        <v>249</v>
      </c>
      <c r="CY203" s="51">
        <v>935</v>
      </c>
      <c r="CZ203" s="51">
        <v>652</v>
      </c>
      <c r="DA203" s="51">
        <v>686</v>
      </c>
      <c r="DB203" s="51">
        <v>702</v>
      </c>
      <c r="DC203" s="51">
        <v>727</v>
      </c>
      <c r="DD203" s="51">
        <v>709</v>
      </c>
      <c r="DE203" s="51">
        <v>759</v>
      </c>
      <c r="DF203" s="51">
        <v>834</v>
      </c>
      <c r="DG203" s="51">
        <v>798</v>
      </c>
      <c r="DH203" s="51">
        <v>740</v>
      </c>
      <c r="DI203" s="51">
        <v>817</v>
      </c>
      <c r="DJ203" s="51">
        <v>911</v>
      </c>
      <c r="DK203" s="51">
        <v>835</v>
      </c>
      <c r="DL203" s="51">
        <v>770</v>
      </c>
      <c r="DM203" s="51">
        <v>850</v>
      </c>
      <c r="DN203" s="51">
        <v>783</v>
      </c>
      <c r="DO203" s="51">
        <v>777</v>
      </c>
      <c r="DP203" s="51">
        <v>770</v>
      </c>
      <c r="DQ203" s="51">
        <v>720</v>
      </c>
      <c r="DR203" s="51">
        <v>741</v>
      </c>
      <c r="DS203" s="51">
        <v>657</v>
      </c>
      <c r="DT203" s="51">
        <v>693</v>
      </c>
      <c r="DU203" s="51">
        <v>714</v>
      </c>
      <c r="DV203" s="51">
        <v>751</v>
      </c>
      <c r="DW203" s="51">
        <v>751</v>
      </c>
      <c r="DX203" s="51">
        <v>758</v>
      </c>
      <c r="DY203" s="51">
        <v>771</v>
      </c>
      <c r="DZ203" s="51">
        <v>787</v>
      </c>
      <c r="EA203" s="51">
        <v>831</v>
      </c>
      <c r="EB203" s="51">
        <v>866</v>
      </c>
      <c r="EC203" s="51">
        <v>876</v>
      </c>
      <c r="ED203" s="51">
        <v>892</v>
      </c>
      <c r="EE203" s="51">
        <v>951</v>
      </c>
      <c r="EF203" s="51">
        <v>990</v>
      </c>
      <c r="EG203" s="51">
        <v>991</v>
      </c>
      <c r="EH203" s="51">
        <v>1010</v>
      </c>
      <c r="EI203" s="51">
        <v>971</v>
      </c>
      <c r="EJ203" s="51">
        <v>929</v>
      </c>
      <c r="EK203" s="51">
        <v>926</v>
      </c>
      <c r="EL203" s="51">
        <v>959</v>
      </c>
      <c r="EM203" s="51">
        <v>872</v>
      </c>
      <c r="EN203" s="51">
        <v>915</v>
      </c>
      <c r="EO203" s="51">
        <v>900</v>
      </c>
      <c r="EP203" s="51">
        <v>998</v>
      </c>
      <c r="EQ203" s="51">
        <v>921</v>
      </c>
      <c r="ER203" s="51">
        <v>887</v>
      </c>
      <c r="ES203" s="51">
        <v>835</v>
      </c>
      <c r="ET203" s="51">
        <v>826</v>
      </c>
      <c r="EU203" s="51">
        <v>936</v>
      </c>
      <c r="EV203" s="51">
        <v>1034</v>
      </c>
      <c r="EW203" s="51">
        <v>983</v>
      </c>
      <c r="EX203" s="51">
        <v>1089</v>
      </c>
      <c r="EY203" s="51">
        <v>1166</v>
      </c>
      <c r="EZ203" s="51">
        <v>1123</v>
      </c>
      <c r="FA203" s="51">
        <v>1232</v>
      </c>
      <c r="FB203" s="51">
        <v>1240</v>
      </c>
      <c r="FC203" s="51">
        <v>1226</v>
      </c>
      <c r="FD203" s="51">
        <v>1227</v>
      </c>
      <c r="FE203" s="51">
        <v>1328</v>
      </c>
      <c r="FF203" s="51">
        <v>1271</v>
      </c>
      <c r="FG203" s="51">
        <v>1225</v>
      </c>
      <c r="FH203" s="51">
        <v>1312</v>
      </c>
      <c r="FI203" s="51">
        <v>1232</v>
      </c>
      <c r="FJ203" s="51">
        <v>1161</v>
      </c>
      <c r="FK203" s="51">
        <v>1240</v>
      </c>
      <c r="FL203" s="51">
        <v>1180</v>
      </c>
      <c r="FM203" s="51">
        <v>1181</v>
      </c>
      <c r="FN203" s="51">
        <v>1144</v>
      </c>
      <c r="FO203" s="51">
        <v>1192</v>
      </c>
      <c r="FP203" s="51">
        <v>1116</v>
      </c>
      <c r="FQ203" s="51">
        <v>1124</v>
      </c>
      <c r="FR203" s="51">
        <v>1217</v>
      </c>
      <c r="FS203" s="51">
        <v>1171</v>
      </c>
      <c r="FT203" s="51">
        <v>1198</v>
      </c>
      <c r="FU203" s="51">
        <v>1307</v>
      </c>
      <c r="FV203" s="51">
        <v>1403</v>
      </c>
      <c r="FW203" s="51">
        <v>1558</v>
      </c>
      <c r="FX203" s="51">
        <v>1204</v>
      </c>
      <c r="FY203" s="51">
        <v>1086</v>
      </c>
      <c r="FZ203" s="51">
        <v>1059</v>
      </c>
      <c r="GA203" s="51">
        <v>1046</v>
      </c>
      <c r="GB203" s="51">
        <v>817</v>
      </c>
      <c r="GC203" s="51">
        <v>734</v>
      </c>
      <c r="GD203" s="51">
        <v>805</v>
      </c>
      <c r="GE203" s="51">
        <v>741</v>
      </c>
      <c r="GF203" s="51">
        <v>700</v>
      </c>
      <c r="GG203" s="51">
        <v>660</v>
      </c>
      <c r="GH203" s="51">
        <v>591</v>
      </c>
      <c r="GI203" s="51">
        <v>525</v>
      </c>
      <c r="GJ203" s="51">
        <v>434</v>
      </c>
      <c r="GK203" s="51">
        <v>378</v>
      </c>
      <c r="GL203" s="52">
        <v>1995</v>
      </c>
    </row>
    <row r="204" spans="1:194" s="1" customFormat="1">
      <c r="A204" s="30" t="s">
        <v>133</v>
      </c>
      <c r="B204" s="1" t="s">
        <v>284</v>
      </c>
      <c r="C204" s="29" t="str">
        <f t="shared" ref="C204:C267" si="82">CONCATENATE(A204," - ",B204)</f>
        <v>LA England - Ashfield</v>
      </c>
      <c r="D204" s="50">
        <f t="shared" si="73"/>
        <v>48616</v>
      </c>
      <c r="E204" s="50">
        <f t="shared" si="74"/>
        <v>52147</v>
      </c>
      <c r="F204" s="51">
        <f t="shared" si="75"/>
        <v>127179</v>
      </c>
      <c r="G204" s="51">
        <f t="shared" si="76"/>
        <v>62228</v>
      </c>
      <c r="H204" s="52">
        <f t="shared" si="77"/>
        <v>64951</v>
      </c>
      <c r="I204" s="52">
        <f t="shared" si="78"/>
        <v>48616</v>
      </c>
      <c r="J204" s="52">
        <f t="shared" si="79"/>
        <v>52147</v>
      </c>
      <c r="K204" s="49">
        <f t="shared" si="80"/>
        <v>13612</v>
      </c>
      <c r="L204" s="50">
        <f t="shared" si="81"/>
        <v>12804</v>
      </c>
      <c r="M204" s="51">
        <v>643</v>
      </c>
      <c r="N204" s="51">
        <v>648</v>
      </c>
      <c r="O204" s="51">
        <v>711</v>
      </c>
      <c r="P204" s="51">
        <v>717</v>
      </c>
      <c r="Q204" s="51">
        <v>743</v>
      </c>
      <c r="R204" s="51">
        <v>776</v>
      </c>
      <c r="S204" s="51">
        <v>784</v>
      </c>
      <c r="T204" s="51">
        <v>769</v>
      </c>
      <c r="U204" s="51">
        <v>788</v>
      </c>
      <c r="V204" s="51">
        <v>812</v>
      </c>
      <c r="W204" s="51">
        <v>886</v>
      </c>
      <c r="X204" s="51">
        <v>834</v>
      </c>
      <c r="Y204" s="51">
        <v>764</v>
      </c>
      <c r="Z204" s="51">
        <v>772</v>
      </c>
      <c r="AA204" s="51">
        <v>734</v>
      </c>
      <c r="AB204" s="51">
        <v>727</v>
      </c>
      <c r="AC204" s="51">
        <v>773</v>
      </c>
      <c r="AD204" s="51">
        <v>731</v>
      </c>
      <c r="AE204" s="51">
        <v>664</v>
      </c>
      <c r="AF204" s="51">
        <v>599</v>
      </c>
      <c r="AG204" s="51">
        <v>533</v>
      </c>
      <c r="AH204" s="51">
        <v>542</v>
      </c>
      <c r="AI204" s="51">
        <v>658</v>
      </c>
      <c r="AJ204" s="51">
        <v>725</v>
      </c>
      <c r="AK204" s="51">
        <v>721</v>
      </c>
      <c r="AL204" s="51">
        <v>743</v>
      </c>
      <c r="AM204" s="51">
        <v>717</v>
      </c>
      <c r="AN204" s="51">
        <v>702</v>
      </c>
      <c r="AO204" s="51">
        <v>722</v>
      </c>
      <c r="AP204" s="51">
        <v>779</v>
      </c>
      <c r="AQ204" s="51">
        <v>788</v>
      </c>
      <c r="AR204" s="51">
        <v>832</v>
      </c>
      <c r="AS204" s="51">
        <v>857</v>
      </c>
      <c r="AT204" s="51">
        <v>868</v>
      </c>
      <c r="AU204" s="51">
        <v>877</v>
      </c>
      <c r="AV204" s="51">
        <v>802</v>
      </c>
      <c r="AW204" s="51">
        <v>822</v>
      </c>
      <c r="AX204" s="51">
        <v>775</v>
      </c>
      <c r="AY204" s="51">
        <v>801</v>
      </c>
      <c r="AZ204" s="51">
        <v>789</v>
      </c>
      <c r="BA204" s="51">
        <v>755</v>
      </c>
      <c r="BB204" s="51">
        <v>748</v>
      </c>
      <c r="BC204" s="51">
        <v>789</v>
      </c>
      <c r="BD204" s="51">
        <v>763</v>
      </c>
      <c r="BE204" s="51">
        <v>696</v>
      </c>
      <c r="BF204" s="51">
        <v>683</v>
      </c>
      <c r="BG204" s="51">
        <v>756</v>
      </c>
      <c r="BH204" s="51">
        <v>694</v>
      </c>
      <c r="BI204" s="51">
        <v>744</v>
      </c>
      <c r="BJ204" s="51">
        <v>819</v>
      </c>
      <c r="BK204" s="51">
        <v>851</v>
      </c>
      <c r="BL204" s="51">
        <v>933</v>
      </c>
      <c r="BM204" s="51">
        <v>886</v>
      </c>
      <c r="BN204" s="51">
        <v>932</v>
      </c>
      <c r="BO204" s="51">
        <v>948</v>
      </c>
      <c r="BP204" s="51">
        <v>944</v>
      </c>
      <c r="BQ204" s="51">
        <v>907</v>
      </c>
      <c r="BR204" s="51">
        <v>972</v>
      </c>
      <c r="BS204" s="51">
        <v>886</v>
      </c>
      <c r="BT204" s="51">
        <v>914</v>
      </c>
      <c r="BU204" s="51">
        <v>858</v>
      </c>
      <c r="BV204" s="51">
        <v>837</v>
      </c>
      <c r="BW204" s="51">
        <v>825</v>
      </c>
      <c r="BX204" s="51">
        <v>742</v>
      </c>
      <c r="BY204" s="51">
        <v>687</v>
      </c>
      <c r="BZ204" s="51">
        <v>709</v>
      </c>
      <c r="CA204" s="51">
        <v>629</v>
      </c>
      <c r="CB204" s="51">
        <v>622</v>
      </c>
      <c r="CC204" s="51">
        <v>605</v>
      </c>
      <c r="CD204" s="51">
        <v>654</v>
      </c>
      <c r="CE204" s="51">
        <v>612</v>
      </c>
      <c r="CF204" s="51">
        <v>632</v>
      </c>
      <c r="CG204" s="51">
        <v>655</v>
      </c>
      <c r="CH204" s="51">
        <v>619</v>
      </c>
      <c r="CI204" s="51">
        <v>633</v>
      </c>
      <c r="CJ204" s="51">
        <v>637</v>
      </c>
      <c r="CK204" s="51">
        <v>507</v>
      </c>
      <c r="CL204" s="51">
        <v>488</v>
      </c>
      <c r="CM204" s="51">
        <v>522</v>
      </c>
      <c r="CN204" s="51">
        <v>513</v>
      </c>
      <c r="CO204" s="51">
        <v>387</v>
      </c>
      <c r="CP204" s="51">
        <v>339</v>
      </c>
      <c r="CQ204" s="51">
        <v>329</v>
      </c>
      <c r="CR204" s="51">
        <v>284</v>
      </c>
      <c r="CS204" s="51">
        <v>242</v>
      </c>
      <c r="CT204" s="51">
        <v>217</v>
      </c>
      <c r="CU204" s="51">
        <v>169</v>
      </c>
      <c r="CV204" s="51">
        <v>159</v>
      </c>
      <c r="CW204" s="51">
        <v>119</v>
      </c>
      <c r="CX204" s="51">
        <v>108</v>
      </c>
      <c r="CY204" s="51">
        <v>341</v>
      </c>
      <c r="CZ204" s="51">
        <v>680</v>
      </c>
      <c r="DA204" s="51">
        <v>643</v>
      </c>
      <c r="DB204" s="51">
        <v>625</v>
      </c>
      <c r="DC204" s="51">
        <v>683</v>
      </c>
      <c r="DD204" s="51">
        <v>614</v>
      </c>
      <c r="DE204" s="51">
        <v>743</v>
      </c>
      <c r="DF204" s="51">
        <v>683</v>
      </c>
      <c r="DG204" s="51">
        <v>745</v>
      </c>
      <c r="DH204" s="51">
        <v>733</v>
      </c>
      <c r="DI204" s="51">
        <v>767</v>
      </c>
      <c r="DJ204" s="51">
        <v>760</v>
      </c>
      <c r="DK204" s="51">
        <v>778</v>
      </c>
      <c r="DL204" s="51">
        <v>759</v>
      </c>
      <c r="DM204" s="51">
        <v>772</v>
      </c>
      <c r="DN204" s="51">
        <v>752</v>
      </c>
      <c r="DO204" s="51">
        <v>713</v>
      </c>
      <c r="DP204" s="51">
        <v>669</v>
      </c>
      <c r="DQ204" s="51">
        <v>685</v>
      </c>
      <c r="DR204" s="51">
        <v>620</v>
      </c>
      <c r="DS204" s="51">
        <v>487</v>
      </c>
      <c r="DT204" s="51">
        <v>549</v>
      </c>
      <c r="DU204" s="51">
        <v>536</v>
      </c>
      <c r="DV204" s="51">
        <v>642</v>
      </c>
      <c r="DW204" s="51">
        <v>679</v>
      </c>
      <c r="DX204" s="51">
        <v>679</v>
      </c>
      <c r="DY204" s="51">
        <v>771</v>
      </c>
      <c r="DZ204" s="51">
        <v>798</v>
      </c>
      <c r="EA204" s="51">
        <v>787</v>
      </c>
      <c r="EB204" s="51">
        <v>869</v>
      </c>
      <c r="EC204" s="51">
        <v>876</v>
      </c>
      <c r="ED204" s="51">
        <v>875</v>
      </c>
      <c r="EE204" s="51">
        <v>914</v>
      </c>
      <c r="EF204" s="51">
        <v>969</v>
      </c>
      <c r="EG204" s="51">
        <v>932</v>
      </c>
      <c r="EH204" s="51">
        <v>935</v>
      </c>
      <c r="EI204" s="51">
        <v>916</v>
      </c>
      <c r="EJ204" s="51">
        <v>840</v>
      </c>
      <c r="EK204" s="51">
        <v>889</v>
      </c>
      <c r="EL204" s="51">
        <v>791</v>
      </c>
      <c r="EM204" s="51">
        <v>808</v>
      </c>
      <c r="EN204" s="51">
        <v>766</v>
      </c>
      <c r="EO204" s="51">
        <v>853</v>
      </c>
      <c r="EP204" s="51">
        <v>824</v>
      </c>
      <c r="EQ204" s="51">
        <v>777</v>
      </c>
      <c r="ER204" s="51">
        <v>751</v>
      </c>
      <c r="ES204" s="51">
        <v>704</v>
      </c>
      <c r="ET204" s="51">
        <v>711</v>
      </c>
      <c r="EU204" s="51">
        <v>744</v>
      </c>
      <c r="EV204" s="51">
        <v>794</v>
      </c>
      <c r="EW204" s="51">
        <v>844</v>
      </c>
      <c r="EX204" s="51">
        <v>970</v>
      </c>
      <c r="EY204" s="51">
        <v>943</v>
      </c>
      <c r="EZ204" s="51">
        <v>987</v>
      </c>
      <c r="FA204" s="51">
        <v>997</v>
      </c>
      <c r="FB204" s="51">
        <v>957</v>
      </c>
      <c r="FC204" s="51">
        <v>950</v>
      </c>
      <c r="FD204" s="51">
        <v>873</v>
      </c>
      <c r="FE204" s="51">
        <v>1022</v>
      </c>
      <c r="FF204" s="51">
        <v>899</v>
      </c>
      <c r="FG204" s="51">
        <v>944</v>
      </c>
      <c r="FH204" s="51">
        <v>878</v>
      </c>
      <c r="FI204" s="51">
        <v>816</v>
      </c>
      <c r="FJ204" s="51">
        <v>844</v>
      </c>
      <c r="FK204" s="51">
        <v>813</v>
      </c>
      <c r="FL204" s="51">
        <v>674</v>
      </c>
      <c r="FM204" s="51">
        <v>691</v>
      </c>
      <c r="FN204" s="51">
        <v>691</v>
      </c>
      <c r="FO204" s="51">
        <v>660</v>
      </c>
      <c r="FP204" s="51">
        <v>678</v>
      </c>
      <c r="FQ204" s="51">
        <v>666</v>
      </c>
      <c r="FR204" s="51">
        <v>693</v>
      </c>
      <c r="FS204" s="51">
        <v>620</v>
      </c>
      <c r="FT204" s="51">
        <v>636</v>
      </c>
      <c r="FU204" s="51">
        <v>659</v>
      </c>
      <c r="FV204" s="51">
        <v>723</v>
      </c>
      <c r="FW204" s="51">
        <v>722</v>
      </c>
      <c r="FX204" s="51">
        <v>593</v>
      </c>
      <c r="FY204" s="51">
        <v>622</v>
      </c>
      <c r="FZ204" s="51">
        <v>592</v>
      </c>
      <c r="GA204" s="51">
        <v>551</v>
      </c>
      <c r="GB204" s="51">
        <v>446</v>
      </c>
      <c r="GC204" s="51">
        <v>409</v>
      </c>
      <c r="GD204" s="51">
        <v>413</v>
      </c>
      <c r="GE204" s="51">
        <v>380</v>
      </c>
      <c r="GF204" s="51">
        <v>327</v>
      </c>
      <c r="GG204" s="51">
        <v>300</v>
      </c>
      <c r="GH204" s="51">
        <v>286</v>
      </c>
      <c r="GI204" s="51">
        <v>205</v>
      </c>
      <c r="GJ204" s="51">
        <v>200</v>
      </c>
      <c r="GK204" s="51">
        <v>166</v>
      </c>
      <c r="GL204" s="52">
        <v>721</v>
      </c>
    </row>
    <row r="205" spans="1:194" s="1" customFormat="1">
      <c r="A205" s="30" t="s">
        <v>133</v>
      </c>
      <c r="B205" s="1" t="s">
        <v>285</v>
      </c>
      <c r="C205" s="29" t="str">
        <f t="shared" si="82"/>
        <v>LA England - Ashford</v>
      </c>
      <c r="D205" s="50">
        <f t="shared" si="73"/>
        <v>50720</v>
      </c>
      <c r="E205" s="50">
        <f t="shared" si="74"/>
        <v>55066</v>
      </c>
      <c r="F205" s="51">
        <f t="shared" si="75"/>
        <v>135610</v>
      </c>
      <c r="G205" s="51">
        <f t="shared" si="76"/>
        <v>65965</v>
      </c>
      <c r="H205" s="52">
        <f t="shared" si="77"/>
        <v>69645</v>
      </c>
      <c r="I205" s="52">
        <f t="shared" si="78"/>
        <v>50720</v>
      </c>
      <c r="J205" s="52">
        <f t="shared" si="79"/>
        <v>55066</v>
      </c>
      <c r="K205" s="49">
        <f t="shared" si="80"/>
        <v>15245</v>
      </c>
      <c r="L205" s="50">
        <f t="shared" si="81"/>
        <v>14579</v>
      </c>
      <c r="M205" s="51">
        <v>765</v>
      </c>
      <c r="N205" s="51">
        <v>765</v>
      </c>
      <c r="O205" s="51">
        <v>770</v>
      </c>
      <c r="P205" s="51">
        <v>775</v>
      </c>
      <c r="Q205" s="51">
        <v>887</v>
      </c>
      <c r="R205" s="51">
        <v>846</v>
      </c>
      <c r="S205" s="51">
        <v>871</v>
      </c>
      <c r="T205" s="51">
        <v>855</v>
      </c>
      <c r="U205" s="51">
        <v>866</v>
      </c>
      <c r="V205" s="51">
        <v>911</v>
      </c>
      <c r="W205" s="51">
        <v>915</v>
      </c>
      <c r="X205" s="51">
        <v>885</v>
      </c>
      <c r="Y205" s="51">
        <v>893</v>
      </c>
      <c r="Z205" s="51">
        <v>916</v>
      </c>
      <c r="AA205" s="51">
        <v>889</v>
      </c>
      <c r="AB205" s="51">
        <v>810</v>
      </c>
      <c r="AC205" s="51">
        <v>805</v>
      </c>
      <c r="AD205" s="51">
        <v>821</v>
      </c>
      <c r="AE205" s="51">
        <v>760</v>
      </c>
      <c r="AF205" s="51">
        <v>564</v>
      </c>
      <c r="AG205" s="51">
        <v>610</v>
      </c>
      <c r="AH205" s="51">
        <v>597</v>
      </c>
      <c r="AI205" s="51">
        <v>606</v>
      </c>
      <c r="AJ205" s="51">
        <v>699</v>
      </c>
      <c r="AK205" s="51">
        <v>719</v>
      </c>
      <c r="AL205" s="51">
        <v>777</v>
      </c>
      <c r="AM205" s="51">
        <v>739</v>
      </c>
      <c r="AN205" s="51">
        <v>726</v>
      </c>
      <c r="AO205" s="51">
        <v>757</v>
      </c>
      <c r="AP205" s="51">
        <v>802</v>
      </c>
      <c r="AQ205" s="51">
        <v>858</v>
      </c>
      <c r="AR205" s="51">
        <v>874</v>
      </c>
      <c r="AS205" s="51">
        <v>862</v>
      </c>
      <c r="AT205" s="51">
        <v>835</v>
      </c>
      <c r="AU205" s="51">
        <v>873</v>
      </c>
      <c r="AV205" s="51">
        <v>884</v>
      </c>
      <c r="AW205" s="51">
        <v>831</v>
      </c>
      <c r="AX205" s="51">
        <v>864</v>
      </c>
      <c r="AY205" s="51">
        <v>824</v>
      </c>
      <c r="AZ205" s="51">
        <v>814</v>
      </c>
      <c r="BA205" s="51">
        <v>808</v>
      </c>
      <c r="BB205" s="51">
        <v>789</v>
      </c>
      <c r="BC205" s="51">
        <v>850</v>
      </c>
      <c r="BD205" s="51">
        <v>808</v>
      </c>
      <c r="BE205" s="51">
        <v>778</v>
      </c>
      <c r="BF205" s="51">
        <v>811</v>
      </c>
      <c r="BG205" s="51">
        <v>789</v>
      </c>
      <c r="BH205" s="51">
        <v>773</v>
      </c>
      <c r="BI205" s="51">
        <v>811</v>
      </c>
      <c r="BJ205" s="51">
        <v>814</v>
      </c>
      <c r="BK205" s="51">
        <v>839</v>
      </c>
      <c r="BL205" s="51">
        <v>929</v>
      </c>
      <c r="BM205" s="51">
        <v>970</v>
      </c>
      <c r="BN205" s="51">
        <v>1008</v>
      </c>
      <c r="BO205" s="51">
        <v>1032</v>
      </c>
      <c r="BP205" s="51">
        <v>985</v>
      </c>
      <c r="BQ205" s="51">
        <v>964</v>
      </c>
      <c r="BR205" s="51">
        <v>961</v>
      </c>
      <c r="BS205" s="51">
        <v>950</v>
      </c>
      <c r="BT205" s="51">
        <v>868</v>
      </c>
      <c r="BU205" s="51">
        <v>905</v>
      </c>
      <c r="BV205" s="51">
        <v>912</v>
      </c>
      <c r="BW205" s="51">
        <v>810</v>
      </c>
      <c r="BX205" s="51">
        <v>719</v>
      </c>
      <c r="BY205" s="51">
        <v>689</v>
      </c>
      <c r="BZ205" s="51">
        <v>675</v>
      </c>
      <c r="CA205" s="51">
        <v>663</v>
      </c>
      <c r="CB205" s="51">
        <v>665</v>
      </c>
      <c r="CC205" s="51">
        <v>600</v>
      </c>
      <c r="CD205" s="51">
        <v>637</v>
      </c>
      <c r="CE205" s="51">
        <v>638</v>
      </c>
      <c r="CF205" s="51">
        <v>588</v>
      </c>
      <c r="CG205" s="51">
        <v>629</v>
      </c>
      <c r="CH205" s="51">
        <v>633</v>
      </c>
      <c r="CI205" s="51">
        <v>714</v>
      </c>
      <c r="CJ205" s="51">
        <v>754</v>
      </c>
      <c r="CK205" s="51">
        <v>549</v>
      </c>
      <c r="CL205" s="51">
        <v>575</v>
      </c>
      <c r="CM205" s="51">
        <v>517</v>
      </c>
      <c r="CN205" s="51">
        <v>515</v>
      </c>
      <c r="CO205" s="51">
        <v>378</v>
      </c>
      <c r="CP205" s="51">
        <v>321</v>
      </c>
      <c r="CQ205" s="51">
        <v>345</v>
      </c>
      <c r="CR205" s="51">
        <v>311</v>
      </c>
      <c r="CS205" s="51">
        <v>272</v>
      </c>
      <c r="CT205" s="51">
        <v>234</v>
      </c>
      <c r="CU205" s="51">
        <v>212</v>
      </c>
      <c r="CV205" s="51">
        <v>182</v>
      </c>
      <c r="CW205" s="51">
        <v>149</v>
      </c>
      <c r="CX205" s="51">
        <v>108</v>
      </c>
      <c r="CY205" s="51">
        <v>409</v>
      </c>
      <c r="CZ205" s="51">
        <v>711</v>
      </c>
      <c r="DA205" s="51">
        <v>705</v>
      </c>
      <c r="DB205" s="51">
        <v>772</v>
      </c>
      <c r="DC205" s="51">
        <v>724</v>
      </c>
      <c r="DD205" s="51">
        <v>810</v>
      </c>
      <c r="DE205" s="51">
        <v>842</v>
      </c>
      <c r="DF205" s="51">
        <v>799</v>
      </c>
      <c r="DG205" s="51">
        <v>844</v>
      </c>
      <c r="DH205" s="51">
        <v>784</v>
      </c>
      <c r="DI205" s="51">
        <v>844</v>
      </c>
      <c r="DJ205" s="51">
        <v>860</v>
      </c>
      <c r="DK205" s="51">
        <v>873</v>
      </c>
      <c r="DL205" s="51">
        <v>892</v>
      </c>
      <c r="DM205" s="51">
        <v>860</v>
      </c>
      <c r="DN205" s="51">
        <v>904</v>
      </c>
      <c r="DO205" s="51">
        <v>854</v>
      </c>
      <c r="DP205" s="51">
        <v>758</v>
      </c>
      <c r="DQ205" s="51">
        <v>743</v>
      </c>
      <c r="DR205" s="51">
        <v>765</v>
      </c>
      <c r="DS205" s="51">
        <v>497</v>
      </c>
      <c r="DT205" s="51">
        <v>495</v>
      </c>
      <c r="DU205" s="51">
        <v>480</v>
      </c>
      <c r="DV205" s="51">
        <v>620</v>
      </c>
      <c r="DW205" s="51">
        <v>698</v>
      </c>
      <c r="DX205" s="51">
        <v>754</v>
      </c>
      <c r="DY205" s="51">
        <v>783</v>
      </c>
      <c r="DZ205" s="51">
        <v>709</v>
      </c>
      <c r="EA205" s="51">
        <v>855</v>
      </c>
      <c r="EB205" s="51">
        <v>853</v>
      </c>
      <c r="EC205" s="51">
        <v>852</v>
      </c>
      <c r="ED205" s="51">
        <v>937</v>
      </c>
      <c r="EE205" s="51">
        <v>925</v>
      </c>
      <c r="EF205" s="51">
        <v>1032</v>
      </c>
      <c r="EG205" s="51">
        <v>980</v>
      </c>
      <c r="EH205" s="51">
        <v>970</v>
      </c>
      <c r="EI205" s="51">
        <v>942</v>
      </c>
      <c r="EJ205" s="51">
        <v>992</v>
      </c>
      <c r="EK205" s="51">
        <v>896</v>
      </c>
      <c r="EL205" s="51">
        <v>926</v>
      </c>
      <c r="EM205" s="51">
        <v>893</v>
      </c>
      <c r="EN205" s="51">
        <v>877</v>
      </c>
      <c r="EO205" s="51">
        <v>904</v>
      </c>
      <c r="EP205" s="51">
        <v>872</v>
      </c>
      <c r="EQ205" s="51">
        <v>852</v>
      </c>
      <c r="ER205" s="51">
        <v>869</v>
      </c>
      <c r="ES205" s="51">
        <v>846</v>
      </c>
      <c r="ET205" s="51">
        <v>852</v>
      </c>
      <c r="EU205" s="51">
        <v>856</v>
      </c>
      <c r="EV205" s="51">
        <v>877</v>
      </c>
      <c r="EW205" s="51">
        <v>920</v>
      </c>
      <c r="EX205" s="51">
        <v>956</v>
      </c>
      <c r="EY205" s="51">
        <v>1033</v>
      </c>
      <c r="EZ205" s="51">
        <v>1007</v>
      </c>
      <c r="FA205" s="51">
        <v>996</v>
      </c>
      <c r="FB205" s="51">
        <v>1054</v>
      </c>
      <c r="FC205" s="51">
        <v>1004</v>
      </c>
      <c r="FD205" s="51">
        <v>1032</v>
      </c>
      <c r="FE205" s="51">
        <v>986</v>
      </c>
      <c r="FF205" s="51">
        <v>987</v>
      </c>
      <c r="FG205" s="51">
        <v>933</v>
      </c>
      <c r="FH205" s="51">
        <v>890</v>
      </c>
      <c r="FI205" s="51">
        <v>829</v>
      </c>
      <c r="FJ205" s="51">
        <v>792</v>
      </c>
      <c r="FK205" s="51">
        <v>775</v>
      </c>
      <c r="FL205" s="51">
        <v>737</v>
      </c>
      <c r="FM205" s="51">
        <v>723</v>
      </c>
      <c r="FN205" s="51">
        <v>726</v>
      </c>
      <c r="FO205" s="51">
        <v>731</v>
      </c>
      <c r="FP205" s="51">
        <v>699</v>
      </c>
      <c r="FQ205" s="51">
        <v>658</v>
      </c>
      <c r="FR205" s="51">
        <v>669</v>
      </c>
      <c r="FS205" s="51">
        <v>685</v>
      </c>
      <c r="FT205" s="51">
        <v>688</v>
      </c>
      <c r="FU205" s="51">
        <v>759</v>
      </c>
      <c r="FV205" s="51">
        <v>787</v>
      </c>
      <c r="FW205" s="51">
        <v>880</v>
      </c>
      <c r="FX205" s="51">
        <v>648</v>
      </c>
      <c r="FY205" s="51">
        <v>614</v>
      </c>
      <c r="FZ205" s="51">
        <v>617</v>
      </c>
      <c r="GA205" s="51">
        <v>563</v>
      </c>
      <c r="GB205" s="51">
        <v>459</v>
      </c>
      <c r="GC205" s="51">
        <v>400</v>
      </c>
      <c r="GD205" s="51">
        <v>415</v>
      </c>
      <c r="GE205" s="51">
        <v>378</v>
      </c>
      <c r="GF205" s="51">
        <v>317</v>
      </c>
      <c r="GG205" s="51">
        <v>297</v>
      </c>
      <c r="GH205" s="51">
        <v>295</v>
      </c>
      <c r="GI205" s="51">
        <v>244</v>
      </c>
      <c r="GJ205" s="51">
        <v>223</v>
      </c>
      <c r="GK205" s="51">
        <v>190</v>
      </c>
      <c r="GL205" s="52">
        <v>811</v>
      </c>
    </row>
    <row r="206" spans="1:194" s="1" customFormat="1">
      <c r="A206" s="30" t="s">
        <v>133</v>
      </c>
      <c r="B206" s="1" t="s">
        <v>286</v>
      </c>
      <c r="C206" s="29" t="str">
        <f t="shared" si="82"/>
        <v>LA England - Babergh</v>
      </c>
      <c r="D206" s="50">
        <f t="shared" si="73"/>
        <v>36897</v>
      </c>
      <c r="E206" s="50">
        <f t="shared" si="74"/>
        <v>40085</v>
      </c>
      <c r="F206" s="51">
        <f t="shared" si="75"/>
        <v>94277</v>
      </c>
      <c r="G206" s="51">
        <f t="shared" si="76"/>
        <v>45714</v>
      </c>
      <c r="H206" s="52">
        <f t="shared" si="77"/>
        <v>48563</v>
      </c>
      <c r="I206" s="52">
        <f t="shared" si="78"/>
        <v>36897</v>
      </c>
      <c r="J206" s="52">
        <f t="shared" si="79"/>
        <v>40085</v>
      </c>
      <c r="K206" s="49">
        <f t="shared" si="80"/>
        <v>8817</v>
      </c>
      <c r="L206" s="50">
        <f t="shared" si="81"/>
        <v>8478</v>
      </c>
      <c r="M206" s="51">
        <v>374</v>
      </c>
      <c r="N206" s="51">
        <v>384</v>
      </c>
      <c r="O206" s="51">
        <v>456</v>
      </c>
      <c r="P206" s="51">
        <v>428</v>
      </c>
      <c r="Q206" s="51">
        <v>466</v>
      </c>
      <c r="R206" s="51">
        <v>447</v>
      </c>
      <c r="S206" s="51">
        <v>491</v>
      </c>
      <c r="T206" s="51">
        <v>466</v>
      </c>
      <c r="U206" s="51">
        <v>475</v>
      </c>
      <c r="V206" s="51">
        <v>497</v>
      </c>
      <c r="W206" s="51">
        <v>519</v>
      </c>
      <c r="X206" s="51">
        <v>544</v>
      </c>
      <c r="Y206" s="51">
        <v>530</v>
      </c>
      <c r="Z206" s="51">
        <v>538</v>
      </c>
      <c r="AA206" s="51">
        <v>573</v>
      </c>
      <c r="AB206" s="51">
        <v>575</v>
      </c>
      <c r="AC206" s="51">
        <v>507</v>
      </c>
      <c r="AD206" s="51">
        <v>547</v>
      </c>
      <c r="AE206" s="51">
        <v>508</v>
      </c>
      <c r="AF206" s="51">
        <v>372</v>
      </c>
      <c r="AG206" s="51">
        <v>317</v>
      </c>
      <c r="AH206" s="51">
        <v>368</v>
      </c>
      <c r="AI206" s="51">
        <v>410</v>
      </c>
      <c r="AJ206" s="51">
        <v>463</v>
      </c>
      <c r="AK206" s="51">
        <v>496</v>
      </c>
      <c r="AL206" s="51">
        <v>502</v>
      </c>
      <c r="AM206" s="51">
        <v>388</v>
      </c>
      <c r="AN206" s="51">
        <v>423</v>
      </c>
      <c r="AO206" s="51">
        <v>449</v>
      </c>
      <c r="AP206" s="51">
        <v>441</v>
      </c>
      <c r="AQ206" s="51">
        <v>481</v>
      </c>
      <c r="AR206" s="51">
        <v>491</v>
      </c>
      <c r="AS206" s="51">
        <v>468</v>
      </c>
      <c r="AT206" s="51">
        <v>489</v>
      </c>
      <c r="AU206" s="51">
        <v>483</v>
      </c>
      <c r="AV206" s="51">
        <v>478</v>
      </c>
      <c r="AW206" s="51">
        <v>464</v>
      </c>
      <c r="AX206" s="51">
        <v>451</v>
      </c>
      <c r="AY206" s="51">
        <v>417</v>
      </c>
      <c r="AZ206" s="51">
        <v>493</v>
      </c>
      <c r="BA206" s="51">
        <v>462</v>
      </c>
      <c r="BB206" s="51">
        <v>529</v>
      </c>
      <c r="BC206" s="51">
        <v>523</v>
      </c>
      <c r="BD206" s="51">
        <v>502</v>
      </c>
      <c r="BE206" s="51">
        <v>486</v>
      </c>
      <c r="BF206" s="51">
        <v>477</v>
      </c>
      <c r="BG206" s="51">
        <v>512</v>
      </c>
      <c r="BH206" s="51">
        <v>533</v>
      </c>
      <c r="BI206" s="51">
        <v>582</v>
      </c>
      <c r="BJ206" s="51">
        <v>600</v>
      </c>
      <c r="BK206" s="51">
        <v>621</v>
      </c>
      <c r="BL206" s="51">
        <v>649</v>
      </c>
      <c r="BM206" s="51">
        <v>647</v>
      </c>
      <c r="BN206" s="51">
        <v>659</v>
      </c>
      <c r="BO206" s="51">
        <v>639</v>
      </c>
      <c r="BP206" s="51">
        <v>693</v>
      </c>
      <c r="BQ206" s="51">
        <v>697</v>
      </c>
      <c r="BR206" s="51">
        <v>739</v>
      </c>
      <c r="BS206" s="51">
        <v>730</v>
      </c>
      <c r="BT206" s="51">
        <v>734</v>
      </c>
      <c r="BU206" s="51">
        <v>691</v>
      </c>
      <c r="BV206" s="51">
        <v>692</v>
      </c>
      <c r="BW206" s="51">
        <v>635</v>
      </c>
      <c r="BX206" s="51">
        <v>631</v>
      </c>
      <c r="BY206" s="51">
        <v>641</v>
      </c>
      <c r="BZ206" s="51">
        <v>597</v>
      </c>
      <c r="CA206" s="51">
        <v>593</v>
      </c>
      <c r="CB206" s="51">
        <v>539</v>
      </c>
      <c r="CC206" s="51">
        <v>570</v>
      </c>
      <c r="CD206" s="51">
        <v>553</v>
      </c>
      <c r="CE206" s="51">
        <v>572</v>
      </c>
      <c r="CF206" s="51">
        <v>577</v>
      </c>
      <c r="CG206" s="51">
        <v>643</v>
      </c>
      <c r="CH206" s="51">
        <v>617</v>
      </c>
      <c r="CI206" s="51">
        <v>691</v>
      </c>
      <c r="CJ206" s="51">
        <v>699</v>
      </c>
      <c r="CK206" s="51">
        <v>571</v>
      </c>
      <c r="CL206" s="51">
        <v>522</v>
      </c>
      <c r="CM206" s="51">
        <v>514</v>
      </c>
      <c r="CN206" s="51">
        <v>436</v>
      </c>
      <c r="CO206" s="51">
        <v>412</v>
      </c>
      <c r="CP206" s="51">
        <v>328</v>
      </c>
      <c r="CQ206" s="51">
        <v>350</v>
      </c>
      <c r="CR206" s="51">
        <v>323</v>
      </c>
      <c r="CS206" s="51">
        <v>290</v>
      </c>
      <c r="CT206" s="51">
        <v>248</v>
      </c>
      <c r="CU206" s="51">
        <v>209</v>
      </c>
      <c r="CV206" s="51">
        <v>196</v>
      </c>
      <c r="CW206" s="51">
        <v>138</v>
      </c>
      <c r="CX206" s="51">
        <v>127</v>
      </c>
      <c r="CY206" s="51">
        <v>426</v>
      </c>
      <c r="CZ206" s="51">
        <v>385</v>
      </c>
      <c r="DA206" s="51">
        <v>398</v>
      </c>
      <c r="DB206" s="51">
        <v>410</v>
      </c>
      <c r="DC206" s="51">
        <v>392</v>
      </c>
      <c r="DD206" s="51">
        <v>395</v>
      </c>
      <c r="DE206" s="51">
        <v>458</v>
      </c>
      <c r="DF206" s="51">
        <v>509</v>
      </c>
      <c r="DG206" s="51">
        <v>465</v>
      </c>
      <c r="DH206" s="51">
        <v>488</v>
      </c>
      <c r="DI206" s="51">
        <v>488</v>
      </c>
      <c r="DJ206" s="51">
        <v>494</v>
      </c>
      <c r="DK206" s="51">
        <v>511</v>
      </c>
      <c r="DL206" s="51">
        <v>477</v>
      </c>
      <c r="DM206" s="51">
        <v>508</v>
      </c>
      <c r="DN206" s="51">
        <v>553</v>
      </c>
      <c r="DO206" s="51">
        <v>510</v>
      </c>
      <c r="DP206" s="51">
        <v>528</v>
      </c>
      <c r="DQ206" s="51">
        <v>509</v>
      </c>
      <c r="DR206" s="51">
        <v>551</v>
      </c>
      <c r="DS206" s="51">
        <v>311</v>
      </c>
      <c r="DT206" s="51">
        <v>289</v>
      </c>
      <c r="DU206" s="51">
        <v>332</v>
      </c>
      <c r="DV206" s="51">
        <v>387</v>
      </c>
      <c r="DW206" s="51">
        <v>432</v>
      </c>
      <c r="DX206" s="51">
        <v>429</v>
      </c>
      <c r="DY206" s="51">
        <v>469</v>
      </c>
      <c r="DZ206" s="51">
        <v>462</v>
      </c>
      <c r="EA206" s="51">
        <v>433</v>
      </c>
      <c r="EB206" s="51">
        <v>447</v>
      </c>
      <c r="EC206" s="51">
        <v>468</v>
      </c>
      <c r="ED206" s="51">
        <v>469</v>
      </c>
      <c r="EE206" s="51">
        <v>512</v>
      </c>
      <c r="EF206" s="51">
        <v>512</v>
      </c>
      <c r="EG206" s="51">
        <v>530</v>
      </c>
      <c r="EH206" s="51">
        <v>520</v>
      </c>
      <c r="EI206" s="51">
        <v>504</v>
      </c>
      <c r="EJ206" s="51">
        <v>513</v>
      </c>
      <c r="EK206" s="51">
        <v>504</v>
      </c>
      <c r="EL206" s="51">
        <v>498</v>
      </c>
      <c r="EM206" s="51">
        <v>520</v>
      </c>
      <c r="EN206" s="51">
        <v>538</v>
      </c>
      <c r="EO206" s="51">
        <v>509</v>
      </c>
      <c r="EP206" s="51">
        <v>586</v>
      </c>
      <c r="EQ206" s="51">
        <v>553</v>
      </c>
      <c r="ER206" s="51">
        <v>529</v>
      </c>
      <c r="ES206" s="51">
        <v>522</v>
      </c>
      <c r="ET206" s="51">
        <v>515</v>
      </c>
      <c r="EU206" s="51">
        <v>571</v>
      </c>
      <c r="EV206" s="51">
        <v>589</v>
      </c>
      <c r="EW206" s="51">
        <v>627</v>
      </c>
      <c r="EX206" s="51">
        <v>678</v>
      </c>
      <c r="EY206" s="51">
        <v>716</v>
      </c>
      <c r="EZ206" s="51">
        <v>687</v>
      </c>
      <c r="FA206" s="51">
        <v>748</v>
      </c>
      <c r="FB206" s="51">
        <v>707</v>
      </c>
      <c r="FC206" s="51">
        <v>769</v>
      </c>
      <c r="FD206" s="51">
        <v>802</v>
      </c>
      <c r="FE206" s="51">
        <v>787</v>
      </c>
      <c r="FF206" s="51">
        <v>760</v>
      </c>
      <c r="FG206" s="51">
        <v>707</v>
      </c>
      <c r="FH206" s="51">
        <v>723</v>
      </c>
      <c r="FI206" s="51">
        <v>721</v>
      </c>
      <c r="FJ206" s="51">
        <v>653</v>
      </c>
      <c r="FK206" s="51">
        <v>655</v>
      </c>
      <c r="FL206" s="51">
        <v>651</v>
      </c>
      <c r="FM206" s="51">
        <v>662</v>
      </c>
      <c r="FN206" s="51">
        <v>681</v>
      </c>
      <c r="FO206" s="51">
        <v>627</v>
      </c>
      <c r="FP206" s="51">
        <v>608</v>
      </c>
      <c r="FQ206" s="51">
        <v>662</v>
      </c>
      <c r="FR206" s="51">
        <v>580</v>
      </c>
      <c r="FS206" s="51">
        <v>642</v>
      </c>
      <c r="FT206" s="51">
        <v>663</v>
      </c>
      <c r="FU206" s="51">
        <v>668</v>
      </c>
      <c r="FV206" s="51">
        <v>759</v>
      </c>
      <c r="FW206" s="51">
        <v>826</v>
      </c>
      <c r="FX206" s="51">
        <v>631</v>
      </c>
      <c r="FY206" s="51">
        <v>582</v>
      </c>
      <c r="FZ206" s="51">
        <v>589</v>
      </c>
      <c r="GA206" s="51">
        <v>513</v>
      </c>
      <c r="GB206" s="51">
        <v>478</v>
      </c>
      <c r="GC206" s="51">
        <v>390</v>
      </c>
      <c r="GD206" s="51">
        <v>350</v>
      </c>
      <c r="GE206" s="51">
        <v>352</v>
      </c>
      <c r="GF206" s="51">
        <v>333</v>
      </c>
      <c r="GG206" s="51">
        <v>346</v>
      </c>
      <c r="GH206" s="51">
        <v>256</v>
      </c>
      <c r="GI206" s="51">
        <v>257</v>
      </c>
      <c r="GJ206" s="51">
        <v>226</v>
      </c>
      <c r="GK206" s="51">
        <v>172</v>
      </c>
      <c r="GL206" s="52">
        <v>837</v>
      </c>
    </row>
    <row r="207" spans="1:194" s="1" customFormat="1">
      <c r="A207" s="30" t="s">
        <v>133</v>
      </c>
      <c r="B207" s="1" t="s">
        <v>287</v>
      </c>
      <c r="C207" s="29" t="str">
        <f t="shared" si="82"/>
        <v>LA England - Barking and Dagenham</v>
      </c>
      <c r="D207" s="50">
        <f t="shared" si="73"/>
        <v>74471</v>
      </c>
      <c r="E207" s="50">
        <f t="shared" si="74"/>
        <v>81550</v>
      </c>
      <c r="F207" s="51">
        <f t="shared" si="75"/>
        <v>219992</v>
      </c>
      <c r="G207" s="51">
        <f t="shared" si="76"/>
        <v>107205</v>
      </c>
      <c r="H207" s="52">
        <f t="shared" si="77"/>
        <v>112787</v>
      </c>
      <c r="I207" s="52">
        <f t="shared" si="78"/>
        <v>74471</v>
      </c>
      <c r="J207" s="52">
        <f t="shared" si="79"/>
        <v>81550</v>
      </c>
      <c r="K207" s="49">
        <f t="shared" si="80"/>
        <v>32734</v>
      </c>
      <c r="L207" s="50">
        <f t="shared" si="81"/>
        <v>31237</v>
      </c>
      <c r="M207" s="51">
        <v>1731</v>
      </c>
      <c r="N207" s="51">
        <v>1603</v>
      </c>
      <c r="O207" s="51">
        <v>1661</v>
      </c>
      <c r="P207" s="51">
        <v>1766</v>
      </c>
      <c r="Q207" s="51">
        <v>1873</v>
      </c>
      <c r="R207" s="51">
        <v>1908</v>
      </c>
      <c r="S207" s="51">
        <v>1870</v>
      </c>
      <c r="T207" s="51">
        <v>1788</v>
      </c>
      <c r="U207" s="51">
        <v>1789</v>
      </c>
      <c r="V207" s="51">
        <v>1942</v>
      </c>
      <c r="W207" s="51">
        <v>1925</v>
      </c>
      <c r="X207" s="51">
        <v>1883</v>
      </c>
      <c r="Y207" s="51">
        <v>1859</v>
      </c>
      <c r="Z207" s="51">
        <v>1904</v>
      </c>
      <c r="AA207" s="51">
        <v>1885</v>
      </c>
      <c r="AB207" s="51">
        <v>1882</v>
      </c>
      <c r="AC207" s="51">
        <v>1706</v>
      </c>
      <c r="AD207" s="51">
        <v>1759</v>
      </c>
      <c r="AE207" s="51">
        <v>1612</v>
      </c>
      <c r="AF207" s="51">
        <v>1401</v>
      </c>
      <c r="AG207" s="51">
        <v>1324</v>
      </c>
      <c r="AH207" s="51">
        <v>1260</v>
      </c>
      <c r="AI207" s="51">
        <v>1344</v>
      </c>
      <c r="AJ207" s="51">
        <v>1442</v>
      </c>
      <c r="AK207" s="51">
        <v>1464</v>
      </c>
      <c r="AL207" s="51">
        <v>1523</v>
      </c>
      <c r="AM207" s="51">
        <v>1508</v>
      </c>
      <c r="AN207" s="51">
        <v>1451</v>
      </c>
      <c r="AO207" s="51">
        <v>1465</v>
      </c>
      <c r="AP207" s="51">
        <v>1449</v>
      </c>
      <c r="AQ207" s="51">
        <v>1382</v>
      </c>
      <c r="AR207" s="51">
        <v>1467</v>
      </c>
      <c r="AS207" s="51">
        <v>1578</v>
      </c>
      <c r="AT207" s="51">
        <v>1672</v>
      </c>
      <c r="AU207" s="51">
        <v>1638</v>
      </c>
      <c r="AV207" s="51">
        <v>1765</v>
      </c>
      <c r="AW207" s="51">
        <v>1706</v>
      </c>
      <c r="AX207" s="51">
        <v>1689</v>
      </c>
      <c r="AY207" s="51">
        <v>1763</v>
      </c>
      <c r="AZ207" s="51">
        <v>1653</v>
      </c>
      <c r="BA207" s="51">
        <v>1716</v>
      </c>
      <c r="BB207" s="51">
        <v>1778</v>
      </c>
      <c r="BC207" s="51">
        <v>1617</v>
      </c>
      <c r="BD207" s="51">
        <v>1575</v>
      </c>
      <c r="BE207" s="51">
        <v>1424</v>
      </c>
      <c r="BF207" s="51">
        <v>1501</v>
      </c>
      <c r="BG207" s="51">
        <v>1462</v>
      </c>
      <c r="BH207" s="51">
        <v>1463</v>
      </c>
      <c r="BI207" s="51">
        <v>1448</v>
      </c>
      <c r="BJ207" s="51">
        <v>1426</v>
      </c>
      <c r="BK207" s="51">
        <v>1345</v>
      </c>
      <c r="BL207" s="51">
        <v>1375</v>
      </c>
      <c r="BM207" s="51">
        <v>1395</v>
      </c>
      <c r="BN207" s="51">
        <v>1319</v>
      </c>
      <c r="BO207" s="51">
        <v>1339</v>
      </c>
      <c r="BP207" s="51">
        <v>1269</v>
      </c>
      <c r="BQ207" s="51">
        <v>1154</v>
      </c>
      <c r="BR207" s="51">
        <v>1132</v>
      </c>
      <c r="BS207" s="51">
        <v>1059</v>
      </c>
      <c r="BT207" s="51">
        <v>1086</v>
      </c>
      <c r="BU207" s="51">
        <v>964</v>
      </c>
      <c r="BV207" s="51">
        <v>948</v>
      </c>
      <c r="BW207" s="51">
        <v>929</v>
      </c>
      <c r="BX207" s="51">
        <v>855</v>
      </c>
      <c r="BY207" s="51">
        <v>800</v>
      </c>
      <c r="BZ207" s="51">
        <v>687</v>
      </c>
      <c r="CA207" s="51">
        <v>665</v>
      </c>
      <c r="CB207" s="51">
        <v>588</v>
      </c>
      <c r="CC207" s="51">
        <v>580</v>
      </c>
      <c r="CD207" s="51">
        <v>484</v>
      </c>
      <c r="CE207" s="51">
        <v>445</v>
      </c>
      <c r="CF207" s="51">
        <v>440</v>
      </c>
      <c r="CG207" s="51">
        <v>421</v>
      </c>
      <c r="CH207" s="51">
        <v>387</v>
      </c>
      <c r="CI207" s="51">
        <v>393</v>
      </c>
      <c r="CJ207" s="51">
        <v>427</v>
      </c>
      <c r="CK207" s="51">
        <v>366</v>
      </c>
      <c r="CL207" s="51">
        <v>271</v>
      </c>
      <c r="CM207" s="51">
        <v>254</v>
      </c>
      <c r="CN207" s="51">
        <v>242</v>
      </c>
      <c r="CO207" s="51">
        <v>208</v>
      </c>
      <c r="CP207" s="51">
        <v>185</v>
      </c>
      <c r="CQ207" s="51">
        <v>228</v>
      </c>
      <c r="CR207" s="51">
        <v>184</v>
      </c>
      <c r="CS207" s="51">
        <v>180</v>
      </c>
      <c r="CT207" s="51">
        <v>164</v>
      </c>
      <c r="CU207" s="51">
        <v>141</v>
      </c>
      <c r="CV207" s="51">
        <v>135</v>
      </c>
      <c r="CW207" s="51">
        <v>104</v>
      </c>
      <c r="CX207" s="51">
        <v>80</v>
      </c>
      <c r="CY207" s="51">
        <v>277</v>
      </c>
      <c r="CZ207" s="51">
        <v>1670</v>
      </c>
      <c r="DA207" s="51">
        <v>1623</v>
      </c>
      <c r="DB207" s="51">
        <v>1741</v>
      </c>
      <c r="DC207" s="51">
        <v>1670</v>
      </c>
      <c r="DD207" s="51">
        <v>1733</v>
      </c>
      <c r="DE207" s="51">
        <v>1777</v>
      </c>
      <c r="DF207" s="51">
        <v>1801</v>
      </c>
      <c r="DG207" s="51">
        <v>1720</v>
      </c>
      <c r="DH207" s="51">
        <v>1728</v>
      </c>
      <c r="DI207" s="51">
        <v>1780</v>
      </c>
      <c r="DJ207" s="51">
        <v>1788</v>
      </c>
      <c r="DK207" s="51">
        <v>1850</v>
      </c>
      <c r="DL207" s="51">
        <v>1653</v>
      </c>
      <c r="DM207" s="51">
        <v>1810</v>
      </c>
      <c r="DN207" s="51">
        <v>1758</v>
      </c>
      <c r="DO207" s="51">
        <v>1773</v>
      </c>
      <c r="DP207" s="51">
        <v>1731</v>
      </c>
      <c r="DQ207" s="51">
        <v>1631</v>
      </c>
      <c r="DR207" s="51">
        <v>1401</v>
      </c>
      <c r="DS207" s="51">
        <v>1142</v>
      </c>
      <c r="DT207" s="51">
        <v>1174</v>
      </c>
      <c r="DU207" s="51">
        <v>1270</v>
      </c>
      <c r="DV207" s="51">
        <v>1264</v>
      </c>
      <c r="DW207" s="51">
        <v>1393</v>
      </c>
      <c r="DX207" s="51">
        <v>1528</v>
      </c>
      <c r="DY207" s="51">
        <v>1503</v>
      </c>
      <c r="DZ207" s="51">
        <v>1511</v>
      </c>
      <c r="EA207" s="51">
        <v>1518</v>
      </c>
      <c r="EB207" s="51">
        <v>1662</v>
      </c>
      <c r="EC207" s="51">
        <v>1646</v>
      </c>
      <c r="ED207" s="51">
        <v>1744</v>
      </c>
      <c r="EE207" s="51">
        <v>1769</v>
      </c>
      <c r="EF207" s="51">
        <v>1860</v>
      </c>
      <c r="EG207" s="51">
        <v>2046</v>
      </c>
      <c r="EH207" s="51">
        <v>2069</v>
      </c>
      <c r="EI207" s="51">
        <v>1956</v>
      </c>
      <c r="EJ207" s="51">
        <v>2004</v>
      </c>
      <c r="EK207" s="51">
        <v>1996</v>
      </c>
      <c r="EL207" s="51">
        <v>1932</v>
      </c>
      <c r="EM207" s="51">
        <v>1873</v>
      </c>
      <c r="EN207" s="51">
        <v>1944</v>
      </c>
      <c r="EO207" s="51">
        <v>1854</v>
      </c>
      <c r="EP207" s="51">
        <v>1907</v>
      </c>
      <c r="EQ207" s="51">
        <v>1837</v>
      </c>
      <c r="ER207" s="51">
        <v>1721</v>
      </c>
      <c r="ES207" s="51">
        <v>1594</v>
      </c>
      <c r="ET207" s="51">
        <v>1668</v>
      </c>
      <c r="EU207" s="51">
        <v>1500</v>
      </c>
      <c r="EV207" s="51">
        <v>1496</v>
      </c>
      <c r="EW207" s="51">
        <v>1395</v>
      </c>
      <c r="EX207" s="51">
        <v>1438</v>
      </c>
      <c r="EY207" s="51">
        <v>1468</v>
      </c>
      <c r="EZ207" s="51">
        <v>1485</v>
      </c>
      <c r="FA207" s="51">
        <v>1385</v>
      </c>
      <c r="FB207" s="51">
        <v>1393</v>
      </c>
      <c r="FC207" s="51">
        <v>1229</v>
      </c>
      <c r="FD207" s="51">
        <v>1277</v>
      </c>
      <c r="FE207" s="51">
        <v>1216</v>
      </c>
      <c r="FF207" s="51">
        <v>1103</v>
      </c>
      <c r="FG207" s="51">
        <v>1085</v>
      </c>
      <c r="FH207" s="51">
        <v>990</v>
      </c>
      <c r="FI207" s="51">
        <v>942</v>
      </c>
      <c r="FJ207" s="51">
        <v>849</v>
      </c>
      <c r="FK207" s="51">
        <v>871</v>
      </c>
      <c r="FL207" s="51">
        <v>749</v>
      </c>
      <c r="FM207" s="51">
        <v>770</v>
      </c>
      <c r="FN207" s="51">
        <v>686</v>
      </c>
      <c r="FO207" s="51">
        <v>648</v>
      </c>
      <c r="FP207" s="51">
        <v>603</v>
      </c>
      <c r="FQ207" s="51">
        <v>563</v>
      </c>
      <c r="FR207" s="51">
        <v>531</v>
      </c>
      <c r="FS207" s="51">
        <v>506</v>
      </c>
      <c r="FT207" s="51">
        <v>488</v>
      </c>
      <c r="FU207" s="51">
        <v>476</v>
      </c>
      <c r="FV207" s="51">
        <v>518</v>
      </c>
      <c r="FW207" s="51">
        <v>507</v>
      </c>
      <c r="FX207" s="51">
        <v>400</v>
      </c>
      <c r="FY207" s="51">
        <v>385</v>
      </c>
      <c r="FZ207" s="51">
        <v>346</v>
      </c>
      <c r="GA207" s="51">
        <v>375</v>
      </c>
      <c r="GB207" s="51">
        <v>330</v>
      </c>
      <c r="GC207" s="51">
        <v>284</v>
      </c>
      <c r="GD207" s="51">
        <v>299</v>
      </c>
      <c r="GE207" s="51">
        <v>278</v>
      </c>
      <c r="GF207" s="51">
        <v>296</v>
      </c>
      <c r="GG207" s="51">
        <v>242</v>
      </c>
      <c r="GH207" s="51">
        <v>200</v>
      </c>
      <c r="GI207" s="51">
        <v>207</v>
      </c>
      <c r="GJ207" s="51">
        <v>172</v>
      </c>
      <c r="GK207" s="51">
        <v>146</v>
      </c>
      <c r="GL207" s="52">
        <v>637</v>
      </c>
    </row>
    <row r="208" spans="1:194" s="1" customFormat="1">
      <c r="A208" s="30" t="s">
        <v>133</v>
      </c>
      <c r="B208" s="1" t="s">
        <v>288</v>
      </c>
      <c r="C208" s="29" t="str">
        <f t="shared" si="82"/>
        <v>LA England - Barnet</v>
      </c>
      <c r="D208" s="50">
        <f t="shared" si="73"/>
        <v>141927</v>
      </c>
      <c r="E208" s="50">
        <f t="shared" si="74"/>
        <v>156636</v>
      </c>
      <c r="F208" s="51">
        <f t="shared" si="75"/>
        <v>389101</v>
      </c>
      <c r="G208" s="51">
        <f t="shared" si="76"/>
        <v>188543</v>
      </c>
      <c r="H208" s="52">
        <f t="shared" si="77"/>
        <v>200558</v>
      </c>
      <c r="I208" s="52">
        <f t="shared" si="78"/>
        <v>141927</v>
      </c>
      <c r="J208" s="52">
        <f t="shared" si="79"/>
        <v>156636</v>
      </c>
      <c r="K208" s="49">
        <f t="shared" si="80"/>
        <v>46616</v>
      </c>
      <c r="L208" s="50">
        <f t="shared" si="81"/>
        <v>43922</v>
      </c>
      <c r="M208" s="51">
        <v>2411</v>
      </c>
      <c r="N208" s="51">
        <v>2457</v>
      </c>
      <c r="O208" s="51">
        <v>2536</v>
      </c>
      <c r="P208" s="51">
        <v>2428</v>
      </c>
      <c r="Q208" s="51">
        <v>2558</v>
      </c>
      <c r="R208" s="51">
        <v>2544</v>
      </c>
      <c r="S208" s="51">
        <v>2545</v>
      </c>
      <c r="T208" s="51">
        <v>2579</v>
      </c>
      <c r="U208" s="51">
        <v>2713</v>
      </c>
      <c r="V208" s="51">
        <v>2634</v>
      </c>
      <c r="W208" s="51">
        <v>2756</v>
      </c>
      <c r="X208" s="51">
        <v>2765</v>
      </c>
      <c r="Y208" s="51">
        <v>2604</v>
      </c>
      <c r="Z208" s="51">
        <v>2745</v>
      </c>
      <c r="AA208" s="51">
        <v>2650</v>
      </c>
      <c r="AB208" s="51">
        <v>2611</v>
      </c>
      <c r="AC208" s="51">
        <v>2571</v>
      </c>
      <c r="AD208" s="51">
        <v>2509</v>
      </c>
      <c r="AE208" s="51">
        <v>2275</v>
      </c>
      <c r="AF208" s="51">
        <v>1697</v>
      </c>
      <c r="AG208" s="51">
        <v>1674</v>
      </c>
      <c r="AH208" s="51">
        <v>1607</v>
      </c>
      <c r="AI208" s="51">
        <v>2083</v>
      </c>
      <c r="AJ208" s="51">
        <v>2375</v>
      </c>
      <c r="AK208" s="51">
        <v>2476</v>
      </c>
      <c r="AL208" s="51">
        <v>2558</v>
      </c>
      <c r="AM208" s="51">
        <v>2599</v>
      </c>
      <c r="AN208" s="51">
        <v>2676</v>
      </c>
      <c r="AO208" s="51">
        <v>2584</v>
      </c>
      <c r="AP208" s="51">
        <v>2545</v>
      </c>
      <c r="AQ208" s="51">
        <v>2693</v>
      </c>
      <c r="AR208" s="51">
        <v>2840</v>
      </c>
      <c r="AS208" s="51">
        <v>2791</v>
      </c>
      <c r="AT208" s="51">
        <v>2805</v>
      </c>
      <c r="AU208" s="51">
        <v>2652</v>
      </c>
      <c r="AV208" s="51">
        <v>2767</v>
      </c>
      <c r="AW208" s="51">
        <v>2846</v>
      </c>
      <c r="AX208" s="51">
        <v>2960</v>
      </c>
      <c r="AY208" s="51">
        <v>2655</v>
      </c>
      <c r="AZ208" s="51">
        <v>2897</v>
      </c>
      <c r="BA208" s="51">
        <v>2959</v>
      </c>
      <c r="BB208" s="51">
        <v>2876</v>
      </c>
      <c r="BC208" s="51">
        <v>2895</v>
      </c>
      <c r="BD208" s="51">
        <v>2993</v>
      </c>
      <c r="BE208" s="51">
        <v>2798</v>
      </c>
      <c r="BF208" s="51">
        <v>2645</v>
      </c>
      <c r="BG208" s="51">
        <v>2596</v>
      </c>
      <c r="BH208" s="51">
        <v>2701</v>
      </c>
      <c r="BI208" s="51">
        <v>2705</v>
      </c>
      <c r="BJ208" s="51">
        <v>2681</v>
      </c>
      <c r="BK208" s="51">
        <v>2609</v>
      </c>
      <c r="BL208" s="51">
        <v>2629</v>
      </c>
      <c r="BM208" s="51">
        <v>2474</v>
      </c>
      <c r="BN208" s="51">
        <v>2512</v>
      </c>
      <c r="BO208" s="51">
        <v>2360</v>
      </c>
      <c r="BP208" s="51">
        <v>2288</v>
      </c>
      <c r="BQ208" s="51">
        <v>2327</v>
      </c>
      <c r="BR208" s="51">
        <v>2189</v>
      </c>
      <c r="BS208" s="51">
        <v>2295</v>
      </c>
      <c r="BT208" s="51">
        <v>2124</v>
      </c>
      <c r="BU208" s="51">
        <v>1972</v>
      </c>
      <c r="BV208" s="51">
        <v>1949</v>
      </c>
      <c r="BW208" s="51">
        <v>1895</v>
      </c>
      <c r="BX208" s="51">
        <v>1778</v>
      </c>
      <c r="BY208" s="51">
        <v>1837</v>
      </c>
      <c r="BZ208" s="51">
        <v>1668</v>
      </c>
      <c r="CA208" s="51">
        <v>1595</v>
      </c>
      <c r="CB208" s="51">
        <v>1544</v>
      </c>
      <c r="CC208" s="51">
        <v>1347</v>
      </c>
      <c r="CD208" s="51">
        <v>1422</v>
      </c>
      <c r="CE208" s="51">
        <v>1335</v>
      </c>
      <c r="CF208" s="51">
        <v>1341</v>
      </c>
      <c r="CG208" s="51">
        <v>1357</v>
      </c>
      <c r="CH208" s="51">
        <v>1271</v>
      </c>
      <c r="CI208" s="51">
        <v>1215</v>
      </c>
      <c r="CJ208" s="51">
        <v>1321</v>
      </c>
      <c r="CK208" s="51">
        <v>1070</v>
      </c>
      <c r="CL208" s="51">
        <v>1013</v>
      </c>
      <c r="CM208" s="51">
        <v>1035</v>
      </c>
      <c r="CN208" s="51">
        <v>833</v>
      </c>
      <c r="CO208" s="51">
        <v>720</v>
      </c>
      <c r="CP208" s="51">
        <v>624</v>
      </c>
      <c r="CQ208" s="51">
        <v>644</v>
      </c>
      <c r="CR208" s="51">
        <v>618</v>
      </c>
      <c r="CS208" s="51">
        <v>559</v>
      </c>
      <c r="CT208" s="51">
        <v>517</v>
      </c>
      <c r="CU208" s="51">
        <v>496</v>
      </c>
      <c r="CV208" s="51">
        <v>420</v>
      </c>
      <c r="CW208" s="51">
        <v>382</v>
      </c>
      <c r="CX208" s="51">
        <v>342</v>
      </c>
      <c r="CY208" s="51">
        <v>1096</v>
      </c>
      <c r="CZ208" s="51">
        <v>2391</v>
      </c>
      <c r="DA208" s="51">
        <v>2217</v>
      </c>
      <c r="DB208" s="51">
        <v>2323</v>
      </c>
      <c r="DC208" s="51">
        <v>2352</v>
      </c>
      <c r="DD208" s="51">
        <v>2353</v>
      </c>
      <c r="DE208" s="51">
        <v>2448</v>
      </c>
      <c r="DF208" s="51">
        <v>2480</v>
      </c>
      <c r="DG208" s="51">
        <v>2373</v>
      </c>
      <c r="DH208" s="51">
        <v>2378</v>
      </c>
      <c r="DI208" s="51">
        <v>2559</v>
      </c>
      <c r="DJ208" s="51">
        <v>2531</v>
      </c>
      <c r="DK208" s="51">
        <v>2618</v>
      </c>
      <c r="DL208" s="51">
        <v>2545</v>
      </c>
      <c r="DM208" s="51">
        <v>2553</v>
      </c>
      <c r="DN208" s="51">
        <v>2599</v>
      </c>
      <c r="DO208" s="51">
        <v>2398</v>
      </c>
      <c r="DP208" s="51">
        <v>2406</v>
      </c>
      <c r="DQ208" s="51">
        <v>2398</v>
      </c>
      <c r="DR208" s="51">
        <v>2137</v>
      </c>
      <c r="DS208" s="51">
        <v>1513</v>
      </c>
      <c r="DT208" s="51">
        <v>1474</v>
      </c>
      <c r="DU208" s="51">
        <v>1762</v>
      </c>
      <c r="DV208" s="51">
        <v>2315</v>
      </c>
      <c r="DW208" s="51">
        <v>2487</v>
      </c>
      <c r="DX208" s="51">
        <v>2450</v>
      </c>
      <c r="DY208" s="51">
        <v>2715</v>
      </c>
      <c r="DZ208" s="51">
        <v>2775</v>
      </c>
      <c r="EA208" s="51">
        <v>2706</v>
      </c>
      <c r="EB208" s="51">
        <v>2845</v>
      </c>
      <c r="EC208" s="51">
        <v>2923</v>
      </c>
      <c r="ED208" s="51">
        <v>2978</v>
      </c>
      <c r="EE208" s="51">
        <v>2982</v>
      </c>
      <c r="EF208" s="51">
        <v>2992</v>
      </c>
      <c r="EG208" s="51">
        <v>3053</v>
      </c>
      <c r="EH208" s="51">
        <v>3085</v>
      </c>
      <c r="EI208" s="51">
        <v>3154</v>
      </c>
      <c r="EJ208" s="51">
        <v>3151</v>
      </c>
      <c r="EK208" s="51">
        <v>3179</v>
      </c>
      <c r="EL208" s="51">
        <v>3130</v>
      </c>
      <c r="EM208" s="51">
        <v>3198</v>
      </c>
      <c r="EN208" s="51">
        <v>3274</v>
      </c>
      <c r="EO208" s="51">
        <v>3245</v>
      </c>
      <c r="EP208" s="51">
        <v>3214</v>
      </c>
      <c r="EQ208" s="51">
        <v>3172</v>
      </c>
      <c r="ER208" s="51">
        <v>3100</v>
      </c>
      <c r="ES208" s="51">
        <v>2893</v>
      </c>
      <c r="ET208" s="51">
        <v>2866</v>
      </c>
      <c r="EU208" s="51">
        <v>2785</v>
      </c>
      <c r="EV208" s="51">
        <v>2759</v>
      </c>
      <c r="EW208" s="51">
        <v>2778</v>
      </c>
      <c r="EX208" s="51">
        <v>2776</v>
      </c>
      <c r="EY208" s="51">
        <v>2673</v>
      </c>
      <c r="EZ208" s="51">
        <v>2713</v>
      </c>
      <c r="FA208" s="51">
        <v>2655</v>
      </c>
      <c r="FB208" s="51">
        <v>2644</v>
      </c>
      <c r="FC208" s="51">
        <v>2423</v>
      </c>
      <c r="FD208" s="51">
        <v>2525</v>
      </c>
      <c r="FE208" s="51">
        <v>2442</v>
      </c>
      <c r="FF208" s="51">
        <v>2346</v>
      </c>
      <c r="FG208" s="51">
        <v>2266</v>
      </c>
      <c r="FH208" s="51">
        <v>2202</v>
      </c>
      <c r="FI208" s="51">
        <v>2079</v>
      </c>
      <c r="FJ208" s="51">
        <v>2014</v>
      </c>
      <c r="FK208" s="51">
        <v>1971</v>
      </c>
      <c r="FL208" s="51">
        <v>1930</v>
      </c>
      <c r="FM208" s="51">
        <v>1783</v>
      </c>
      <c r="FN208" s="51">
        <v>1727</v>
      </c>
      <c r="FO208" s="51">
        <v>1596</v>
      </c>
      <c r="FP208" s="51">
        <v>1595</v>
      </c>
      <c r="FQ208" s="51">
        <v>1518</v>
      </c>
      <c r="FR208" s="51">
        <v>1489</v>
      </c>
      <c r="FS208" s="51">
        <v>1547</v>
      </c>
      <c r="FT208" s="51">
        <v>1499</v>
      </c>
      <c r="FU208" s="51">
        <v>1503</v>
      </c>
      <c r="FV208" s="51">
        <v>1527</v>
      </c>
      <c r="FW208" s="51">
        <v>1598</v>
      </c>
      <c r="FX208" s="51">
        <v>1323</v>
      </c>
      <c r="FY208" s="51">
        <v>1190</v>
      </c>
      <c r="FZ208" s="51">
        <v>1222</v>
      </c>
      <c r="GA208" s="51">
        <v>1060</v>
      </c>
      <c r="GB208" s="51">
        <v>967</v>
      </c>
      <c r="GC208" s="51">
        <v>830</v>
      </c>
      <c r="GD208" s="51">
        <v>853</v>
      </c>
      <c r="GE208" s="51">
        <v>852</v>
      </c>
      <c r="GF208" s="51">
        <v>789</v>
      </c>
      <c r="GG208" s="51">
        <v>639</v>
      </c>
      <c r="GH208" s="51">
        <v>673</v>
      </c>
      <c r="GI208" s="51">
        <v>633</v>
      </c>
      <c r="GJ208" s="51">
        <v>530</v>
      </c>
      <c r="GK208" s="51">
        <v>560</v>
      </c>
      <c r="GL208" s="52">
        <v>2384</v>
      </c>
    </row>
    <row r="209" spans="1:194" s="1" customFormat="1">
      <c r="A209" s="30" t="s">
        <v>133</v>
      </c>
      <c r="B209" s="1" t="s">
        <v>289</v>
      </c>
      <c r="C209" s="29" t="str">
        <f t="shared" si="82"/>
        <v>LA England - Barnsley</v>
      </c>
      <c r="D209" s="50">
        <f t="shared" si="73"/>
        <v>95316</v>
      </c>
      <c r="E209" s="50">
        <f t="shared" si="74"/>
        <v>100485</v>
      </c>
      <c r="F209" s="51">
        <f t="shared" si="75"/>
        <v>246482</v>
      </c>
      <c r="G209" s="51">
        <f t="shared" si="76"/>
        <v>121223</v>
      </c>
      <c r="H209" s="52">
        <f t="shared" si="77"/>
        <v>125259</v>
      </c>
      <c r="I209" s="52">
        <f t="shared" si="78"/>
        <v>95316</v>
      </c>
      <c r="J209" s="52">
        <f t="shared" si="79"/>
        <v>100485</v>
      </c>
      <c r="K209" s="49">
        <f t="shared" si="80"/>
        <v>25907</v>
      </c>
      <c r="L209" s="50">
        <f t="shared" si="81"/>
        <v>24774</v>
      </c>
      <c r="M209" s="51">
        <v>1317</v>
      </c>
      <c r="N209" s="51">
        <v>1271</v>
      </c>
      <c r="O209" s="51">
        <v>1478</v>
      </c>
      <c r="P209" s="51">
        <v>1363</v>
      </c>
      <c r="Q209" s="51">
        <v>1420</v>
      </c>
      <c r="R209" s="51">
        <v>1488</v>
      </c>
      <c r="S209" s="51">
        <v>1408</v>
      </c>
      <c r="T209" s="51">
        <v>1447</v>
      </c>
      <c r="U209" s="51">
        <v>1411</v>
      </c>
      <c r="V209" s="51">
        <v>1496</v>
      </c>
      <c r="W209" s="51">
        <v>1484</v>
      </c>
      <c r="X209" s="51">
        <v>1607</v>
      </c>
      <c r="Y209" s="51">
        <v>1526</v>
      </c>
      <c r="Z209" s="51">
        <v>1460</v>
      </c>
      <c r="AA209" s="51">
        <v>1499</v>
      </c>
      <c r="AB209" s="51">
        <v>1439</v>
      </c>
      <c r="AC209" s="51">
        <v>1414</v>
      </c>
      <c r="AD209" s="51">
        <v>1379</v>
      </c>
      <c r="AE209" s="51">
        <v>1348</v>
      </c>
      <c r="AF209" s="51">
        <v>1081</v>
      </c>
      <c r="AG209" s="51">
        <v>1074</v>
      </c>
      <c r="AH209" s="51">
        <v>1084</v>
      </c>
      <c r="AI209" s="51">
        <v>1156</v>
      </c>
      <c r="AJ209" s="51">
        <v>1344</v>
      </c>
      <c r="AK209" s="51">
        <v>1380</v>
      </c>
      <c r="AL209" s="51">
        <v>1477</v>
      </c>
      <c r="AM209" s="51">
        <v>1425</v>
      </c>
      <c r="AN209" s="51">
        <v>1462</v>
      </c>
      <c r="AO209" s="51">
        <v>1523</v>
      </c>
      <c r="AP209" s="51">
        <v>1709</v>
      </c>
      <c r="AQ209" s="51">
        <v>1724</v>
      </c>
      <c r="AR209" s="51">
        <v>1759</v>
      </c>
      <c r="AS209" s="51">
        <v>1680</v>
      </c>
      <c r="AT209" s="51">
        <v>1609</v>
      </c>
      <c r="AU209" s="51">
        <v>1721</v>
      </c>
      <c r="AV209" s="51">
        <v>1598</v>
      </c>
      <c r="AW209" s="51">
        <v>1585</v>
      </c>
      <c r="AX209" s="51">
        <v>1585</v>
      </c>
      <c r="AY209" s="51">
        <v>1542</v>
      </c>
      <c r="AZ209" s="51">
        <v>1572</v>
      </c>
      <c r="BA209" s="51">
        <v>1553</v>
      </c>
      <c r="BB209" s="51">
        <v>1505</v>
      </c>
      <c r="BC209" s="51">
        <v>1517</v>
      </c>
      <c r="BD209" s="51">
        <v>1376</v>
      </c>
      <c r="BE209" s="51">
        <v>1237</v>
      </c>
      <c r="BF209" s="51">
        <v>1227</v>
      </c>
      <c r="BG209" s="51">
        <v>1318</v>
      </c>
      <c r="BH209" s="51">
        <v>1415</v>
      </c>
      <c r="BI209" s="51">
        <v>1433</v>
      </c>
      <c r="BJ209" s="51">
        <v>1615</v>
      </c>
      <c r="BK209" s="51">
        <v>1615</v>
      </c>
      <c r="BL209" s="51">
        <v>1865</v>
      </c>
      <c r="BM209" s="51">
        <v>1758</v>
      </c>
      <c r="BN209" s="51">
        <v>1854</v>
      </c>
      <c r="BO209" s="51">
        <v>1927</v>
      </c>
      <c r="BP209" s="51">
        <v>1898</v>
      </c>
      <c r="BQ209" s="51">
        <v>1798</v>
      </c>
      <c r="BR209" s="51">
        <v>1819</v>
      </c>
      <c r="BS209" s="51">
        <v>1778</v>
      </c>
      <c r="BT209" s="51">
        <v>1708</v>
      </c>
      <c r="BU209" s="51">
        <v>1727</v>
      </c>
      <c r="BV209" s="51">
        <v>1611</v>
      </c>
      <c r="BW209" s="51">
        <v>1549</v>
      </c>
      <c r="BX209" s="51">
        <v>1571</v>
      </c>
      <c r="BY209" s="51">
        <v>1491</v>
      </c>
      <c r="BZ209" s="51">
        <v>1437</v>
      </c>
      <c r="CA209" s="51">
        <v>1417</v>
      </c>
      <c r="CB209" s="51">
        <v>1278</v>
      </c>
      <c r="CC209" s="51">
        <v>1309</v>
      </c>
      <c r="CD209" s="51">
        <v>1316</v>
      </c>
      <c r="CE209" s="51">
        <v>1211</v>
      </c>
      <c r="CF209" s="51">
        <v>1240</v>
      </c>
      <c r="CG209" s="51">
        <v>1193</v>
      </c>
      <c r="CH209" s="51">
        <v>1226</v>
      </c>
      <c r="CI209" s="51">
        <v>1238</v>
      </c>
      <c r="CJ209" s="51">
        <v>1318</v>
      </c>
      <c r="CK209" s="51">
        <v>991</v>
      </c>
      <c r="CL209" s="51">
        <v>965</v>
      </c>
      <c r="CM209" s="51">
        <v>911</v>
      </c>
      <c r="CN209" s="51">
        <v>829</v>
      </c>
      <c r="CO209" s="51">
        <v>668</v>
      </c>
      <c r="CP209" s="51">
        <v>615</v>
      </c>
      <c r="CQ209" s="51">
        <v>549</v>
      </c>
      <c r="CR209" s="51">
        <v>482</v>
      </c>
      <c r="CS209" s="51">
        <v>487</v>
      </c>
      <c r="CT209" s="51">
        <v>402</v>
      </c>
      <c r="CU209" s="51">
        <v>324</v>
      </c>
      <c r="CV209" s="51">
        <v>304</v>
      </c>
      <c r="CW209" s="51">
        <v>229</v>
      </c>
      <c r="CX209" s="51">
        <v>213</v>
      </c>
      <c r="CY209" s="51">
        <v>561</v>
      </c>
      <c r="CZ209" s="51">
        <v>1242</v>
      </c>
      <c r="DA209" s="51">
        <v>1281</v>
      </c>
      <c r="DB209" s="51">
        <v>1292</v>
      </c>
      <c r="DC209" s="51">
        <v>1374</v>
      </c>
      <c r="DD209" s="51">
        <v>1324</v>
      </c>
      <c r="DE209" s="51">
        <v>1375</v>
      </c>
      <c r="DF209" s="51">
        <v>1413</v>
      </c>
      <c r="DG209" s="51">
        <v>1416</v>
      </c>
      <c r="DH209" s="51">
        <v>1390</v>
      </c>
      <c r="DI209" s="51">
        <v>1461</v>
      </c>
      <c r="DJ209" s="51">
        <v>1506</v>
      </c>
      <c r="DK209" s="51">
        <v>1447</v>
      </c>
      <c r="DL209" s="51">
        <v>1446</v>
      </c>
      <c r="DM209" s="51">
        <v>1397</v>
      </c>
      <c r="DN209" s="51">
        <v>1393</v>
      </c>
      <c r="DO209" s="51">
        <v>1358</v>
      </c>
      <c r="DP209" s="51">
        <v>1319</v>
      </c>
      <c r="DQ209" s="51">
        <v>1340</v>
      </c>
      <c r="DR209" s="51">
        <v>1224</v>
      </c>
      <c r="DS209" s="51">
        <v>898</v>
      </c>
      <c r="DT209" s="51">
        <v>967</v>
      </c>
      <c r="DU209" s="51">
        <v>1044</v>
      </c>
      <c r="DV209" s="51">
        <v>1194</v>
      </c>
      <c r="DW209" s="51">
        <v>1280</v>
      </c>
      <c r="DX209" s="51">
        <v>1439</v>
      </c>
      <c r="DY209" s="51">
        <v>1525</v>
      </c>
      <c r="DZ209" s="51">
        <v>1549</v>
      </c>
      <c r="EA209" s="51">
        <v>1626</v>
      </c>
      <c r="EB209" s="51">
        <v>1724</v>
      </c>
      <c r="EC209" s="51">
        <v>1735</v>
      </c>
      <c r="ED209" s="51">
        <v>1795</v>
      </c>
      <c r="EE209" s="51">
        <v>1838</v>
      </c>
      <c r="EF209" s="51">
        <v>1803</v>
      </c>
      <c r="EG209" s="51">
        <v>1629</v>
      </c>
      <c r="EH209" s="51">
        <v>1835</v>
      </c>
      <c r="EI209" s="51">
        <v>1730</v>
      </c>
      <c r="EJ209" s="51">
        <v>1602</v>
      </c>
      <c r="EK209" s="51">
        <v>1665</v>
      </c>
      <c r="EL209" s="51">
        <v>1667</v>
      </c>
      <c r="EM209" s="51">
        <v>1560</v>
      </c>
      <c r="EN209" s="51">
        <v>1442</v>
      </c>
      <c r="EO209" s="51">
        <v>1540</v>
      </c>
      <c r="EP209" s="51">
        <v>1537</v>
      </c>
      <c r="EQ209" s="51">
        <v>1478</v>
      </c>
      <c r="ER209" s="51">
        <v>1369</v>
      </c>
      <c r="ES209" s="51">
        <v>1245</v>
      </c>
      <c r="ET209" s="51">
        <v>1298</v>
      </c>
      <c r="EU209" s="51">
        <v>1425</v>
      </c>
      <c r="EV209" s="51">
        <v>1482</v>
      </c>
      <c r="EW209" s="51">
        <v>1612</v>
      </c>
      <c r="EX209" s="51">
        <v>1741</v>
      </c>
      <c r="EY209" s="51">
        <v>1980</v>
      </c>
      <c r="EZ209" s="51">
        <v>1817</v>
      </c>
      <c r="FA209" s="51">
        <v>1843</v>
      </c>
      <c r="FB209" s="51">
        <v>1893</v>
      </c>
      <c r="FC209" s="51">
        <v>1874</v>
      </c>
      <c r="FD209" s="51">
        <v>1878</v>
      </c>
      <c r="FE209" s="51">
        <v>1892</v>
      </c>
      <c r="FF209" s="51">
        <v>1830</v>
      </c>
      <c r="FG209" s="51">
        <v>1868</v>
      </c>
      <c r="FH209" s="51">
        <v>1744</v>
      </c>
      <c r="FI209" s="51">
        <v>1636</v>
      </c>
      <c r="FJ209" s="51">
        <v>1552</v>
      </c>
      <c r="FK209" s="51">
        <v>1599</v>
      </c>
      <c r="FL209" s="51">
        <v>1541</v>
      </c>
      <c r="FM209" s="51">
        <v>1563</v>
      </c>
      <c r="FN209" s="51">
        <v>1405</v>
      </c>
      <c r="FO209" s="51">
        <v>1327</v>
      </c>
      <c r="FP209" s="51">
        <v>1413</v>
      </c>
      <c r="FQ209" s="51">
        <v>1283</v>
      </c>
      <c r="FR209" s="51">
        <v>1282</v>
      </c>
      <c r="FS209" s="51">
        <v>1268</v>
      </c>
      <c r="FT209" s="51">
        <v>1223</v>
      </c>
      <c r="FU209" s="51">
        <v>1312</v>
      </c>
      <c r="FV209" s="51">
        <v>1335</v>
      </c>
      <c r="FW209" s="51">
        <v>1398</v>
      </c>
      <c r="FX209" s="51">
        <v>1137</v>
      </c>
      <c r="FY209" s="51">
        <v>1154</v>
      </c>
      <c r="FZ209" s="51">
        <v>1028</v>
      </c>
      <c r="GA209" s="51">
        <v>902</v>
      </c>
      <c r="GB209" s="51">
        <v>750</v>
      </c>
      <c r="GC209" s="51">
        <v>748</v>
      </c>
      <c r="GD209" s="51">
        <v>682</v>
      </c>
      <c r="GE209" s="51">
        <v>661</v>
      </c>
      <c r="GF209" s="51">
        <v>618</v>
      </c>
      <c r="GG209" s="51">
        <v>571</v>
      </c>
      <c r="GH209" s="51">
        <v>505</v>
      </c>
      <c r="GI209" s="51">
        <v>436</v>
      </c>
      <c r="GJ209" s="51">
        <v>402</v>
      </c>
      <c r="GK209" s="51">
        <v>358</v>
      </c>
      <c r="GL209" s="52">
        <v>1279</v>
      </c>
    </row>
    <row r="210" spans="1:194" s="1" customFormat="1">
      <c r="A210" s="30" t="s">
        <v>133</v>
      </c>
      <c r="B210" s="1" t="s">
        <v>290</v>
      </c>
      <c r="C210" s="29" t="str">
        <f t="shared" si="82"/>
        <v>LA England - Basildon</v>
      </c>
      <c r="D210" s="50">
        <f t="shared" si="73"/>
        <v>69270</v>
      </c>
      <c r="E210" s="50">
        <f t="shared" si="74"/>
        <v>75587</v>
      </c>
      <c r="F210" s="51">
        <f t="shared" si="75"/>
        <v>188848</v>
      </c>
      <c r="G210" s="51">
        <f t="shared" si="76"/>
        <v>91792</v>
      </c>
      <c r="H210" s="52">
        <f t="shared" si="77"/>
        <v>97056</v>
      </c>
      <c r="I210" s="52">
        <f t="shared" si="78"/>
        <v>69270</v>
      </c>
      <c r="J210" s="52">
        <f t="shared" si="79"/>
        <v>75587</v>
      </c>
      <c r="K210" s="49">
        <f t="shared" si="80"/>
        <v>22522</v>
      </c>
      <c r="L210" s="50">
        <f t="shared" si="81"/>
        <v>21469</v>
      </c>
      <c r="M210" s="51">
        <v>1163</v>
      </c>
      <c r="N210" s="51">
        <v>1223</v>
      </c>
      <c r="O210" s="51">
        <v>1239</v>
      </c>
      <c r="P210" s="51">
        <v>1306</v>
      </c>
      <c r="Q210" s="51">
        <v>1275</v>
      </c>
      <c r="R210" s="51">
        <v>1328</v>
      </c>
      <c r="S210" s="51">
        <v>1342</v>
      </c>
      <c r="T210" s="51">
        <v>1273</v>
      </c>
      <c r="U210" s="51">
        <v>1248</v>
      </c>
      <c r="V210" s="51">
        <v>1284</v>
      </c>
      <c r="W210" s="51">
        <v>1295</v>
      </c>
      <c r="X210" s="51">
        <v>1269</v>
      </c>
      <c r="Y210" s="51">
        <v>1208</v>
      </c>
      <c r="Z210" s="51">
        <v>1275</v>
      </c>
      <c r="AA210" s="51">
        <v>1225</v>
      </c>
      <c r="AB210" s="51">
        <v>1198</v>
      </c>
      <c r="AC210" s="51">
        <v>1225</v>
      </c>
      <c r="AD210" s="51">
        <v>1146</v>
      </c>
      <c r="AE210" s="51">
        <v>1109</v>
      </c>
      <c r="AF210" s="51">
        <v>880</v>
      </c>
      <c r="AG210" s="51">
        <v>887</v>
      </c>
      <c r="AH210" s="51">
        <v>819</v>
      </c>
      <c r="AI210" s="51">
        <v>1018</v>
      </c>
      <c r="AJ210" s="51">
        <v>980</v>
      </c>
      <c r="AK210" s="51">
        <v>1060</v>
      </c>
      <c r="AL210" s="51">
        <v>1056</v>
      </c>
      <c r="AM210" s="51">
        <v>1042</v>
      </c>
      <c r="AN210" s="51">
        <v>1181</v>
      </c>
      <c r="AO210" s="51">
        <v>1189</v>
      </c>
      <c r="AP210" s="51">
        <v>1231</v>
      </c>
      <c r="AQ210" s="51">
        <v>1282</v>
      </c>
      <c r="AR210" s="51">
        <v>1245</v>
      </c>
      <c r="AS210" s="51">
        <v>1318</v>
      </c>
      <c r="AT210" s="51">
        <v>1324</v>
      </c>
      <c r="AU210" s="51">
        <v>1427</v>
      </c>
      <c r="AV210" s="51">
        <v>1349</v>
      </c>
      <c r="AW210" s="51">
        <v>1428</v>
      </c>
      <c r="AX210" s="51">
        <v>1328</v>
      </c>
      <c r="AY210" s="51">
        <v>1259</v>
      </c>
      <c r="AZ210" s="51">
        <v>1205</v>
      </c>
      <c r="BA210" s="51">
        <v>1205</v>
      </c>
      <c r="BB210" s="51">
        <v>1260</v>
      </c>
      <c r="BC210" s="51">
        <v>1194</v>
      </c>
      <c r="BD210" s="51">
        <v>1183</v>
      </c>
      <c r="BE210" s="51">
        <v>1129</v>
      </c>
      <c r="BF210" s="51">
        <v>1121</v>
      </c>
      <c r="BG210" s="51">
        <v>1108</v>
      </c>
      <c r="BH210" s="51">
        <v>1187</v>
      </c>
      <c r="BI210" s="51">
        <v>1112</v>
      </c>
      <c r="BJ210" s="51">
        <v>1207</v>
      </c>
      <c r="BK210" s="51">
        <v>1213</v>
      </c>
      <c r="BL210" s="51">
        <v>1249</v>
      </c>
      <c r="BM210" s="51">
        <v>1229</v>
      </c>
      <c r="BN210" s="51">
        <v>1257</v>
      </c>
      <c r="BO210" s="51">
        <v>1311</v>
      </c>
      <c r="BP210" s="51">
        <v>1264</v>
      </c>
      <c r="BQ210" s="51">
        <v>1226</v>
      </c>
      <c r="BR210" s="51">
        <v>1210</v>
      </c>
      <c r="BS210" s="51">
        <v>1200</v>
      </c>
      <c r="BT210" s="51">
        <v>1174</v>
      </c>
      <c r="BU210" s="51">
        <v>1104</v>
      </c>
      <c r="BV210" s="51">
        <v>1089</v>
      </c>
      <c r="BW210" s="51">
        <v>1063</v>
      </c>
      <c r="BX210" s="51">
        <v>1076</v>
      </c>
      <c r="BY210" s="51">
        <v>958</v>
      </c>
      <c r="BZ210" s="51">
        <v>888</v>
      </c>
      <c r="CA210" s="51">
        <v>863</v>
      </c>
      <c r="CB210" s="51">
        <v>799</v>
      </c>
      <c r="CC210" s="51">
        <v>774</v>
      </c>
      <c r="CD210" s="51">
        <v>696</v>
      </c>
      <c r="CE210" s="51">
        <v>703</v>
      </c>
      <c r="CF210" s="51">
        <v>722</v>
      </c>
      <c r="CG210" s="51">
        <v>736</v>
      </c>
      <c r="CH210" s="51">
        <v>732</v>
      </c>
      <c r="CI210" s="51">
        <v>786</v>
      </c>
      <c r="CJ210" s="51">
        <v>901</v>
      </c>
      <c r="CK210" s="51">
        <v>706</v>
      </c>
      <c r="CL210" s="51">
        <v>566</v>
      </c>
      <c r="CM210" s="51">
        <v>571</v>
      </c>
      <c r="CN210" s="51">
        <v>496</v>
      </c>
      <c r="CO210" s="51">
        <v>440</v>
      </c>
      <c r="CP210" s="51">
        <v>362</v>
      </c>
      <c r="CQ210" s="51">
        <v>349</v>
      </c>
      <c r="CR210" s="51">
        <v>315</v>
      </c>
      <c r="CS210" s="51">
        <v>336</v>
      </c>
      <c r="CT210" s="51">
        <v>274</v>
      </c>
      <c r="CU210" s="51">
        <v>233</v>
      </c>
      <c r="CV210" s="51">
        <v>230</v>
      </c>
      <c r="CW210" s="51">
        <v>203</v>
      </c>
      <c r="CX210" s="51">
        <v>161</v>
      </c>
      <c r="CY210" s="51">
        <v>482</v>
      </c>
      <c r="CZ210" s="51">
        <v>1138</v>
      </c>
      <c r="DA210" s="51">
        <v>1147</v>
      </c>
      <c r="DB210" s="51">
        <v>1233</v>
      </c>
      <c r="DC210" s="51">
        <v>1284</v>
      </c>
      <c r="DD210" s="51">
        <v>1196</v>
      </c>
      <c r="DE210" s="51">
        <v>1231</v>
      </c>
      <c r="DF210" s="51">
        <v>1264</v>
      </c>
      <c r="DG210" s="51">
        <v>1206</v>
      </c>
      <c r="DH210" s="51">
        <v>1229</v>
      </c>
      <c r="DI210" s="51">
        <v>1281</v>
      </c>
      <c r="DJ210" s="51">
        <v>1235</v>
      </c>
      <c r="DK210" s="51">
        <v>1218</v>
      </c>
      <c r="DL210" s="51">
        <v>1192</v>
      </c>
      <c r="DM210" s="51">
        <v>1137</v>
      </c>
      <c r="DN210" s="51">
        <v>1174</v>
      </c>
      <c r="DO210" s="51">
        <v>1103</v>
      </c>
      <c r="DP210" s="51">
        <v>1112</v>
      </c>
      <c r="DQ210" s="51">
        <v>1089</v>
      </c>
      <c r="DR210" s="51">
        <v>1009</v>
      </c>
      <c r="DS210" s="51">
        <v>733</v>
      </c>
      <c r="DT210" s="51">
        <v>760</v>
      </c>
      <c r="DU210" s="51">
        <v>786</v>
      </c>
      <c r="DV210" s="51">
        <v>919</v>
      </c>
      <c r="DW210" s="51">
        <v>1028</v>
      </c>
      <c r="DX210" s="51">
        <v>1118</v>
      </c>
      <c r="DY210" s="51">
        <v>1166</v>
      </c>
      <c r="DZ210" s="51">
        <v>1168</v>
      </c>
      <c r="EA210" s="51">
        <v>1230</v>
      </c>
      <c r="EB210" s="51">
        <v>1338</v>
      </c>
      <c r="EC210" s="51">
        <v>1316</v>
      </c>
      <c r="ED210" s="51">
        <v>1412</v>
      </c>
      <c r="EE210" s="51">
        <v>1409</v>
      </c>
      <c r="EF210" s="51">
        <v>1546</v>
      </c>
      <c r="EG210" s="51">
        <v>1518</v>
      </c>
      <c r="EH210" s="51">
        <v>1612</v>
      </c>
      <c r="EI210" s="51">
        <v>1437</v>
      </c>
      <c r="EJ210" s="51">
        <v>1424</v>
      </c>
      <c r="EK210" s="51">
        <v>1431</v>
      </c>
      <c r="EL210" s="51">
        <v>1395</v>
      </c>
      <c r="EM210" s="51">
        <v>1347</v>
      </c>
      <c r="EN210" s="51">
        <v>1315</v>
      </c>
      <c r="EO210" s="51">
        <v>1260</v>
      </c>
      <c r="EP210" s="51">
        <v>1363</v>
      </c>
      <c r="EQ210" s="51">
        <v>1215</v>
      </c>
      <c r="ER210" s="51">
        <v>1147</v>
      </c>
      <c r="ES210" s="51">
        <v>1131</v>
      </c>
      <c r="ET210" s="51">
        <v>1272</v>
      </c>
      <c r="EU210" s="51">
        <v>1158</v>
      </c>
      <c r="EV210" s="51">
        <v>1129</v>
      </c>
      <c r="EW210" s="51">
        <v>1253</v>
      </c>
      <c r="EX210" s="51">
        <v>1207</v>
      </c>
      <c r="EY210" s="51">
        <v>1357</v>
      </c>
      <c r="EZ210" s="51">
        <v>1261</v>
      </c>
      <c r="FA210" s="51">
        <v>1338</v>
      </c>
      <c r="FB210" s="51">
        <v>1314</v>
      </c>
      <c r="FC210" s="51">
        <v>1307</v>
      </c>
      <c r="FD210" s="51">
        <v>1272</v>
      </c>
      <c r="FE210" s="51">
        <v>1253</v>
      </c>
      <c r="FF210" s="51">
        <v>1253</v>
      </c>
      <c r="FG210" s="51">
        <v>1236</v>
      </c>
      <c r="FH210" s="51">
        <v>1191</v>
      </c>
      <c r="FI210" s="51">
        <v>1164</v>
      </c>
      <c r="FJ210" s="51">
        <v>1065</v>
      </c>
      <c r="FK210" s="51">
        <v>1042</v>
      </c>
      <c r="FL210" s="51">
        <v>1044</v>
      </c>
      <c r="FM210" s="51">
        <v>946</v>
      </c>
      <c r="FN210" s="51">
        <v>889</v>
      </c>
      <c r="FO210" s="51">
        <v>877</v>
      </c>
      <c r="FP210" s="51">
        <v>930</v>
      </c>
      <c r="FQ210" s="51">
        <v>840</v>
      </c>
      <c r="FR210" s="51">
        <v>840</v>
      </c>
      <c r="FS210" s="51">
        <v>814</v>
      </c>
      <c r="FT210" s="51">
        <v>817</v>
      </c>
      <c r="FU210" s="51">
        <v>928</v>
      </c>
      <c r="FV210" s="51">
        <v>943</v>
      </c>
      <c r="FW210" s="51">
        <v>1088</v>
      </c>
      <c r="FX210" s="51">
        <v>787</v>
      </c>
      <c r="FY210" s="51">
        <v>694</v>
      </c>
      <c r="FZ210" s="51">
        <v>665</v>
      </c>
      <c r="GA210" s="51">
        <v>664</v>
      </c>
      <c r="GB210" s="51">
        <v>537</v>
      </c>
      <c r="GC210" s="51">
        <v>490</v>
      </c>
      <c r="GD210" s="51">
        <v>538</v>
      </c>
      <c r="GE210" s="51">
        <v>476</v>
      </c>
      <c r="GF210" s="51">
        <v>435</v>
      </c>
      <c r="GG210" s="51">
        <v>420</v>
      </c>
      <c r="GH210" s="51">
        <v>399</v>
      </c>
      <c r="GI210" s="51">
        <v>340</v>
      </c>
      <c r="GJ210" s="51">
        <v>323</v>
      </c>
      <c r="GK210" s="51">
        <v>263</v>
      </c>
      <c r="GL210" s="52">
        <v>995</v>
      </c>
    </row>
    <row r="211" spans="1:194" s="1" customFormat="1">
      <c r="A211" s="30" t="s">
        <v>133</v>
      </c>
      <c r="B211" s="1" t="s">
        <v>291</v>
      </c>
      <c r="C211" s="29" t="str">
        <f t="shared" si="82"/>
        <v>LA England - Basingstoke and Deane</v>
      </c>
      <c r="D211" s="50">
        <f t="shared" si="73"/>
        <v>72629</v>
      </c>
      <c r="E211" s="50">
        <f t="shared" si="74"/>
        <v>75400</v>
      </c>
      <c r="F211" s="51">
        <f t="shared" si="75"/>
        <v>187817</v>
      </c>
      <c r="G211" s="51">
        <f t="shared" si="76"/>
        <v>93056</v>
      </c>
      <c r="H211" s="52">
        <f t="shared" si="77"/>
        <v>94761</v>
      </c>
      <c r="I211" s="52">
        <f t="shared" si="78"/>
        <v>72629</v>
      </c>
      <c r="J211" s="52">
        <f t="shared" si="79"/>
        <v>75400</v>
      </c>
      <c r="K211" s="49">
        <f t="shared" si="80"/>
        <v>20427</v>
      </c>
      <c r="L211" s="50">
        <f t="shared" si="81"/>
        <v>19361</v>
      </c>
      <c r="M211" s="51">
        <v>1057</v>
      </c>
      <c r="N211" s="51">
        <v>1094</v>
      </c>
      <c r="O211" s="51">
        <v>1108</v>
      </c>
      <c r="P211" s="51">
        <v>1087</v>
      </c>
      <c r="Q211" s="51">
        <v>1042</v>
      </c>
      <c r="R211" s="51">
        <v>1156</v>
      </c>
      <c r="S211" s="51">
        <v>1150</v>
      </c>
      <c r="T211" s="51">
        <v>1182</v>
      </c>
      <c r="U211" s="51">
        <v>1138</v>
      </c>
      <c r="V211" s="51">
        <v>1251</v>
      </c>
      <c r="W211" s="51">
        <v>1296</v>
      </c>
      <c r="X211" s="51">
        <v>1273</v>
      </c>
      <c r="Y211" s="51">
        <v>1181</v>
      </c>
      <c r="Z211" s="51">
        <v>1135</v>
      </c>
      <c r="AA211" s="51">
        <v>1094</v>
      </c>
      <c r="AB211" s="51">
        <v>1095</v>
      </c>
      <c r="AC211" s="51">
        <v>1045</v>
      </c>
      <c r="AD211" s="51">
        <v>1043</v>
      </c>
      <c r="AE211" s="51">
        <v>940</v>
      </c>
      <c r="AF211" s="51">
        <v>800</v>
      </c>
      <c r="AG211" s="51">
        <v>680</v>
      </c>
      <c r="AH211" s="51">
        <v>803</v>
      </c>
      <c r="AI211" s="51">
        <v>913</v>
      </c>
      <c r="AJ211" s="51">
        <v>1122</v>
      </c>
      <c r="AK211" s="51">
        <v>1062</v>
      </c>
      <c r="AL211" s="51">
        <v>1063</v>
      </c>
      <c r="AM211" s="51">
        <v>1222</v>
      </c>
      <c r="AN211" s="51">
        <v>1261</v>
      </c>
      <c r="AO211" s="51">
        <v>1185</v>
      </c>
      <c r="AP211" s="51">
        <v>1186</v>
      </c>
      <c r="AQ211" s="51">
        <v>1247</v>
      </c>
      <c r="AR211" s="51">
        <v>1305</v>
      </c>
      <c r="AS211" s="51">
        <v>1427</v>
      </c>
      <c r="AT211" s="51">
        <v>1450</v>
      </c>
      <c r="AU211" s="51">
        <v>1350</v>
      </c>
      <c r="AV211" s="51">
        <v>1347</v>
      </c>
      <c r="AW211" s="51">
        <v>1388</v>
      </c>
      <c r="AX211" s="51">
        <v>1309</v>
      </c>
      <c r="AY211" s="51">
        <v>1307</v>
      </c>
      <c r="AZ211" s="51">
        <v>1302</v>
      </c>
      <c r="BA211" s="51">
        <v>1310</v>
      </c>
      <c r="BB211" s="51">
        <v>1337</v>
      </c>
      <c r="BC211" s="51">
        <v>1356</v>
      </c>
      <c r="BD211" s="51">
        <v>1284</v>
      </c>
      <c r="BE211" s="51">
        <v>1239</v>
      </c>
      <c r="BF211" s="51">
        <v>1189</v>
      </c>
      <c r="BG211" s="51">
        <v>1199</v>
      </c>
      <c r="BH211" s="51">
        <v>1317</v>
      </c>
      <c r="BI211" s="51">
        <v>1259</v>
      </c>
      <c r="BJ211" s="51">
        <v>1281</v>
      </c>
      <c r="BK211" s="51">
        <v>1308</v>
      </c>
      <c r="BL211" s="51">
        <v>1385</v>
      </c>
      <c r="BM211" s="51">
        <v>1331</v>
      </c>
      <c r="BN211" s="51">
        <v>1391</v>
      </c>
      <c r="BO211" s="51">
        <v>1351</v>
      </c>
      <c r="BP211" s="51">
        <v>1447</v>
      </c>
      <c r="BQ211" s="51">
        <v>1306</v>
      </c>
      <c r="BR211" s="51">
        <v>1291</v>
      </c>
      <c r="BS211" s="51">
        <v>1317</v>
      </c>
      <c r="BT211" s="51">
        <v>1258</v>
      </c>
      <c r="BU211" s="51">
        <v>1277</v>
      </c>
      <c r="BV211" s="51">
        <v>1091</v>
      </c>
      <c r="BW211" s="51">
        <v>1115</v>
      </c>
      <c r="BX211" s="51">
        <v>1006</v>
      </c>
      <c r="BY211" s="51">
        <v>980</v>
      </c>
      <c r="BZ211" s="51">
        <v>940</v>
      </c>
      <c r="CA211" s="51">
        <v>897</v>
      </c>
      <c r="CB211" s="51">
        <v>817</v>
      </c>
      <c r="CC211" s="51">
        <v>832</v>
      </c>
      <c r="CD211" s="51">
        <v>785</v>
      </c>
      <c r="CE211" s="51">
        <v>797</v>
      </c>
      <c r="CF211" s="51">
        <v>771</v>
      </c>
      <c r="CG211" s="51">
        <v>805</v>
      </c>
      <c r="CH211" s="51">
        <v>794</v>
      </c>
      <c r="CI211" s="51">
        <v>804</v>
      </c>
      <c r="CJ211" s="51">
        <v>930</v>
      </c>
      <c r="CK211" s="51">
        <v>689</v>
      </c>
      <c r="CL211" s="51">
        <v>626</v>
      </c>
      <c r="CM211" s="51">
        <v>616</v>
      </c>
      <c r="CN211" s="51">
        <v>589</v>
      </c>
      <c r="CO211" s="51">
        <v>451</v>
      </c>
      <c r="CP211" s="51">
        <v>412</v>
      </c>
      <c r="CQ211" s="51">
        <v>439</v>
      </c>
      <c r="CR211" s="51">
        <v>361</v>
      </c>
      <c r="CS211" s="51">
        <v>347</v>
      </c>
      <c r="CT211" s="51">
        <v>307</v>
      </c>
      <c r="CU211" s="51">
        <v>265</v>
      </c>
      <c r="CV211" s="51">
        <v>205</v>
      </c>
      <c r="CW211" s="51">
        <v>173</v>
      </c>
      <c r="CX211" s="51">
        <v>141</v>
      </c>
      <c r="CY211" s="51">
        <v>542</v>
      </c>
      <c r="CZ211" s="51">
        <v>996</v>
      </c>
      <c r="DA211" s="51">
        <v>951</v>
      </c>
      <c r="DB211" s="51">
        <v>1012</v>
      </c>
      <c r="DC211" s="51">
        <v>1107</v>
      </c>
      <c r="DD211" s="51">
        <v>1036</v>
      </c>
      <c r="DE211" s="51">
        <v>1140</v>
      </c>
      <c r="DF211" s="51">
        <v>1177</v>
      </c>
      <c r="DG211" s="51">
        <v>1064</v>
      </c>
      <c r="DH211" s="51">
        <v>1090</v>
      </c>
      <c r="DI211" s="51">
        <v>1153</v>
      </c>
      <c r="DJ211" s="51">
        <v>1199</v>
      </c>
      <c r="DK211" s="51">
        <v>1151</v>
      </c>
      <c r="DL211" s="51">
        <v>1098</v>
      </c>
      <c r="DM211" s="51">
        <v>1082</v>
      </c>
      <c r="DN211" s="51">
        <v>1039</v>
      </c>
      <c r="DO211" s="51">
        <v>1055</v>
      </c>
      <c r="DP211" s="51">
        <v>1002</v>
      </c>
      <c r="DQ211" s="51">
        <v>1009</v>
      </c>
      <c r="DR211" s="51">
        <v>942</v>
      </c>
      <c r="DS211" s="51">
        <v>607</v>
      </c>
      <c r="DT211" s="51">
        <v>630</v>
      </c>
      <c r="DU211" s="51">
        <v>688</v>
      </c>
      <c r="DV211" s="51">
        <v>902</v>
      </c>
      <c r="DW211" s="51">
        <v>1017</v>
      </c>
      <c r="DX211" s="51">
        <v>1048</v>
      </c>
      <c r="DY211" s="51">
        <v>1139</v>
      </c>
      <c r="DZ211" s="51">
        <v>1153</v>
      </c>
      <c r="EA211" s="51">
        <v>1192</v>
      </c>
      <c r="EB211" s="51">
        <v>1307</v>
      </c>
      <c r="EC211" s="51">
        <v>1269</v>
      </c>
      <c r="ED211" s="51">
        <v>1341</v>
      </c>
      <c r="EE211" s="51">
        <v>1422</v>
      </c>
      <c r="EF211" s="51">
        <v>1429</v>
      </c>
      <c r="EG211" s="51">
        <v>1481</v>
      </c>
      <c r="EH211" s="51">
        <v>1457</v>
      </c>
      <c r="EI211" s="51">
        <v>1464</v>
      </c>
      <c r="EJ211" s="51">
        <v>1457</v>
      </c>
      <c r="EK211" s="51">
        <v>1318</v>
      </c>
      <c r="EL211" s="51">
        <v>1328</v>
      </c>
      <c r="EM211" s="51">
        <v>1384</v>
      </c>
      <c r="EN211" s="51">
        <v>1297</v>
      </c>
      <c r="EO211" s="51">
        <v>1383</v>
      </c>
      <c r="EP211" s="51">
        <v>1351</v>
      </c>
      <c r="EQ211" s="51">
        <v>1308</v>
      </c>
      <c r="ER211" s="51">
        <v>1233</v>
      </c>
      <c r="ES211" s="51">
        <v>1209</v>
      </c>
      <c r="ET211" s="51">
        <v>1194</v>
      </c>
      <c r="EU211" s="51">
        <v>1329</v>
      </c>
      <c r="EV211" s="51">
        <v>1230</v>
      </c>
      <c r="EW211" s="51">
        <v>1318</v>
      </c>
      <c r="EX211" s="51">
        <v>1409</v>
      </c>
      <c r="EY211" s="51">
        <v>1357</v>
      </c>
      <c r="EZ211" s="51">
        <v>1252</v>
      </c>
      <c r="FA211" s="51">
        <v>1338</v>
      </c>
      <c r="FB211" s="51">
        <v>1419</v>
      </c>
      <c r="FC211" s="51">
        <v>1327</v>
      </c>
      <c r="FD211" s="51">
        <v>1312</v>
      </c>
      <c r="FE211" s="51">
        <v>1346</v>
      </c>
      <c r="FF211" s="51">
        <v>1306</v>
      </c>
      <c r="FG211" s="51">
        <v>1294</v>
      </c>
      <c r="FH211" s="51">
        <v>1208</v>
      </c>
      <c r="FI211" s="51">
        <v>1126</v>
      </c>
      <c r="FJ211" s="51">
        <v>1116</v>
      </c>
      <c r="FK211" s="51">
        <v>1064</v>
      </c>
      <c r="FL211" s="51">
        <v>965</v>
      </c>
      <c r="FM211" s="51">
        <v>997</v>
      </c>
      <c r="FN211" s="51">
        <v>819</v>
      </c>
      <c r="FO211" s="51">
        <v>848</v>
      </c>
      <c r="FP211" s="51">
        <v>874</v>
      </c>
      <c r="FQ211" s="51">
        <v>891</v>
      </c>
      <c r="FR211" s="51">
        <v>873</v>
      </c>
      <c r="FS211" s="51">
        <v>838</v>
      </c>
      <c r="FT211" s="51">
        <v>842</v>
      </c>
      <c r="FU211" s="51">
        <v>923</v>
      </c>
      <c r="FV211" s="51">
        <v>1002</v>
      </c>
      <c r="FW211" s="51">
        <v>1038</v>
      </c>
      <c r="FX211" s="51">
        <v>801</v>
      </c>
      <c r="FY211" s="51">
        <v>731</v>
      </c>
      <c r="FZ211" s="51">
        <v>705</v>
      </c>
      <c r="GA211" s="51">
        <v>613</v>
      </c>
      <c r="GB211" s="51">
        <v>558</v>
      </c>
      <c r="GC211" s="51">
        <v>485</v>
      </c>
      <c r="GD211" s="51">
        <v>488</v>
      </c>
      <c r="GE211" s="51">
        <v>486</v>
      </c>
      <c r="GF211" s="51">
        <v>461</v>
      </c>
      <c r="GG211" s="51">
        <v>378</v>
      </c>
      <c r="GH211" s="51">
        <v>339</v>
      </c>
      <c r="GI211" s="51">
        <v>325</v>
      </c>
      <c r="GJ211" s="51">
        <v>240</v>
      </c>
      <c r="GK211" s="51">
        <v>232</v>
      </c>
      <c r="GL211" s="52">
        <v>947</v>
      </c>
    </row>
    <row r="212" spans="1:194" s="1" customFormat="1">
      <c r="A212" s="30" t="s">
        <v>133</v>
      </c>
      <c r="B212" s="1" t="s">
        <v>292</v>
      </c>
      <c r="C212" s="29" t="str">
        <f t="shared" si="82"/>
        <v>LA England - Bassetlaw</v>
      </c>
      <c r="D212" s="50">
        <f t="shared" si="73"/>
        <v>47388</v>
      </c>
      <c r="E212" s="50">
        <f t="shared" si="74"/>
        <v>49144</v>
      </c>
      <c r="F212" s="51">
        <f t="shared" si="75"/>
        <v>120012</v>
      </c>
      <c r="G212" s="51">
        <f t="shared" si="76"/>
        <v>59485</v>
      </c>
      <c r="H212" s="52">
        <f t="shared" si="77"/>
        <v>60527</v>
      </c>
      <c r="I212" s="52">
        <f t="shared" si="78"/>
        <v>47388</v>
      </c>
      <c r="J212" s="52">
        <f t="shared" si="79"/>
        <v>49144</v>
      </c>
      <c r="K212" s="49">
        <f t="shared" si="80"/>
        <v>12097</v>
      </c>
      <c r="L212" s="50">
        <f t="shared" si="81"/>
        <v>11383</v>
      </c>
      <c r="M212" s="51">
        <v>602</v>
      </c>
      <c r="N212" s="51">
        <v>581</v>
      </c>
      <c r="O212" s="51">
        <v>643</v>
      </c>
      <c r="P212" s="51">
        <v>626</v>
      </c>
      <c r="Q212" s="51">
        <v>642</v>
      </c>
      <c r="R212" s="51">
        <v>720</v>
      </c>
      <c r="S212" s="51">
        <v>702</v>
      </c>
      <c r="T212" s="51">
        <v>648</v>
      </c>
      <c r="U212" s="51">
        <v>701</v>
      </c>
      <c r="V212" s="51">
        <v>686</v>
      </c>
      <c r="W212" s="51">
        <v>688</v>
      </c>
      <c r="X212" s="51">
        <v>734</v>
      </c>
      <c r="Y212" s="51">
        <v>679</v>
      </c>
      <c r="Z212" s="51">
        <v>714</v>
      </c>
      <c r="AA212" s="51">
        <v>703</v>
      </c>
      <c r="AB212" s="51">
        <v>675</v>
      </c>
      <c r="AC212" s="51">
        <v>683</v>
      </c>
      <c r="AD212" s="51">
        <v>670</v>
      </c>
      <c r="AE212" s="51">
        <v>625</v>
      </c>
      <c r="AF212" s="51">
        <v>477</v>
      </c>
      <c r="AG212" s="51">
        <v>462</v>
      </c>
      <c r="AH212" s="51">
        <v>504</v>
      </c>
      <c r="AI212" s="51">
        <v>592</v>
      </c>
      <c r="AJ212" s="51">
        <v>643</v>
      </c>
      <c r="AK212" s="51">
        <v>615</v>
      </c>
      <c r="AL212" s="51">
        <v>678</v>
      </c>
      <c r="AM212" s="51">
        <v>666</v>
      </c>
      <c r="AN212" s="51">
        <v>736</v>
      </c>
      <c r="AO212" s="51">
        <v>717</v>
      </c>
      <c r="AP212" s="51">
        <v>684</v>
      </c>
      <c r="AQ212" s="51">
        <v>773</v>
      </c>
      <c r="AR212" s="51">
        <v>744</v>
      </c>
      <c r="AS212" s="51">
        <v>776</v>
      </c>
      <c r="AT212" s="51">
        <v>749</v>
      </c>
      <c r="AU212" s="51">
        <v>748</v>
      </c>
      <c r="AV212" s="51">
        <v>733</v>
      </c>
      <c r="AW212" s="51">
        <v>768</v>
      </c>
      <c r="AX212" s="51">
        <v>724</v>
      </c>
      <c r="AY212" s="51">
        <v>687</v>
      </c>
      <c r="AZ212" s="51">
        <v>706</v>
      </c>
      <c r="BA212" s="51">
        <v>688</v>
      </c>
      <c r="BB212" s="51">
        <v>701</v>
      </c>
      <c r="BC212" s="51">
        <v>699</v>
      </c>
      <c r="BD212" s="51">
        <v>689</v>
      </c>
      <c r="BE212" s="51">
        <v>662</v>
      </c>
      <c r="BF212" s="51">
        <v>593</v>
      </c>
      <c r="BG212" s="51">
        <v>698</v>
      </c>
      <c r="BH212" s="51">
        <v>719</v>
      </c>
      <c r="BI212" s="51">
        <v>709</v>
      </c>
      <c r="BJ212" s="51">
        <v>738</v>
      </c>
      <c r="BK212" s="51">
        <v>773</v>
      </c>
      <c r="BL212" s="51">
        <v>915</v>
      </c>
      <c r="BM212" s="51">
        <v>892</v>
      </c>
      <c r="BN212" s="51">
        <v>887</v>
      </c>
      <c r="BO212" s="51">
        <v>947</v>
      </c>
      <c r="BP212" s="51">
        <v>910</v>
      </c>
      <c r="BQ212" s="51">
        <v>901</v>
      </c>
      <c r="BR212" s="51">
        <v>922</v>
      </c>
      <c r="BS212" s="51">
        <v>954</v>
      </c>
      <c r="BT212" s="51">
        <v>932</v>
      </c>
      <c r="BU212" s="51">
        <v>862</v>
      </c>
      <c r="BV212" s="51">
        <v>869</v>
      </c>
      <c r="BW212" s="51">
        <v>783</v>
      </c>
      <c r="BX212" s="51">
        <v>798</v>
      </c>
      <c r="BY212" s="51">
        <v>756</v>
      </c>
      <c r="BZ212" s="51">
        <v>757</v>
      </c>
      <c r="CA212" s="51">
        <v>693</v>
      </c>
      <c r="CB212" s="51">
        <v>701</v>
      </c>
      <c r="CC212" s="51">
        <v>683</v>
      </c>
      <c r="CD212" s="51">
        <v>642</v>
      </c>
      <c r="CE212" s="51">
        <v>618</v>
      </c>
      <c r="CF212" s="51">
        <v>661</v>
      </c>
      <c r="CG212" s="51">
        <v>616</v>
      </c>
      <c r="CH212" s="51">
        <v>686</v>
      </c>
      <c r="CI212" s="51">
        <v>713</v>
      </c>
      <c r="CJ212" s="51">
        <v>738</v>
      </c>
      <c r="CK212" s="51">
        <v>545</v>
      </c>
      <c r="CL212" s="51">
        <v>567</v>
      </c>
      <c r="CM212" s="51">
        <v>549</v>
      </c>
      <c r="CN212" s="51">
        <v>482</v>
      </c>
      <c r="CO212" s="51">
        <v>391</v>
      </c>
      <c r="CP212" s="51">
        <v>341</v>
      </c>
      <c r="CQ212" s="51">
        <v>325</v>
      </c>
      <c r="CR212" s="51">
        <v>297</v>
      </c>
      <c r="CS212" s="51">
        <v>288</v>
      </c>
      <c r="CT212" s="51">
        <v>240</v>
      </c>
      <c r="CU212" s="51">
        <v>199</v>
      </c>
      <c r="CV212" s="51">
        <v>186</v>
      </c>
      <c r="CW212" s="51">
        <v>142</v>
      </c>
      <c r="CX212" s="51">
        <v>108</v>
      </c>
      <c r="CY212" s="51">
        <v>416</v>
      </c>
      <c r="CZ212" s="51">
        <v>505</v>
      </c>
      <c r="DA212" s="51">
        <v>594</v>
      </c>
      <c r="DB212" s="51">
        <v>565</v>
      </c>
      <c r="DC212" s="51">
        <v>624</v>
      </c>
      <c r="DD212" s="51">
        <v>611</v>
      </c>
      <c r="DE212" s="51">
        <v>654</v>
      </c>
      <c r="DF212" s="51">
        <v>642</v>
      </c>
      <c r="DG212" s="51">
        <v>670</v>
      </c>
      <c r="DH212" s="51">
        <v>623</v>
      </c>
      <c r="DI212" s="51">
        <v>632</v>
      </c>
      <c r="DJ212" s="51">
        <v>747</v>
      </c>
      <c r="DK212" s="51">
        <v>680</v>
      </c>
      <c r="DL212" s="51">
        <v>693</v>
      </c>
      <c r="DM212" s="51">
        <v>661</v>
      </c>
      <c r="DN212" s="51">
        <v>658</v>
      </c>
      <c r="DO212" s="51">
        <v>615</v>
      </c>
      <c r="DP212" s="51">
        <v>614</v>
      </c>
      <c r="DQ212" s="51">
        <v>595</v>
      </c>
      <c r="DR212" s="51">
        <v>563</v>
      </c>
      <c r="DS212" s="51">
        <v>424</v>
      </c>
      <c r="DT212" s="51">
        <v>408</v>
      </c>
      <c r="DU212" s="51">
        <v>449</v>
      </c>
      <c r="DV212" s="51">
        <v>525</v>
      </c>
      <c r="DW212" s="51">
        <v>625</v>
      </c>
      <c r="DX212" s="51">
        <v>628</v>
      </c>
      <c r="DY212" s="51">
        <v>669</v>
      </c>
      <c r="DZ212" s="51">
        <v>695</v>
      </c>
      <c r="EA212" s="51">
        <v>727</v>
      </c>
      <c r="EB212" s="51">
        <v>707</v>
      </c>
      <c r="EC212" s="51">
        <v>730</v>
      </c>
      <c r="ED212" s="51">
        <v>759</v>
      </c>
      <c r="EE212" s="51">
        <v>791</v>
      </c>
      <c r="EF212" s="51">
        <v>769</v>
      </c>
      <c r="EG212" s="51">
        <v>749</v>
      </c>
      <c r="EH212" s="51">
        <v>736</v>
      </c>
      <c r="EI212" s="51">
        <v>784</v>
      </c>
      <c r="EJ212" s="51">
        <v>698</v>
      </c>
      <c r="EK212" s="51">
        <v>734</v>
      </c>
      <c r="EL212" s="51">
        <v>719</v>
      </c>
      <c r="EM212" s="51">
        <v>684</v>
      </c>
      <c r="EN212" s="51">
        <v>680</v>
      </c>
      <c r="EO212" s="51">
        <v>725</v>
      </c>
      <c r="EP212" s="51">
        <v>698</v>
      </c>
      <c r="EQ212" s="51">
        <v>663</v>
      </c>
      <c r="ER212" s="51">
        <v>659</v>
      </c>
      <c r="ES212" s="51">
        <v>660</v>
      </c>
      <c r="ET212" s="51">
        <v>698</v>
      </c>
      <c r="EU212" s="51">
        <v>695</v>
      </c>
      <c r="EV212" s="51">
        <v>719</v>
      </c>
      <c r="EW212" s="51">
        <v>825</v>
      </c>
      <c r="EX212" s="51">
        <v>886</v>
      </c>
      <c r="EY212" s="51">
        <v>933</v>
      </c>
      <c r="EZ212" s="51">
        <v>843</v>
      </c>
      <c r="FA212" s="51">
        <v>934</v>
      </c>
      <c r="FB212" s="51">
        <v>933</v>
      </c>
      <c r="FC212" s="51">
        <v>936</v>
      </c>
      <c r="FD212" s="51">
        <v>938</v>
      </c>
      <c r="FE212" s="51">
        <v>1001</v>
      </c>
      <c r="FF212" s="51">
        <v>949</v>
      </c>
      <c r="FG212" s="51">
        <v>892</v>
      </c>
      <c r="FH212" s="51">
        <v>919</v>
      </c>
      <c r="FI212" s="51">
        <v>824</v>
      </c>
      <c r="FJ212" s="51">
        <v>809</v>
      </c>
      <c r="FK212" s="51">
        <v>837</v>
      </c>
      <c r="FL212" s="51">
        <v>759</v>
      </c>
      <c r="FM212" s="51">
        <v>731</v>
      </c>
      <c r="FN212" s="51">
        <v>678</v>
      </c>
      <c r="FO212" s="51">
        <v>697</v>
      </c>
      <c r="FP212" s="51">
        <v>726</v>
      </c>
      <c r="FQ212" s="51">
        <v>680</v>
      </c>
      <c r="FR212" s="51">
        <v>673</v>
      </c>
      <c r="FS212" s="51">
        <v>650</v>
      </c>
      <c r="FT212" s="51">
        <v>722</v>
      </c>
      <c r="FU212" s="51">
        <v>726</v>
      </c>
      <c r="FV212" s="51">
        <v>805</v>
      </c>
      <c r="FW212" s="51">
        <v>790</v>
      </c>
      <c r="FX212" s="51">
        <v>627</v>
      </c>
      <c r="FY212" s="51">
        <v>588</v>
      </c>
      <c r="FZ212" s="51">
        <v>561</v>
      </c>
      <c r="GA212" s="51">
        <v>520</v>
      </c>
      <c r="GB212" s="51">
        <v>462</v>
      </c>
      <c r="GC212" s="51">
        <v>399</v>
      </c>
      <c r="GD212" s="51">
        <v>387</v>
      </c>
      <c r="GE212" s="51">
        <v>405</v>
      </c>
      <c r="GF212" s="51">
        <v>345</v>
      </c>
      <c r="GG212" s="51">
        <v>312</v>
      </c>
      <c r="GH212" s="51">
        <v>279</v>
      </c>
      <c r="GI212" s="51">
        <v>244</v>
      </c>
      <c r="GJ212" s="51">
        <v>238</v>
      </c>
      <c r="GK212" s="51">
        <v>151</v>
      </c>
      <c r="GL212" s="52">
        <v>760</v>
      </c>
    </row>
    <row r="213" spans="1:194" s="1" customFormat="1">
      <c r="A213" s="30" t="s">
        <v>133</v>
      </c>
      <c r="B213" s="1" t="s">
        <v>293</v>
      </c>
      <c r="C213" s="29" t="str">
        <f t="shared" si="82"/>
        <v>LA England - Bath and North East Somerset</v>
      </c>
      <c r="D213" s="50">
        <f t="shared" si="73"/>
        <v>77006</v>
      </c>
      <c r="E213" s="50">
        <f t="shared" si="74"/>
        <v>82497</v>
      </c>
      <c r="F213" s="51">
        <f t="shared" si="75"/>
        <v>195618</v>
      </c>
      <c r="G213" s="51">
        <f t="shared" si="76"/>
        <v>95553</v>
      </c>
      <c r="H213" s="52">
        <f t="shared" si="77"/>
        <v>100065</v>
      </c>
      <c r="I213" s="52">
        <f t="shared" si="78"/>
        <v>77006</v>
      </c>
      <c r="J213" s="52">
        <f t="shared" si="79"/>
        <v>82497</v>
      </c>
      <c r="K213" s="49">
        <f t="shared" si="80"/>
        <v>18547</v>
      </c>
      <c r="L213" s="50">
        <f t="shared" si="81"/>
        <v>17568</v>
      </c>
      <c r="M213" s="51">
        <v>926</v>
      </c>
      <c r="N213" s="51">
        <v>936</v>
      </c>
      <c r="O213" s="51">
        <v>911</v>
      </c>
      <c r="P213" s="51">
        <v>927</v>
      </c>
      <c r="Q213" s="51">
        <v>1027</v>
      </c>
      <c r="R213" s="51">
        <v>955</v>
      </c>
      <c r="S213" s="51">
        <v>1012</v>
      </c>
      <c r="T213" s="51">
        <v>1012</v>
      </c>
      <c r="U213" s="51">
        <v>1010</v>
      </c>
      <c r="V213" s="51">
        <v>1089</v>
      </c>
      <c r="W213" s="51">
        <v>1100</v>
      </c>
      <c r="X213" s="51">
        <v>1139</v>
      </c>
      <c r="Y213" s="51">
        <v>1097</v>
      </c>
      <c r="Z213" s="51">
        <v>1108</v>
      </c>
      <c r="AA213" s="51">
        <v>1098</v>
      </c>
      <c r="AB213" s="51">
        <v>1116</v>
      </c>
      <c r="AC213" s="51">
        <v>1049</v>
      </c>
      <c r="AD213" s="51">
        <v>1035</v>
      </c>
      <c r="AE213" s="51">
        <v>1357</v>
      </c>
      <c r="AF213" s="51">
        <v>2970</v>
      </c>
      <c r="AG213" s="51">
        <v>2751</v>
      </c>
      <c r="AH213" s="51">
        <v>1949</v>
      </c>
      <c r="AI213" s="51">
        <v>2165</v>
      </c>
      <c r="AJ213" s="51">
        <v>1638</v>
      </c>
      <c r="AK213" s="51">
        <v>1322</v>
      </c>
      <c r="AL213" s="51">
        <v>1085</v>
      </c>
      <c r="AM213" s="51">
        <v>1076</v>
      </c>
      <c r="AN213" s="51">
        <v>1047</v>
      </c>
      <c r="AO213" s="51">
        <v>1149</v>
      </c>
      <c r="AP213" s="51">
        <v>1051</v>
      </c>
      <c r="AQ213" s="51">
        <v>1143</v>
      </c>
      <c r="AR213" s="51">
        <v>1180</v>
      </c>
      <c r="AS213" s="51">
        <v>1170</v>
      </c>
      <c r="AT213" s="51">
        <v>1176</v>
      </c>
      <c r="AU213" s="51">
        <v>1169</v>
      </c>
      <c r="AV213" s="51">
        <v>1102</v>
      </c>
      <c r="AW213" s="51">
        <v>1119</v>
      </c>
      <c r="AX213" s="51">
        <v>1092</v>
      </c>
      <c r="AY213" s="51">
        <v>1119</v>
      </c>
      <c r="AZ213" s="51">
        <v>1045</v>
      </c>
      <c r="BA213" s="51">
        <v>1058</v>
      </c>
      <c r="BB213" s="51">
        <v>1122</v>
      </c>
      <c r="BC213" s="51">
        <v>1106</v>
      </c>
      <c r="BD213" s="51">
        <v>1134</v>
      </c>
      <c r="BE213" s="51">
        <v>1036</v>
      </c>
      <c r="BF213" s="51">
        <v>1015</v>
      </c>
      <c r="BG213" s="51">
        <v>1004</v>
      </c>
      <c r="BH213" s="51">
        <v>1048</v>
      </c>
      <c r="BI213" s="51">
        <v>1114</v>
      </c>
      <c r="BJ213" s="51">
        <v>1252</v>
      </c>
      <c r="BK213" s="51">
        <v>1246</v>
      </c>
      <c r="BL213" s="51">
        <v>1271</v>
      </c>
      <c r="BM213" s="51">
        <v>1189</v>
      </c>
      <c r="BN213" s="51">
        <v>1234</v>
      </c>
      <c r="BO213" s="51">
        <v>1188</v>
      </c>
      <c r="BP213" s="51">
        <v>1272</v>
      </c>
      <c r="BQ213" s="51">
        <v>1233</v>
      </c>
      <c r="BR213" s="51">
        <v>1299</v>
      </c>
      <c r="BS213" s="51">
        <v>1258</v>
      </c>
      <c r="BT213" s="51">
        <v>1214</v>
      </c>
      <c r="BU213" s="51">
        <v>1208</v>
      </c>
      <c r="BV213" s="51">
        <v>1146</v>
      </c>
      <c r="BW213" s="51">
        <v>1074</v>
      </c>
      <c r="BX213" s="51">
        <v>1052</v>
      </c>
      <c r="BY213" s="51">
        <v>1019</v>
      </c>
      <c r="BZ213" s="51">
        <v>972</v>
      </c>
      <c r="CA213" s="51">
        <v>936</v>
      </c>
      <c r="CB213" s="51">
        <v>900</v>
      </c>
      <c r="CC213" s="51">
        <v>868</v>
      </c>
      <c r="CD213" s="51">
        <v>853</v>
      </c>
      <c r="CE213" s="51">
        <v>841</v>
      </c>
      <c r="CF213" s="51">
        <v>874</v>
      </c>
      <c r="CG213" s="51">
        <v>850</v>
      </c>
      <c r="CH213" s="51">
        <v>910</v>
      </c>
      <c r="CI213" s="51">
        <v>989</v>
      </c>
      <c r="CJ213" s="51">
        <v>1019</v>
      </c>
      <c r="CK213" s="51">
        <v>761</v>
      </c>
      <c r="CL213" s="51">
        <v>750</v>
      </c>
      <c r="CM213" s="51">
        <v>688</v>
      </c>
      <c r="CN213" s="51">
        <v>579</v>
      </c>
      <c r="CO213" s="51">
        <v>552</v>
      </c>
      <c r="CP213" s="51">
        <v>495</v>
      </c>
      <c r="CQ213" s="51">
        <v>450</v>
      </c>
      <c r="CR213" s="51">
        <v>463</v>
      </c>
      <c r="CS213" s="51">
        <v>430</v>
      </c>
      <c r="CT213" s="51">
        <v>374</v>
      </c>
      <c r="CU213" s="51">
        <v>321</v>
      </c>
      <c r="CV213" s="51">
        <v>294</v>
      </c>
      <c r="CW213" s="51">
        <v>228</v>
      </c>
      <c r="CX213" s="51">
        <v>204</v>
      </c>
      <c r="CY213" s="51">
        <v>738</v>
      </c>
      <c r="CZ213" s="51">
        <v>878</v>
      </c>
      <c r="DA213" s="51">
        <v>858</v>
      </c>
      <c r="DB213" s="51">
        <v>871</v>
      </c>
      <c r="DC213" s="51">
        <v>883</v>
      </c>
      <c r="DD213" s="51">
        <v>874</v>
      </c>
      <c r="DE213" s="51">
        <v>979</v>
      </c>
      <c r="DF213" s="51">
        <v>1002</v>
      </c>
      <c r="DG213" s="51">
        <v>973</v>
      </c>
      <c r="DH213" s="51">
        <v>950</v>
      </c>
      <c r="DI213" s="51">
        <v>1009</v>
      </c>
      <c r="DJ213" s="51">
        <v>1074</v>
      </c>
      <c r="DK213" s="51">
        <v>1046</v>
      </c>
      <c r="DL213" s="51">
        <v>971</v>
      </c>
      <c r="DM213" s="51">
        <v>1044</v>
      </c>
      <c r="DN213" s="51">
        <v>1044</v>
      </c>
      <c r="DO213" s="51">
        <v>1104</v>
      </c>
      <c r="DP213" s="51">
        <v>1044</v>
      </c>
      <c r="DQ213" s="51">
        <v>964</v>
      </c>
      <c r="DR213" s="51">
        <v>1391</v>
      </c>
      <c r="DS213" s="51">
        <v>2848</v>
      </c>
      <c r="DT213" s="51">
        <v>2853</v>
      </c>
      <c r="DU213" s="51">
        <v>2123</v>
      </c>
      <c r="DV213" s="51">
        <v>2136</v>
      </c>
      <c r="DW213" s="51">
        <v>1436</v>
      </c>
      <c r="DX213" s="51">
        <v>1247</v>
      </c>
      <c r="DY213" s="51">
        <v>1095</v>
      </c>
      <c r="DZ213" s="51">
        <v>1118</v>
      </c>
      <c r="EA213" s="51">
        <v>1046</v>
      </c>
      <c r="EB213" s="51">
        <v>1198</v>
      </c>
      <c r="EC213" s="51">
        <v>1187</v>
      </c>
      <c r="ED213" s="51">
        <v>1245</v>
      </c>
      <c r="EE213" s="51">
        <v>1232</v>
      </c>
      <c r="EF213" s="51">
        <v>1282</v>
      </c>
      <c r="EG213" s="51">
        <v>1283</v>
      </c>
      <c r="EH213" s="51">
        <v>1165</v>
      </c>
      <c r="EI213" s="51">
        <v>1259</v>
      </c>
      <c r="EJ213" s="51">
        <v>1150</v>
      </c>
      <c r="EK213" s="51">
        <v>1161</v>
      </c>
      <c r="EL213" s="51">
        <v>1132</v>
      </c>
      <c r="EM213" s="51">
        <v>1091</v>
      </c>
      <c r="EN213" s="51">
        <v>1129</v>
      </c>
      <c r="EO213" s="51">
        <v>1155</v>
      </c>
      <c r="EP213" s="51">
        <v>1169</v>
      </c>
      <c r="EQ213" s="51">
        <v>1165</v>
      </c>
      <c r="ER213" s="51">
        <v>1072</v>
      </c>
      <c r="ES213" s="51">
        <v>1058</v>
      </c>
      <c r="ET213" s="51">
        <v>1061</v>
      </c>
      <c r="EU213" s="51">
        <v>1110</v>
      </c>
      <c r="EV213" s="51">
        <v>1157</v>
      </c>
      <c r="EW213" s="51">
        <v>1200</v>
      </c>
      <c r="EX213" s="51">
        <v>1339</v>
      </c>
      <c r="EY213" s="51">
        <v>1295</v>
      </c>
      <c r="EZ213" s="51">
        <v>1289</v>
      </c>
      <c r="FA213" s="51">
        <v>1279</v>
      </c>
      <c r="FB213" s="51">
        <v>1310</v>
      </c>
      <c r="FC213" s="51">
        <v>1364</v>
      </c>
      <c r="FD213" s="51">
        <v>1271</v>
      </c>
      <c r="FE213" s="51">
        <v>1310</v>
      </c>
      <c r="FF213" s="51">
        <v>1375</v>
      </c>
      <c r="FG213" s="51">
        <v>1171</v>
      </c>
      <c r="FH213" s="51">
        <v>1302</v>
      </c>
      <c r="FI213" s="51">
        <v>1200</v>
      </c>
      <c r="FJ213" s="51">
        <v>1126</v>
      </c>
      <c r="FK213" s="51">
        <v>1040</v>
      </c>
      <c r="FL213" s="51">
        <v>1062</v>
      </c>
      <c r="FM213" s="51">
        <v>1080</v>
      </c>
      <c r="FN213" s="51">
        <v>1018</v>
      </c>
      <c r="FO213" s="51">
        <v>949</v>
      </c>
      <c r="FP213" s="51">
        <v>964</v>
      </c>
      <c r="FQ213" s="51">
        <v>948</v>
      </c>
      <c r="FR213" s="51">
        <v>965</v>
      </c>
      <c r="FS213" s="51">
        <v>947</v>
      </c>
      <c r="FT213" s="51">
        <v>970</v>
      </c>
      <c r="FU213" s="51">
        <v>1040</v>
      </c>
      <c r="FV213" s="51">
        <v>990</v>
      </c>
      <c r="FW213" s="51">
        <v>1092</v>
      </c>
      <c r="FX213" s="51">
        <v>902</v>
      </c>
      <c r="FY213" s="51">
        <v>846</v>
      </c>
      <c r="FZ213" s="51">
        <v>856</v>
      </c>
      <c r="GA213" s="51">
        <v>773</v>
      </c>
      <c r="GB213" s="51">
        <v>617</v>
      </c>
      <c r="GC213" s="51">
        <v>584</v>
      </c>
      <c r="GD213" s="51">
        <v>599</v>
      </c>
      <c r="GE213" s="51">
        <v>603</v>
      </c>
      <c r="GF213" s="51">
        <v>563</v>
      </c>
      <c r="GG213" s="51">
        <v>510</v>
      </c>
      <c r="GH213" s="51">
        <v>488</v>
      </c>
      <c r="GI213" s="51">
        <v>394</v>
      </c>
      <c r="GJ213" s="51">
        <v>354</v>
      </c>
      <c r="GK213" s="51">
        <v>298</v>
      </c>
      <c r="GL213" s="52">
        <v>1460</v>
      </c>
    </row>
    <row r="214" spans="1:194" s="1" customFormat="1">
      <c r="A214" s="30" t="s">
        <v>133</v>
      </c>
      <c r="B214" s="1" t="s">
        <v>294</v>
      </c>
      <c r="C214" s="29" t="str">
        <f t="shared" si="82"/>
        <v>LA England - Bedford</v>
      </c>
      <c r="D214" s="50">
        <f t="shared" si="73"/>
        <v>70367</v>
      </c>
      <c r="E214" s="50">
        <f t="shared" si="74"/>
        <v>74766</v>
      </c>
      <c r="F214" s="51">
        <f t="shared" si="75"/>
        <v>187466</v>
      </c>
      <c r="G214" s="51">
        <f t="shared" si="76"/>
        <v>92103</v>
      </c>
      <c r="H214" s="52">
        <f t="shared" si="77"/>
        <v>95363</v>
      </c>
      <c r="I214" s="52">
        <f t="shared" si="78"/>
        <v>70367</v>
      </c>
      <c r="J214" s="52">
        <f t="shared" si="79"/>
        <v>74766</v>
      </c>
      <c r="K214" s="49">
        <f t="shared" si="80"/>
        <v>21736</v>
      </c>
      <c r="L214" s="50">
        <f t="shared" si="81"/>
        <v>20597</v>
      </c>
      <c r="M214" s="51">
        <v>1090</v>
      </c>
      <c r="N214" s="51">
        <v>1135</v>
      </c>
      <c r="O214" s="51">
        <v>1113</v>
      </c>
      <c r="P214" s="51">
        <v>1179</v>
      </c>
      <c r="Q214" s="51">
        <v>1190</v>
      </c>
      <c r="R214" s="51">
        <v>1188</v>
      </c>
      <c r="S214" s="51">
        <v>1267</v>
      </c>
      <c r="T214" s="51">
        <v>1217</v>
      </c>
      <c r="U214" s="51">
        <v>1212</v>
      </c>
      <c r="V214" s="51">
        <v>1251</v>
      </c>
      <c r="W214" s="51">
        <v>1251</v>
      </c>
      <c r="X214" s="51">
        <v>1233</v>
      </c>
      <c r="Y214" s="51">
        <v>1296</v>
      </c>
      <c r="Z214" s="51">
        <v>1267</v>
      </c>
      <c r="AA214" s="51">
        <v>1317</v>
      </c>
      <c r="AB214" s="51">
        <v>1166</v>
      </c>
      <c r="AC214" s="51">
        <v>1199</v>
      </c>
      <c r="AD214" s="51">
        <v>1165</v>
      </c>
      <c r="AE214" s="51">
        <v>1140</v>
      </c>
      <c r="AF214" s="51">
        <v>851</v>
      </c>
      <c r="AG214" s="51">
        <v>856</v>
      </c>
      <c r="AH214" s="51">
        <v>869</v>
      </c>
      <c r="AI214" s="51">
        <v>987</v>
      </c>
      <c r="AJ214" s="51">
        <v>1001</v>
      </c>
      <c r="AK214" s="51">
        <v>1101</v>
      </c>
      <c r="AL214" s="51">
        <v>1070</v>
      </c>
      <c r="AM214" s="51">
        <v>1159</v>
      </c>
      <c r="AN214" s="51">
        <v>1071</v>
      </c>
      <c r="AO214" s="51">
        <v>1207</v>
      </c>
      <c r="AP214" s="51">
        <v>1135</v>
      </c>
      <c r="AQ214" s="51">
        <v>1246</v>
      </c>
      <c r="AR214" s="51">
        <v>1287</v>
      </c>
      <c r="AS214" s="51">
        <v>1308</v>
      </c>
      <c r="AT214" s="51">
        <v>1346</v>
      </c>
      <c r="AU214" s="51">
        <v>1355</v>
      </c>
      <c r="AV214" s="51">
        <v>1274</v>
      </c>
      <c r="AW214" s="51">
        <v>1317</v>
      </c>
      <c r="AX214" s="51">
        <v>1308</v>
      </c>
      <c r="AY214" s="51">
        <v>1292</v>
      </c>
      <c r="AZ214" s="51">
        <v>1328</v>
      </c>
      <c r="BA214" s="51">
        <v>1284</v>
      </c>
      <c r="BB214" s="51">
        <v>1396</v>
      </c>
      <c r="BC214" s="51">
        <v>1301</v>
      </c>
      <c r="BD214" s="51">
        <v>1339</v>
      </c>
      <c r="BE214" s="51">
        <v>1230</v>
      </c>
      <c r="BF214" s="51">
        <v>1175</v>
      </c>
      <c r="BG214" s="51">
        <v>1243</v>
      </c>
      <c r="BH214" s="51">
        <v>1140</v>
      </c>
      <c r="BI214" s="51">
        <v>1298</v>
      </c>
      <c r="BJ214" s="51">
        <v>1174</v>
      </c>
      <c r="BK214" s="51">
        <v>1245</v>
      </c>
      <c r="BL214" s="51">
        <v>1317</v>
      </c>
      <c r="BM214" s="51">
        <v>1287</v>
      </c>
      <c r="BN214" s="51">
        <v>1295</v>
      </c>
      <c r="BO214" s="51">
        <v>1265</v>
      </c>
      <c r="BP214" s="51">
        <v>1365</v>
      </c>
      <c r="BQ214" s="51">
        <v>1258</v>
      </c>
      <c r="BR214" s="51">
        <v>1235</v>
      </c>
      <c r="BS214" s="51">
        <v>1171</v>
      </c>
      <c r="BT214" s="51">
        <v>1095</v>
      </c>
      <c r="BU214" s="51">
        <v>1146</v>
      </c>
      <c r="BV214" s="51">
        <v>1065</v>
      </c>
      <c r="BW214" s="51">
        <v>1002</v>
      </c>
      <c r="BX214" s="51">
        <v>1000</v>
      </c>
      <c r="BY214" s="51">
        <v>927</v>
      </c>
      <c r="BZ214" s="51">
        <v>929</v>
      </c>
      <c r="CA214" s="51">
        <v>886</v>
      </c>
      <c r="CB214" s="51">
        <v>797</v>
      </c>
      <c r="CC214" s="51">
        <v>802</v>
      </c>
      <c r="CD214" s="51">
        <v>773</v>
      </c>
      <c r="CE214" s="51">
        <v>725</v>
      </c>
      <c r="CF214" s="51">
        <v>698</v>
      </c>
      <c r="CG214" s="51">
        <v>780</v>
      </c>
      <c r="CH214" s="51">
        <v>720</v>
      </c>
      <c r="CI214" s="51">
        <v>843</v>
      </c>
      <c r="CJ214" s="51">
        <v>795</v>
      </c>
      <c r="CK214" s="51">
        <v>635</v>
      </c>
      <c r="CL214" s="51">
        <v>563</v>
      </c>
      <c r="CM214" s="51">
        <v>610</v>
      </c>
      <c r="CN214" s="51">
        <v>494</v>
      </c>
      <c r="CO214" s="51">
        <v>411</v>
      </c>
      <c r="CP214" s="51">
        <v>361</v>
      </c>
      <c r="CQ214" s="51">
        <v>360</v>
      </c>
      <c r="CR214" s="51">
        <v>358</v>
      </c>
      <c r="CS214" s="51">
        <v>362</v>
      </c>
      <c r="CT214" s="51">
        <v>296</v>
      </c>
      <c r="CU214" s="51">
        <v>248</v>
      </c>
      <c r="CV214" s="51">
        <v>238</v>
      </c>
      <c r="CW214" s="51">
        <v>198</v>
      </c>
      <c r="CX214" s="51">
        <v>159</v>
      </c>
      <c r="CY214" s="51">
        <v>565</v>
      </c>
      <c r="CZ214" s="51">
        <v>1006</v>
      </c>
      <c r="DA214" s="51">
        <v>1061</v>
      </c>
      <c r="DB214" s="51">
        <v>1127</v>
      </c>
      <c r="DC214" s="51">
        <v>1137</v>
      </c>
      <c r="DD214" s="51">
        <v>1201</v>
      </c>
      <c r="DE214" s="51">
        <v>1171</v>
      </c>
      <c r="DF214" s="51">
        <v>1160</v>
      </c>
      <c r="DG214" s="51">
        <v>1132</v>
      </c>
      <c r="DH214" s="51">
        <v>1174</v>
      </c>
      <c r="DI214" s="51">
        <v>1168</v>
      </c>
      <c r="DJ214" s="51">
        <v>1206</v>
      </c>
      <c r="DK214" s="51">
        <v>1182</v>
      </c>
      <c r="DL214" s="51">
        <v>1246</v>
      </c>
      <c r="DM214" s="51">
        <v>1242</v>
      </c>
      <c r="DN214" s="51">
        <v>1153</v>
      </c>
      <c r="DO214" s="51">
        <v>1100</v>
      </c>
      <c r="DP214" s="51">
        <v>1096</v>
      </c>
      <c r="DQ214" s="51">
        <v>1035</v>
      </c>
      <c r="DR214" s="51">
        <v>979</v>
      </c>
      <c r="DS214" s="51">
        <v>722</v>
      </c>
      <c r="DT214" s="51">
        <v>773</v>
      </c>
      <c r="DU214" s="51">
        <v>852</v>
      </c>
      <c r="DV214" s="51">
        <v>942</v>
      </c>
      <c r="DW214" s="51">
        <v>1034</v>
      </c>
      <c r="DX214" s="51">
        <v>1069</v>
      </c>
      <c r="DY214" s="51">
        <v>1119</v>
      </c>
      <c r="DZ214" s="51">
        <v>1120</v>
      </c>
      <c r="EA214" s="51">
        <v>1175</v>
      </c>
      <c r="EB214" s="51">
        <v>1230</v>
      </c>
      <c r="EC214" s="51">
        <v>1314</v>
      </c>
      <c r="ED214" s="51">
        <v>1355</v>
      </c>
      <c r="EE214" s="51">
        <v>1386</v>
      </c>
      <c r="EF214" s="51">
        <v>1377</v>
      </c>
      <c r="EG214" s="51">
        <v>1417</v>
      </c>
      <c r="EH214" s="51">
        <v>1557</v>
      </c>
      <c r="EI214" s="51">
        <v>1419</v>
      </c>
      <c r="EJ214" s="51">
        <v>1496</v>
      </c>
      <c r="EK214" s="51">
        <v>1404</v>
      </c>
      <c r="EL214" s="51">
        <v>1366</v>
      </c>
      <c r="EM214" s="51">
        <v>1355</v>
      </c>
      <c r="EN214" s="51">
        <v>1380</v>
      </c>
      <c r="EO214" s="51">
        <v>1402</v>
      </c>
      <c r="EP214" s="51">
        <v>1485</v>
      </c>
      <c r="EQ214" s="51">
        <v>1346</v>
      </c>
      <c r="ER214" s="51">
        <v>1265</v>
      </c>
      <c r="ES214" s="51">
        <v>1175</v>
      </c>
      <c r="ET214" s="51">
        <v>1216</v>
      </c>
      <c r="EU214" s="51">
        <v>1201</v>
      </c>
      <c r="EV214" s="51">
        <v>1199</v>
      </c>
      <c r="EW214" s="51">
        <v>1325</v>
      </c>
      <c r="EX214" s="51">
        <v>1213</v>
      </c>
      <c r="EY214" s="51">
        <v>1319</v>
      </c>
      <c r="EZ214" s="51">
        <v>1259</v>
      </c>
      <c r="FA214" s="51">
        <v>1264</v>
      </c>
      <c r="FB214" s="51">
        <v>1339</v>
      </c>
      <c r="FC214" s="51">
        <v>1287</v>
      </c>
      <c r="FD214" s="51">
        <v>1274</v>
      </c>
      <c r="FE214" s="51">
        <v>1202</v>
      </c>
      <c r="FF214" s="51">
        <v>1316</v>
      </c>
      <c r="FG214" s="51">
        <v>1173</v>
      </c>
      <c r="FH214" s="51">
        <v>1182</v>
      </c>
      <c r="FI214" s="51">
        <v>1040</v>
      </c>
      <c r="FJ214" s="51">
        <v>1068</v>
      </c>
      <c r="FK214" s="51">
        <v>1033</v>
      </c>
      <c r="FL214" s="51">
        <v>1013</v>
      </c>
      <c r="FM214" s="51">
        <v>907</v>
      </c>
      <c r="FN214" s="51">
        <v>902</v>
      </c>
      <c r="FO214" s="51">
        <v>887</v>
      </c>
      <c r="FP214" s="51">
        <v>878</v>
      </c>
      <c r="FQ214" s="51">
        <v>804</v>
      </c>
      <c r="FR214" s="51">
        <v>811</v>
      </c>
      <c r="FS214" s="51">
        <v>837</v>
      </c>
      <c r="FT214" s="51">
        <v>829</v>
      </c>
      <c r="FU214" s="51">
        <v>888</v>
      </c>
      <c r="FV214" s="51">
        <v>868</v>
      </c>
      <c r="FW214" s="51">
        <v>861</v>
      </c>
      <c r="FX214" s="51">
        <v>707</v>
      </c>
      <c r="FY214" s="51">
        <v>690</v>
      </c>
      <c r="FZ214" s="51">
        <v>689</v>
      </c>
      <c r="GA214" s="51">
        <v>619</v>
      </c>
      <c r="GB214" s="51">
        <v>534</v>
      </c>
      <c r="GC214" s="51">
        <v>434</v>
      </c>
      <c r="GD214" s="51">
        <v>477</v>
      </c>
      <c r="GE214" s="51">
        <v>448</v>
      </c>
      <c r="GF214" s="51">
        <v>447</v>
      </c>
      <c r="GG214" s="51">
        <v>414</v>
      </c>
      <c r="GH214" s="51">
        <v>363</v>
      </c>
      <c r="GI214" s="51">
        <v>377</v>
      </c>
      <c r="GJ214" s="51">
        <v>314</v>
      </c>
      <c r="GK214" s="51">
        <v>254</v>
      </c>
      <c r="GL214" s="52">
        <v>1090</v>
      </c>
    </row>
    <row r="215" spans="1:194" s="1" customFormat="1">
      <c r="A215" s="30" t="s">
        <v>133</v>
      </c>
      <c r="B215" s="1" t="s">
        <v>295</v>
      </c>
      <c r="C215" s="29" t="str">
        <f t="shared" si="82"/>
        <v>LA England - Bexley</v>
      </c>
      <c r="D215" s="50">
        <f t="shared" si="73"/>
        <v>90112</v>
      </c>
      <c r="E215" s="50">
        <f t="shared" si="74"/>
        <v>100536</v>
      </c>
      <c r="F215" s="51">
        <f t="shared" si="75"/>
        <v>247835</v>
      </c>
      <c r="G215" s="51">
        <f t="shared" si="76"/>
        <v>119290</v>
      </c>
      <c r="H215" s="52">
        <f t="shared" si="77"/>
        <v>128545</v>
      </c>
      <c r="I215" s="52">
        <f t="shared" si="78"/>
        <v>90112</v>
      </c>
      <c r="J215" s="52">
        <f t="shared" si="79"/>
        <v>100536</v>
      </c>
      <c r="K215" s="49">
        <f t="shared" si="80"/>
        <v>29178</v>
      </c>
      <c r="L215" s="50">
        <f t="shared" si="81"/>
        <v>28009</v>
      </c>
      <c r="M215" s="51">
        <v>1529</v>
      </c>
      <c r="N215" s="51">
        <v>1414</v>
      </c>
      <c r="O215" s="51">
        <v>1559</v>
      </c>
      <c r="P215" s="51">
        <v>1542</v>
      </c>
      <c r="Q215" s="51">
        <v>1550</v>
      </c>
      <c r="R215" s="51">
        <v>1598</v>
      </c>
      <c r="S215" s="51">
        <v>1745</v>
      </c>
      <c r="T215" s="51">
        <v>1594</v>
      </c>
      <c r="U215" s="51">
        <v>1670</v>
      </c>
      <c r="V215" s="51">
        <v>1657</v>
      </c>
      <c r="W215" s="51">
        <v>1730</v>
      </c>
      <c r="X215" s="51">
        <v>1741</v>
      </c>
      <c r="Y215" s="51">
        <v>1656</v>
      </c>
      <c r="Z215" s="51">
        <v>1663</v>
      </c>
      <c r="AA215" s="51">
        <v>1757</v>
      </c>
      <c r="AB215" s="51">
        <v>1613</v>
      </c>
      <c r="AC215" s="51">
        <v>1569</v>
      </c>
      <c r="AD215" s="51">
        <v>1591</v>
      </c>
      <c r="AE215" s="51">
        <v>1522</v>
      </c>
      <c r="AF215" s="51">
        <v>1129</v>
      </c>
      <c r="AG215" s="51">
        <v>1228</v>
      </c>
      <c r="AH215" s="51">
        <v>1290</v>
      </c>
      <c r="AI215" s="51">
        <v>1409</v>
      </c>
      <c r="AJ215" s="51">
        <v>1418</v>
      </c>
      <c r="AK215" s="51">
        <v>1430</v>
      </c>
      <c r="AL215" s="51">
        <v>1405</v>
      </c>
      <c r="AM215" s="51">
        <v>1346</v>
      </c>
      <c r="AN215" s="51">
        <v>1362</v>
      </c>
      <c r="AO215" s="51">
        <v>1408</v>
      </c>
      <c r="AP215" s="51">
        <v>1430</v>
      </c>
      <c r="AQ215" s="51">
        <v>1534</v>
      </c>
      <c r="AR215" s="51">
        <v>1506</v>
      </c>
      <c r="AS215" s="51">
        <v>1554</v>
      </c>
      <c r="AT215" s="51">
        <v>1715</v>
      </c>
      <c r="AU215" s="51">
        <v>1643</v>
      </c>
      <c r="AV215" s="51">
        <v>1624</v>
      </c>
      <c r="AW215" s="51">
        <v>1589</v>
      </c>
      <c r="AX215" s="51">
        <v>1714</v>
      </c>
      <c r="AY215" s="51">
        <v>1659</v>
      </c>
      <c r="AZ215" s="51">
        <v>1665</v>
      </c>
      <c r="BA215" s="51">
        <v>1607</v>
      </c>
      <c r="BB215" s="51">
        <v>1766</v>
      </c>
      <c r="BC215" s="51">
        <v>1774</v>
      </c>
      <c r="BD215" s="51">
        <v>1707</v>
      </c>
      <c r="BE215" s="51">
        <v>1545</v>
      </c>
      <c r="BF215" s="51">
        <v>1529</v>
      </c>
      <c r="BG215" s="51">
        <v>1495</v>
      </c>
      <c r="BH215" s="51">
        <v>1556</v>
      </c>
      <c r="BI215" s="51">
        <v>1529</v>
      </c>
      <c r="BJ215" s="51">
        <v>1570</v>
      </c>
      <c r="BK215" s="51">
        <v>1547</v>
      </c>
      <c r="BL215" s="51">
        <v>1638</v>
      </c>
      <c r="BM215" s="51">
        <v>1662</v>
      </c>
      <c r="BN215" s="51">
        <v>1654</v>
      </c>
      <c r="BO215" s="51">
        <v>1686</v>
      </c>
      <c r="BP215" s="51">
        <v>1637</v>
      </c>
      <c r="BQ215" s="51">
        <v>1607</v>
      </c>
      <c r="BR215" s="51">
        <v>1628</v>
      </c>
      <c r="BS215" s="51">
        <v>1655</v>
      </c>
      <c r="BT215" s="51">
        <v>1553</v>
      </c>
      <c r="BU215" s="51">
        <v>1455</v>
      </c>
      <c r="BV215" s="51">
        <v>1426</v>
      </c>
      <c r="BW215" s="51">
        <v>1434</v>
      </c>
      <c r="BX215" s="51">
        <v>1308</v>
      </c>
      <c r="BY215" s="51">
        <v>1224</v>
      </c>
      <c r="BZ215" s="51">
        <v>1129</v>
      </c>
      <c r="CA215" s="51">
        <v>1122</v>
      </c>
      <c r="CB215" s="51">
        <v>1033</v>
      </c>
      <c r="CC215" s="51">
        <v>995</v>
      </c>
      <c r="CD215" s="51">
        <v>948</v>
      </c>
      <c r="CE215" s="51">
        <v>961</v>
      </c>
      <c r="CF215" s="51">
        <v>949</v>
      </c>
      <c r="CG215" s="51">
        <v>875</v>
      </c>
      <c r="CH215" s="51">
        <v>883</v>
      </c>
      <c r="CI215" s="51">
        <v>970</v>
      </c>
      <c r="CJ215" s="51">
        <v>1064</v>
      </c>
      <c r="CK215" s="51">
        <v>764</v>
      </c>
      <c r="CL215" s="51">
        <v>665</v>
      </c>
      <c r="CM215" s="51">
        <v>693</v>
      </c>
      <c r="CN215" s="51">
        <v>633</v>
      </c>
      <c r="CO215" s="51">
        <v>532</v>
      </c>
      <c r="CP215" s="51">
        <v>431</v>
      </c>
      <c r="CQ215" s="51">
        <v>491</v>
      </c>
      <c r="CR215" s="51">
        <v>514</v>
      </c>
      <c r="CS215" s="51">
        <v>460</v>
      </c>
      <c r="CT215" s="51">
        <v>413</v>
      </c>
      <c r="CU215" s="51">
        <v>351</v>
      </c>
      <c r="CV215" s="51">
        <v>289</v>
      </c>
      <c r="CW215" s="51">
        <v>264</v>
      </c>
      <c r="CX215" s="51">
        <v>241</v>
      </c>
      <c r="CY215" s="51">
        <v>670</v>
      </c>
      <c r="CZ215" s="51">
        <v>1468</v>
      </c>
      <c r="DA215" s="51">
        <v>1404</v>
      </c>
      <c r="DB215" s="51">
        <v>1450</v>
      </c>
      <c r="DC215" s="51">
        <v>1509</v>
      </c>
      <c r="DD215" s="51">
        <v>1565</v>
      </c>
      <c r="DE215" s="51">
        <v>1525</v>
      </c>
      <c r="DF215" s="51">
        <v>1542</v>
      </c>
      <c r="DG215" s="51">
        <v>1602</v>
      </c>
      <c r="DH215" s="51">
        <v>1527</v>
      </c>
      <c r="DI215" s="51">
        <v>1613</v>
      </c>
      <c r="DJ215" s="51">
        <v>1655</v>
      </c>
      <c r="DK215" s="51">
        <v>1701</v>
      </c>
      <c r="DL215" s="51">
        <v>1595</v>
      </c>
      <c r="DM215" s="51">
        <v>1580</v>
      </c>
      <c r="DN215" s="51">
        <v>1688</v>
      </c>
      <c r="DO215" s="51">
        <v>1628</v>
      </c>
      <c r="DP215" s="51">
        <v>1509</v>
      </c>
      <c r="DQ215" s="51">
        <v>1448</v>
      </c>
      <c r="DR215" s="51">
        <v>1372</v>
      </c>
      <c r="DS215" s="51">
        <v>1109</v>
      </c>
      <c r="DT215" s="51">
        <v>1179</v>
      </c>
      <c r="DU215" s="51">
        <v>1289</v>
      </c>
      <c r="DV215" s="51">
        <v>1349</v>
      </c>
      <c r="DW215" s="51">
        <v>1439</v>
      </c>
      <c r="DX215" s="51">
        <v>1360</v>
      </c>
      <c r="DY215" s="51">
        <v>1407</v>
      </c>
      <c r="DZ215" s="51">
        <v>1394</v>
      </c>
      <c r="EA215" s="51">
        <v>1476</v>
      </c>
      <c r="EB215" s="51">
        <v>1632</v>
      </c>
      <c r="EC215" s="51">
        <v>1603</v>
      </c>
      <c r="ED215" s="51">
        <v>1726</v>
      </c>
      <c r="EE215" s="51">
        <v>1872</v>
      </c>
      <c r="EF215" s="51">
        <v>1852</v>
      </c>
      <c r="EG215" s="51">
        <v>1945</v>
      </c>
      <c r="EH215" s="51">
        <v>1864</v>
      </c>
      <c r="EI215" s="51">
        <v>1871</v>
      </c>
      <c r="EJ215" s="51">
        <v>1819</v>
      </c>
      <c r="EK215" s="51">
        <v>2002</v>
      </c>
      <c r="EL215" s="51">
        <v>1875</v>
      </c>
      <c r="EM215" s="51">
        <v>1963</v>
      </c>
      <c r="EN215" s="51">
        <v>2006</v>
      </c>
      <c r="EO215" s="51">
        <v>1933</v>
      </c>
      <c r="EP215" s="51">
        <v>1906</v>
      </c>
      <c r="EQ215" s="51">
        <v>1832</v>
      </c>
      <c r="ER215" s="51">
        <v>1703</v>
      </c>
      <c r="ES215" s="51">
        <v>1678</v>
      </c>
      <c r="ET215" s="51">
        <v>1631</v>
      </c>
      <c r="EU215" s="51">
        <v>1625</v>
      </c>
      <c r="EV215" s="51">
        <v>1624</v>
      </c>
      <c r="EW215" s="51">
        <v>1648</v>
      </c>
      <c r="EX215" s="51">
        <v>1685</v>
      </c>
      <c r="EY215" s="51">
        <v>1734</v>
      </c>
      <c r="EZ215" s="51">
        <v>1746</v>
      </c>
      <c r="FA215" s="51">
        <v>1764</v>
      </c>
      <c r="FB215" s="51">
        <v>1650</v>
      </c>
      <c r="FC215" s="51">
        <v>1807</v>
      </c>
      <c r="FD215" s="51">
        <v>1785</v>
      </c>
      <c r="FE215" s="51">
        <v>1768</v>
      </c>
      <c r="FF215" s="51">
        <v>1696</v>
      </c>
      <c r="FG215" s="51">
        <v>1592</v>
      </c>
      <c r="FH215" s="51">
        <v>1635</v>
      </c>
      <c r="FI215" s="51">
        <v>1503</v>
      </c>
      <c r="FJ215" s="51">
        <v>1425</v>
      </c>
      <c r="FK215" s="51">
        <v>1340</v>
      </c>
      <c r="FL215" s="51">
        <v>1285</v>
      </c>
      <c r="FM215" s="51">
        <v>1281</v>
      </c>
      <c r="FN215" s="51">
        <v>1146</v>
      </c>
      <c r="FO215" s="51">
        <v>1107</v>
      </c>
      <c r="FP215" s="51">
        <v>1056</v>
      </c>
      <c r="FQ215" s="51">
        <v>1029</v>
      </c>
      <c r="FR215" s="51">
        <v>1029</v>
      </c>
      <c r="FS215" s="51">
        <v>1093</v>
      </c>
      <c r="FT215" s="51">
        <v>982</v>
      </c>
      <c r="FU215" s="51">
        <v>1082</v>
      </c>
      <c r="FV215" s="51">
        <v>1131</v>
      </c>
      <c r="FW215" s="51">
        <v>1233</v>
      </c>
      <c r="FX215" s="51">
        <v>977</v>
      </c>
      <c r="FY215" s="51">
        <v>860</v>
      </c>
      <c r="FZ215" s="51">
        <v>880</v>
      </c>
      <c r="GA215" s="51">
        <v>854</v>
      </c>
      <c r="GB215" s="51">
        <v>783</v>
      </c>
      <c r="GC215" s="51">
        <v>659</v>
      </c>
      <c r="GD215" s="51">
        <v>707</v>
      </c>
      <c r="GE215" s="51">
        <v>684</v>
      </c>
      <c r="GF215" s="51">
        <v>666</v>
      </c>
      <c r="GG215" s="51">
        <v>569</v>
      </c>
      <c r="GH215" s="51">
        <v>506</v>
      </c>
      <c r="GI215" s="51">
        <v>479</v>
      </c>
      <c r="GJ215" s="51">
        <v>450</v>
      </c>
      <c r="GK215" s="51">
        <v>373</v>
      </c>
      <c r="GL215" s="52">
        <v>1521</v>
      </c>
    </row>
    <row r="216" spans="1:194" s="1" customFormat="1">
      <c r="A216" s="30" t="s">
        <v>133</v>
      </c>
      <c r="B216" s="1" t="s">
        <v>296</v>
      </c>
      <c r="C216" s="29" t="str">
        <f t="shared" si="82"/>
        <v>LA England - Birmingham</v>
      </c>
      <c r="D216" s="50">
        <f t="shared" si="73"/>
        <v>422246</v>
      </c>
      <c r="E216" s="50">
        <f t="shared" si="74"/>
        <v>447410</v>
      </c>
      <c r="F216" s="51">
        <f t="shared" si="75"/>
        <v>1157603</v>
      </c>
      <c r="G216" s="51">
        <f t="shared" si="76"/>
        <v>569108</v>
      </c>
      <c r="H216" s="52">
        <f t="shared" si="77"/>
        <v>588495</v>
      </c>
      <c r="I216" s="52">
        <f t="shared" si="78"/>
        <v>422246</v>
      </c>
      <c r="J216" s="52">
        <f t="shared" si="79"/>
        <v>447410</v>
      </c>
      <c r="K216" s="49">
        <f t="shared" si="80"/>
        <v>146862</v>
      </c>
      <c r="L216" s="50">
        <f t="shared" si="81"/>
        <v>141085</v>
      </c>
      <c r="M216" s="51">
        <v>7534</v>
      </c>
      <c r="N216" s="51">
        <v>7068</v>
      </c>
      <c r="O216" s="51">
        <v>7472</v>
      </c>
      <c r="P216" s="51">
        <v>7739</v>
      </c>
      <c r="Q216" s="51">
        <v>7661</v>
      </c>
      <c r="R216" s="51">
        <v>8105</v>
      </c>
      <c r="S216" s="51">
        <v>8122</v>
      </c>
      <c r="T216" s="51">
        <v>8315</v>
      </c>
      <c r="U216" s="51">
        <v>8330</v>
      </c>
      <c r="V216" s="51">
        <v>8471</v>
      </c>
      <c r="W216" s="51">
        <v>8748</v>
      </c>
      <c r="X216" s="51">
        <v>8689</v>
      </c>
      <c r="Y216" s="51">
        <v>8536</v>
      </c>
      <c r="Z216" s="51">
        <v>8553</v>
      </c>
      <c r="AA216" s="51">
        <v>8655</v>
      </c>
      <c r="AB216" s="51">
        <v>8459</v>
      </c>
      <c r="AC216" s="51">
        <v>8090</v>
      </c>
      <c r="AD216" s="51">
        <v>8315</v>
      </c>
      <c r="AE216" s="51">
        <v>8879</v>
      </c>
      <c r="AF216" s="51">
        <v>10586</v>
      </c>
      <c r="AG216" s="51">
        <v>10372</v>
      </c>
      <c r="AH216" s="51">
        <v>9975</v>
      </c>
      <c r="AI216" s="51">
        <v>9769</v>
      </c>
      <c r="AJ216" s="51">
        <v>9672</v>
      </c>
      <c r="AK216" s="51">
        <v>8913</v>
      </c>
      <c r="AL216" s="51">
        <v>8687</v>
      </c>
      <c r="AM216" s="51">
        <v>8408</v>
      </c>
      <c r="AN216" s="51">
        <v>8334</v>
      </c>
      <c r="AO216" s="51">
        <v>8503</v>
      </c>
      <c r="AP216" s="51">
        <v>8348</v>
      </c>
      <c r="AQ216" s="51">
        <v>8583</v>
      </c>
      <c r="AR216" s="51">
        <v>8344</v>
      </c>
      <c r="AS216" s="51">
        <v>8321</v>
      </c>
      <c r="AT216" s="51">
        <v>8113</v>
      </c>
      <c r="AU216" s="51">
        <v>7956</v>
      </c>
      <c r="AV216" s="51">
        <v>7991</v>
      </c>
      <c r="AW216" s="51">
        <v>7820</v>
      </c>
      <c r="AX216" s="51">
        <v>7976</v>
      </c>
      <c r="AY216" s="51">
        <v>7576</v>
      </c>
      <c r="AZ216" s="51">
        <v>7610</v>
      </c>
      <c r="BA216" s="51">
        <v>7514</v>
      </c>
      <c r="BB216" s="51">
        <v>7538</v>
      </c>
      <c r="BC216" s="51">
        <v>7484</v>
      </c>
      <c r="BD216" s="51">
        <v>6995</v>
      </c>
      <c r="BE216" s="51">
        <v>6888</v>
      </c>
      <c r="BF216" s="51">
        <v>6822</v>
      </c>
      <c r="BG216" s="51">
        <v>6758</v>
      </c>
      <c r="BH216" s="51">
        <v>6608</v>
      </c>
      <c r="BI216" s="51">
        <v>6719</v>
      </c>
      <c r="BJ216" s="51">
        <v>6814</v>
      </c>
      <c r="BK216" s="51">
        <v>6763</v>
      </c>
      <c r="BL216" s="51">
        <v>7005</v>
      </c>
      <c r="BM216" s="51">
        <v>7038</v>
      </c>
      <c r="BN216" s="51">
        <v>6939</v>
      </c>
      <c r="BO216" s="51">
        <v>6955</v>
      </c>
      <c r="BP216" s="51">
        <v>6573</v>
      </c>
      <c r="BQ216" s="51">
        <v>6239</v>
      </c>
      <c r="BR216" s="51">
        <v>6164</v>
      </c>
      <c r="BS216" s="51">
        <v>6118</v>
      </c>
      <c r="BT216" s="51">
        <v>5928</v>
      </c>
      <c r="BU216" s="51">
        <v>5700</v>
      </c>
      <c r="BV216" s="51">
        <v>5489</v>
      </c>
      <c r="BW216" s="51">
        <v>5355</v>
      </c>
      <c r="BX216" s="51">
        <v>5101</v>
      </c>
      <c r="BY216" s="51">
        <v>5129</v>
      </c>
      <c r="BZ216" s="51">
        <v>4696</v>
      </c>
      <c r="CA216" s="51">
        <v>4235</v>
      </c>
      <c r="CB216" s="51">
        <v>4180</v>
      </c>
      <c r="CC216" s="51">
        <v>4042</v>
      </c>
      <c r="CD216" s="51">
        <v>4061</v>
      </c>
      <c r="CE216" s="51">
        <v>3788</v>
      </c>
      <c r="CF216" s="51">
        <v>3533</v>
      </c>
      <c r="CG216" s="51">
        <v>3514</v>
      </c>
      <c r="CH216" s="51">
        <v>3224</v>
      </c>
      <c r="CI216" s="51">
        <v>3215</v>
      </c>
      <c r="CJ216" s="51">
        <v>3331</v>
      </c>
      <c r="CK216" s="51">
        <v>2637</v>
      </c>
      <c r="CL216" s="51">
        <v>2666</v>
      </c>
      <c r="CM216" s="51">
        <v>2605</v>
      </c>
      <c r="CN216" s="51">
        <v>2334</v>
      </c>
      <c r="CO216" s="51">
        <v>2076</v>
      </c>
      <c r="CP216" s="51">
        <v>1753</v>
      </c>
      <c r="CQ216" s="51">
        <v>1764</v>
      </c>
      <c r="CR216" s="51">
        <v>1782</v>
      </c>
      <c r="CS216" s="51">
        <v>1519</v>
      </c>
      <c r="CT216" s="51">
        <v>1339</v>
      </c>
      <c r="CU216" s="51">
        <v>1257</v>
      </c>
      <c r="CV216" s="51">
        <v>1117</v>
      </c>
      <c r="CW216" s="51">
        <v>847</v>
      </c>
      <c r="CX216" s="51">
        <v>767</v>
      </c>
      <c r="CY216" s="51">
        <v>2592</v>
      </c>
      <c r="CZ216" s="51">
        <v>7265</v>
      </c>
      <c r="DA216" s="51">
        <v>7333</v>
      </c>
      <c r="DB216" s="51">
        <v>7398</v>
      </c>
      <c r="DC216" s="51">
        <v>7230</v>
      </c>
      <c r="DD216" s="51">
        <v>7559</v>
      </c>
      <c r="DE216" s="51">
        <v>7859</v>
      </c>
      <c r="DF216" s="51">
        <v>7891</v>
      </c>
      <c r="DG216" s="51">
        <v>7869</v>
      </c>
      <c r="DH216" s="51">
        <v>8007</v>
      </c>
      <c r="DI216" s="51">
        <v>8132</v>
      </c>
      <c r="DJ216" s="51">
        <v>8022</v>
      </c>
      <c r="DK216" s="51">
        <v>8358</v>
      </c>
      <c r="DL216" s="51">
        <v>7938</v>
      </c>
      <c r="DM216" s="51">
        <v>8434</v>
      </c>
      <c r="DN216" s="51">
        <v>8178</v>
      </c>
      <c r="DO216" s="51">
        <v>7785</v>
      </c>
      <c r="DP216" s="51">
        <v>7868</v>
      </c>
      <c r="DQ216" s="51">
        <v>7959</v>
      </c>
      <c r="DR216" s="51">
        <v>8422</v>
      </c>
      <c r="DS216" s="51">
        <v>11132</v>
      </c>
      <c r="DT216" s="51">
        <v>11481</v>
      </c>
      <c r="DU216" s="51">
        <v>10564</v>
      </c>
      <c r="DV216" s="51">
        <v>9268</v>
      </c>
      <c r="DW216" s="51">
        <v>8937</v>
      </c>
      <c r="DX216" s="51">
        <v>8841</v>
      </c>
      <c r="DY216" s="51">
        <v>8706</v>
      </c>
      <c r="DZ216" s="51">
        <v>8758</v>
      </c>
      <c r="EA216" s="51">
        <v>8514</v>
      </c>
      <c r="EB216" s="51">
        <v>8406</v>
      </c>
      <c r="EC216" s="51">
        <v>8332</v>
      </c>
      <c r="ED216" s="51">
        <v>8600</v>
      </c>
      <c r="EE216" s="51">
        <v>8729</v>
      </c>
      <c r="EF216" s="51">
        <v>8864</v>
      </c>
      <c r="EG216" s="51">
        <v>8778</v>
      </c>
      <c r="EH216" s="51">
        <v>8844</v>
      </c>
      <c r="EI216" s="51">
        <v>9001</v>
      </c>
      <c r="EJ216" s="51">
        <v>8544</v>
      </c>
      <c r="EK216" s="51">
        <v>8376</v>
      </c>
      <c r="EL216" s="51">
        <v>8393</v>
      </c>
      <c r="EM216" s="51">
        <v>8432</v>
      </c>
      <c r="EN216" s="51">
        <v>8337</v>
      </c>
      <c r="EO216" s="51">
        <v>8050</v>
      </c>
      <c r="EP216" s="51">
        <v>8364</v>
      </c>
      <c r="EQ216" s="51">
        <v>7614</v>
      </c>
      <c r="ER216" s="51">
        <v>7159</v>
      </c>
      <c r="ES216" s="51">
        <v>6869</v>
      </c>
      <c r="ET216" s="51">
        <v>6869</v>
      </c>
      <c r="EU216" s="51">
        <v>6470</v>
      </c>
      <c r="EV216" s="51">
        <v>6570</v>
      </c>
      <c r="EW216" s="51">
        <v>6687</v>
      </c>
      <c r="EX216" s="51">
        <v>6914</v>
      </c>
      <c r="EY216" s="51">
        <v>6935</v>
      </c>
      <c r="EZ216" s="51">
        <v>7040</v>
      </c>
      <c r="FA216" s="51">
        <v>6816</v>
      </c>
      <c r="FB216" s="51">
        <v>6774</v>
      </c>
      <c r="FC216" s="51">
        <v>6714</v>
      </c>
      <c r="FD216" s="51">
        <v>6472</v>
      </c>
      <c r="FE216" s="51">
        <v>6319</v>
      </c>
      <c r="FF216" s="51">
        <v>6288</v>
      </c>
      <c r="FG216" s="51">
        <v>6034</v>
      </c>
      <c r="FH216" s="51">
        <v>6152</v>
      </c>
      <c r="FI216" s="51">
        <v>5678</v>
      </c>
      <c r="FJ216" s="51">
        <v>5438</v>
      </c>
      <c r="FK216" s="51">
        <v>5178</v>
      </c>
      <c r="FL216" s="51">
        <v>4900</v>
      </c>
      <c r="FM216" s="51">
        <v>4711</v>
      </c>
      <c r="FN216" s="51">
        <v>4497</v>
      </c>
      <c r="FO216" s="51">
        <v>4248</v>
      </c>
      <c r="FP216" s="51">
        <v>4245</v>
      </c>
      <c r="FQ216" s="51">
        <v>4176</v>
      </c>
      <c r="FR216" s="51">
        <v>4051</v>
      </c>
      <c r="FS216" s="51">
        <v>3782</v>
      </c>
      <c r="FT216" s="51">
        <v>3932</v>
      </c>
      <c r="FU216" s="51">
        <v>3581</v>
      </c>
      <c r="FV216" s="51">
        <v>3894</v>
      </c>
      <c r="FW216" s="51">
        <v>3990</v>
      </c>
      <c r="FX216" s="51">
        <v>3149</v>
      </c>
      <c r="FY216" s="51">
        <v>3070</v>
      </c>
      <c r="FZ216" s="51">
        <v>3087</v>
      </c>
      <c r="GA216" s="51">
        <v>2909</v>
      </c>
      <c r="GB216" s="51">
        <v>2608</v>
      </c>
      <c r="GC216" s="51">
        <v>2321</v>
      </c>
      <c r="GD216" s="51">
        <v>2332</v>
      </c>
      <c r="GE216" s="51">
        <v>2207</v>
      </c>
      <c r="GF216" s="51">
        <v>2130</v>
      </c>
      <c r="GG216" s="51">
        <v>2040</v>
      </c>
      <c r="GH216" s="51">
        <v>1945</v>
      </c>
      <c r="GI216" s="51">
        <v>1686</v>
      </c>
      <c r="GJ216" s="51">
        <v>1397</v>
      </c>
      <c r="GK216" s="51">
        <v>1272</v>
      </c>
      <c r="GL216" s="52">
        <v>5587</v>
      </c>
    </row>
    <row r="217" spans="1:194" s="1" customFormat="1">
      <c r="A217" s="30" t="s">
        <v>133</v>
      </c>
      <c r="B217" s="1" t="s">
        <v>297</v>
      </c>
      <c r="C217" s="29" t="str">
        <f t="shared" si="82"/>
        <v>LA England - Blaby</v>
      </c>
      <c r="D217" s="50">
        <f t="shared" si="73"/>
        <v>39799</v>
      </c>
      <c r="E217" s="50">
        <f t="shared" si="74"/>
        <v>42487</v>
      </c>
      <c r="F217" s="51">
        <f t="shared" si="75"/>
        <v>104182</v>
      </c>
      <c r="G217" s="51">
        <f t="shared" si="76"/>
        <v>51069</v>
      </c>
      <c r="H217" s="52">
        <f t="shared" si="77"/>
        <v>53113</v>
      </c>
      <c r="I217" s="52">
        <f t="shared" si="78"/>
        <v>39799</v>
      </c>
      <c r="J217" s="52">
        <f t="shared" si="79"/>
        <v>42487</v>
      </c>
      <c r="K217" s="49">
        <f t="shared" si="80"/>
        <v>11270</v>
      </c>
      <c r="L217" s="50">
        <f t="shared" si="81"/>
        <v>10626</v>
      </c>
      <c r="M217" s="51">
        <v>562</v>
      </c>
      <c r="N217" s="51">
        <v>520</v>
      </c>
      <c r="O217" s="51">
        <v>544</v>
      </c>
      <c r="P217" s="51">
        <v>606</v>
      </c>
      <c r="Q217" s="51">
        <v>605</v>
      </c>
      <c r="R217" s="51">
        <v>663</v>
      </c>
      <c r="S217" s="51">
        <v>677</v>
      </c>
      <c r="T217" s="51">
        <v>645</v>
      </c>
      <c r="U217" s="51">
        <v>669</v>
      </c>
      <c r="V217" s="51">
        <v>678</v>
      </c>
      <c r="W217" s="51">
        <v>669</v>
      </c>
      <c r="X217" s="51">
        <v>652</v>
      </c>
      <c r="Y217" s="51">
        <v>623</v>
      </c>
      <c r="Z217" s="51">
        <v>620</v>
      </c>
      <c r="AA217" s="51">
        <v>688</v>
      </c>
      <c r="AB217" s="51">
        <v>609</v>
      </c>
      <c r="AC217" s="51">
        <v>633</v>
      </c>
      <c r="AD217" s="51">
        <v>607</v>
      </c>
      <c r="AE217" s="51">
        <v>603</v>
      </c>
      <c r="AF217" s="51">
        <v>419</v>
      </c>
      <c r="AG217" s="51">
        <v>416</v>
      </c>
      <c r="AH217" s="51">
        <v>451</v>
      </c>
      <c r="AI217" s="51">
        <v>462</v>
      </c>
      <c r="AJ217" s="51">
        <v>551</v>
      </c>
      <c r="AK217" s="51">
        <v>533</v>
      </c>
      <c r="AL217" s="51">
        <v>574</v>
      </c>
      <c r="AM217" s="51">
        <v>539</v>
      </c>
      <c r="AN217" s="51">
        <v>591</v>
      </c>
      <c r="AO217" s="51">
        <v>607</v>
      </c>
      <c r="AP217" s="51">
        <v>620</v>
      </c>
      <c r="AQ217" s="51">
        <v>617</v>
      </c>
      <c r="AR217" s="51">
        <v>734</v>
      </c>
      <c r="AS217" s="51">
        <v>673</v>
      </c>
      <c r="AT217" s="51">
        <v>678</v>
      </c>
      <c r="AU217" s="51">
        <v>697</v>
      </c>
      <c r="AV217" s="51">
        <v>686</v>
      </c>
      <c r="AW217" s="51">
        <v>685</v>
      </c>
      <c r="AX217" s="51">
        <v>699</v>
      </c>
      <c r="AY217" s="51">
        <v>682</v>
      </c>
      <c r="AZ217" s="51">
        <v>670</v>
      </c>
      <c r="BA217" s="51">
        <v>651</v>
      </c>
      <c r="BB217" s="51">
        <v>685</v>
      </c>
      <c r="BC217" s="51">
        <v>690</v>
      </c>
      <c r="BD217" s="51">
        <v>629</v>
      </c>
      <c r="BE217" s="51">
        <v>592</v>
      </c>
      <c r="BF217" s="51">
        <v>581</v>
      </c>
      <c r="BG217" s="51">
        <v>612</v>
      </c>
      <c r="BH217" s="51">
        <v>615</v>
      </c>
      <c r="BI217" s="51">
        <v>631</v>
      </c>
      <c r="BJ217" s="51">
        <v>651</v>
      </c>
      <c r="BK217" s="51">
        <v>704</v>
      </c>
      <c r="BL217" s="51">
        <v>747</v>
      </c>
      <c r="BM217" s="51">
        <v>708</v>
      </c>
      <c r="BN217" s="51">
        <v>749</v>
      </c>
      <c r="BO217" s="51">
        <v>672</v>
      </c>
      <c r="BP217" s="51">
        <v>734</v>
      </c>
      <c r="BQ217" s="51">
        <v>714</v>
      </c>
      <c r="BR217" s="51">
        <v>726</v>
      </c>
      <c r="BS217" s="51">
        <v>706</v>
      </c>
      <c r="BT217" s="51">
        <v>658</v>
      </c>
      <c r="BU217" s="51">
        <v>715</v>
      </c>
      <c r="BV217" s="51">
        <v>668</v>
      </c>
      <c r="BW217" s="51">
        <v>629</v>
      </c>
      <c r="BX217" s="51">
        <v>631</v>
      </c>
      <c r="BY217" s="51">
        <v>595</v>
      </c>
      <c r="BZ217" s="51">
        <v>592</v>
      </c>
      <c r="CA217" s="51">
        <v>545</v>
      </c>
      <c r="CB217" s="51">
        <v>493</v>
      </c>
      <c r="CC217" s="51">
        <v>501</v>
      </c>
      <c r="CD217" s="51">
        <v>545</v>
      </c>
      <c r="CE217" s="51">
        <v>498</v>
      </c>
      <c r="CF217" s="51">
        <v>494</v>
      </c>
      <c r="CG217" s="51">
        <v>528</v>
      </c>
      <c r="CH217" s="51">
        <v>511</v>
      </c>
      <c r="CI217" s="51">
        <v>555</v>
      </c>
      <c r="CJ217" s="51">
        <v>584</v>
      </c>
      <c r="CK217" s="51">
        <v>440</v>
      </c>
      <c r="CL217" s="51">
        <v>444</v>
      </c>
      <c r="CM217" s="51">
        <v>404</v>
      </c>
      <c r="CN217" s="51">
        <v>376</v>
      </c>
      <c r="CO217" s="51">
        <v>300</v>
      </c>
      <c r="CP217" s="51">
        <v>273</v>
      </c>
      <c r="CQ217" s="51">
        <v>244</v>
      </c>
      <c r="CR217" s="51">
        <v>247</v>
      </c>
      <c r="CS217" s="51">
        <v>215</v>
      </c>
      <c r="CT217" s="51">
        <v>237</v>
      </c>
      <c r="CU217" s="51">
        <v>173</v>
      </c>
      <c r="CV217" s="51">
        <v>158</v>
      </c>
      <c r="CW217" s="51">
        <v>136</v>
      </c>
      <c r="CX217" s="51">
        <v>130</v>
      </c>
      <c r="CY217" s="51">
        <v>296</v>
      </c>
      <c r="CZ217" s="51">
        <v>527</v>
      </c>
      <c r="DA217" s="51">
        <v>553</v>
      </c>
      <c r="DB217" s="51">
        <v>573</v>
      </c>
      <c r="DC217" s="51">
        <v>560</v>
      </c>
      <c r="DD217" s="51">
        <v>566</v>
      </c>
      <c r="DE217" s="51">
        <v>591</v>
      </c>
      <c r="DF217" s="51">
        <v>632</v>
      </c>
      <c r="DG217" s="51">
        <v>576</v>
      </c>
      <c r="DH217" s="51">
        <v>584</v>
      </c>
      <c r="DI217" s="51">
        <v>584</v>
      </c>
      <c r="DJ217" s="51">
        <v>644</v>
      </c>
      <c r="DK217" s="51">
        <v>695</v>
      </c>
      <c r="DL217" s="51">
        <v>605</v>
      </c>
      <c r="DM217" s="51">
        <v>607</v>
      </c>
      <c r="DN217" s="51">
        <v>619</v>
      </c>
      <c r="DO217" s="51">
        <v>568</v>
      </c>
      <c r="DP217" s="51">
        <v>575</v>
      </c>
      <c r="DQ217" s="51">
        <v>567</v>
      </c>
      <c r="DR217" s="51">
        <v>549</v>
      </c>
      <c r="DS217" s="51">
        <v>376</v>
      </c>
      <c r="DT217" s="51">
        <v>348</v>
      </c>
      <c r="DU217" s="51">
        <v>415</v>
      </c>
      <c r="DV217" s="51">
        <v>458</v>
      </c>
      <c r="DW217" s="51">
        <v>527</v>
      </c>
      <c r="DX217" s="51">
        <v>532</v>
      </c>
      <c r="DY217" s="51">
        <v>565</v>
      </c>
      <c r="DZ217" s="51">
        <v>550</v>
      </c>
      <c r="EA217" s="51">
        <v>610</v>
      </c>
      <c r="EB217" s="51">
        <v>673</v>
      </c>
      <c r="EC217" s="51">
        <v>633</v>
      </c>
      <c r="ED217" s="51">
        <v>673</v>
      </c>
      <c r="EE217" s="51">
        <v>721</v>
      </c>
      <c r="EF217" s="51">
        <v>742</v>
      </c>
      <c r="EG217" s="51">
        <v>773</v>
      </c>
      <c r="EH217" s="51">
        <v>763</v>
      </c>
      <c r="EI217" s="51">
        <v>733</v>
      </c>
      <c r="EJ217" s="51">
        <v>751</v>
      </c>
      <c r="EK217" s="51">
        <v>743</v>
      </c>
      <c r="EL217" s="51">
        <v>731</v>
      </c>
      <c r="EM217" s="51">
        <v>705</v>
      </c>
      <c r="EN217" s="51">
        <v>713</v>
      </c>
      <c r="EO217" s="51">
        <v>678</v>
      </c>
      <c r="EP217" s="51">
        <v>659</v>
      </c>
      <c r="EQ217" s="51">
        <v>662</v>
      </c>
      <c r="ER217" s="51">
        <v>625</v>
      </c>
      <c r="ES217" s="51">
        <v>605</v>
      </c>
      <c r="ET217" s="51">
        <v>637</v>
      </c>
      <c r="EU217" s="51">
        <v>683</v>
      </c>
      <c r="EV217" s="51">
        <v>651</v>
      </c>
      <c r="EW217" s="51">
        <v>727</v>
      </c>
      <c r="EX217" s="51">
        <v>703</v>
      </c>
      <c r="EY217" s="51">
        <v>734</v>
      </c>
      <c r="EZ217" s="51">
        <v>708</v>
      </c>
      <c r="FA217" s="51">
        <v>738</v>
      </c>
      <c r="FB217" s="51">
        <v>766</v>
      </c>
      <c r="FC217" s="51">
        <v>747</v>
      </c>
      <c r="FD217" s="51">
        <v>728</v>
      </c>
      <c r="FE217" s="51">
        <v>749</v>
      </c>
      <c r="FF217" s="51">
        <v>745</v>
      </c>
      <c r="FG217" s="51">
        <v>738</v>
      </c>
      <c r="FH217" s="51">
        <v>687</v>
      </c>
      <c r="FI217" s="51">
        <v>707</v>
      </c>
      <c r="FJ217" s="51">
        <v>668</v>
      </c>
      <c r="FK217" s="51">
        <v>659</v>
      </c>
      <c r="FL217" s="51">
        <v>596</v>
      </c>
      <c r="FM217" s="51">
        <v>579</v>
      </c>
      <c r="FN217" s="51">
        <v>559</v>
      </c>
      <c r="FO217" s="51">
        <v>534</v>
      </c>
      <c r="FP217" s="51">
        <v>547</v>
      </c>
      <c r="FQ217" s="51">
        <v>587</v>
      </c>
      <c r="FR217" s="51">
        <v>544</v>
      </c>
      <c r="FS217" s="51">
        <v>505</v>
      </c>
      <c r="FT217" s="51">
        <v>576</v>
      </c>
      <c r="FU217" s="51">
        <v>593</v>
      </c>
      <c r="FV217" s="51">
        <v>618</v>
      </c>
      <c r="FW217" s="51">
        <v>671</v>
      </c>
      <c r="FX217" s="51">
        <v>468</v>
      </c>
      <c r="FY217" s="51">
        <v>472</v>
      </c>
      <c r="FZ217" s="51">
        <v>508</v>
      </c>
      <c r="GA217" s="51">
        <v>423</v>
      </c>
      <c r="GB217" s="51">
        <v>364</v>
      </c>
      <c r="GC217" s="51">
        <v>349</v>
      </c>
      <c r="GD217" s="51">
        <v>309</v>
      </c>
      <c r="GE217" s="51">
        <v>361</v>
      </c>
      <c r="GF217" s="51">
        <v>304</v>
      </c>
      <c r="GG217" s="51">
        <v>285</v>
      </c>
      <c r="GH217" s="51">
        <v>226</v>
      </c>
      <c r="GI217" s="51">
        <v>216</v>
      </c>
      <c r="GJ217" s="51">
        <v>229</v>
      </c>
      <c r="GK217" s="51">
        <v>169</v>
      </c>
      <c r="GL217" s="52">
        <v>607</v>
      </c>
    </row>
    <row r="218" spans="1:194" s="1" customFormat="1">
      <c r="A218" s="30" t="s">
        <v>133</v>
      </c>
      <c r="B218" s="1" t="s">
        <v>298</v>
      </c>
      <c r="C218" s="29" t="str">
        <f t="shared" si="82"/>
        <v>LA England - Blackburn with Darwen</v>
      </c>
      <c r="D218" s="50">
        <f t="shared" si="73"/>
        <v>57058</v>
      </c>
      <c r="E218" s="50">
        <f t="shared" si="74"/>
        <v>58704</v>
      </c>
      <c r="F218" s="51">
        <f t="shared" si="75"/>
        <v>155762</v>
      </c>
      <c r="G218" s="51">
        <f t="shared" si="76"/>
        <v>77331</v>
      </c>
      <c r="H218" s="52">
        <f t="shared" si="77"/>
        <v>78431</v>
      </c>
      <c r="I218" s="52">
        <f t="shared" si="78"/>
        <v>57058</v>
      </c>
      <c r="J218" s="52">
        <f t="shared" si="79"/>
        <v>58704</v>
      </c>
      <c r="K218" s="49">
        <f t="shared" si="80"/>
        <v>20273</v>
      </c>
      <c r="L218" s="50">
        <f t="shared" si="81"/>
        <v>19727</v>
      </c>
      <c r="M218" s="51">
        <v>977</v>
      </c>
      <c r="N218" s="51">
        <v>978</v>
      </c>
      <c r="O218" s="51">
        <v>991</v>
      </c>
      <c r="P218" s="51">
        <v>1074</v>
      </c>
      <c r="Q218" s="51">
        <v>984</v>
      </c>
      <c r="R218" s="51">
        <v>1091</v>
      </c>
      <c r="S218" s="51">
        <v>1153</v>
      </c>
      <c r="T218" s="51">
        <v>1114</v>
      </c>
      <c r="U218" s="51">
        <v>1111</v>
      </c>
      <c r="V218" s="51">
        <v>1200</v>
      </c>
      <c r="W218" s="51">
        <v>1208</v>
      </c>
      <c r="X218" s="51">
        <v>1228</v>
      </c>
      <c r="Y218" s="51">
        <v>1238</v>
      </c>
      <c r="Z218" s="51">
        <v>1234</v>
      </c>
      <c r="AA218" s="51">
        <v>1189</v>
      </c>
      <c r="AB218" s="51">
        <v>1130</v>
      </c>
      <c r="AC218" s="51">
        <v>1186</v>
      </c>
      <c r="AD218" s="51">
        <v>1187</v>
      </c>
      <c r="AE218" s="51">
        <v>1119</v>
      </c>
      <c r="AF218" s="51">
        <v>1049</v>
      </c>
      <c r="AG218" s="51">
        <v>994</v>
      </c>
      <c r="AH218" s="51">
        <v>942</v>
      </c>
      <c r="AI218" s="51">
        <v>976</v>
      </c>
      <c r="AJ218" s="51">
        <v>992</v>
      </c>
      <c r="AK218" s="51">
        <v>1008</v>
      </c>
      <c r="AL218" s="51">
        <v>991</v>
      </c>
      <c r="AM218" s="51">
        <v>947</v>
      </c>
      <c r="AN218" s="51">
        <v>1040</v>
      </c>
      <c r="AO218" s="51">
        <v>1027</v>
      </c>
      <c r="AP218" s="51">
        <v>963</v>
      </c>
      <c r="AQ218" s="51">
        <v>1021</v>
      </c>
      <c r="AR218" s="51">
        <v>1102</v>
      </c>
      <c r="AS218" s="51">
        <v>988</v>
      </c>
      <c r="AT218" s="51">
        <v>1010</v>
      </c>
      <c r="AU218" s="51">
        <v>1058</v>
      </c>
      <c r="AV218" s="51">
        <v>1014</v>
      </c>
      <c r="AW218" s="51">
        <v>1017</v>
      </c>
      <c r="AX218" s="51">
        <v>1066</v>
      </c>
      <c r="AY218" s="51">
        <v>1024</v>
      </c>
      <c r="AZ218" s="51">
        <v>1009</v>
      </c>
      <c r="BA218" s="51">
        <v>1078</v>
      </c>
      <c r="BB218" s="51">
        <v>1020</v>
      </c>
      <c r="BC218" s="51">
        <v>1074</v>
      </c>
      <c r="BD218" s="51">
        <v>1009</v>
      </c>
      <c r="BE218" s="51">
        <v>997</v>
      </c>
      <c r="BF218" s="51">
        <v>959</v>
      </c>
      <c r="BG218" s="51">
        <v>940</v>
      </c>
      <c r="BH218" s="51">
        <v>938</v>
      </c>
      <c r="BI218" s="51">
        <v>987</v>
      </c>
      <c r="BJ218" s="51">
        <v>996</v>
      </c>
      <c r="BK218" s="51">
        <v>1057</v>
      </c>
      <c r="BL218" s="51">
        <v>1011</v>
      </c>
      <c r="BM218" s="51">
        <v>1001</v>
      </c>
      <c r="BN218" s="51">
        <v>1067</v>
      </c>
      <c r="BO218" s="51">
        <v>1032</v>
      </c>
      <c r="BP218" s="51">
        <v>973</v>
      </c>
      <c r="BQ218" s="51">
        <v>942</v>
      </c>
      <c r="BR218" s="51">
        <v>977</v>
      </c>
      <c r="BS218" s="51">
        <v>921</v>
      </c>
      <c r="BT218" s="51">
        <v>904</v>
      </c>
      <c r="BU218" s="51">
        <v>904</v>
      </c>
      <c r="BV218" s="51">
        <v>836</v>
      </c>
      <c r="BW218" s="51">
        <v>821</v>
      </c>
      <c r="BX218" s="51">
        <v>819</v>
      </c>
      <c r="BY218" s="51">
        <v>723</v>
      </c>
      <c r="BZ218" s="51">
        <v>738</v>
      </c>
      <c r="CA218" s="51">
        <v>724</v>
      </c>
      <c r="CB218" s="51">
        <v>671</v>
      </c>
      <c r="CC218" s="51">
        <v>615</v>
      </c>
      <c r="CD218" s="51">
        <v>666</v>
      </c>
      <c r="CE218" s="51">
        <v>588</v>
      </c>
      <c r="CF218" s="51">
        <v>577</v>
      </c>
      <c r="CG218" s="51">
        <v>596</v>
      </c>
      <c r="CH218" s="51">
        <v>522</v>
      </c>
      <c r="CI218" s="51">
        <v>608</v>
      </c>
      <c r="CJ218" s="51">
        <v>622</v>
      </c>
      <c r="CK218" s="51">
        <v>408</v>
      </c>
      <c r="CL218" s="51">
        <v>393</v>
      </c>
      <c r="CM218" s="51">
        <v>377</v>
      </c>
      <c r="CN218" s="51">
        <v>336</v>
      </c>
      <c r="CO218" s="51">
        <v>301</v>
      </c>
      <c r="CP218" s="51">
        <v>277</v>
      </c>
      <c r="CQ218" s="51">
        <v>248</v>
      </c>
      <c r="CR218" s="51">
        <v>256</v>
      </c>
      <c r="CS218" s="51">
        <v>227</v>
      </c>
      <c r="CT218" s="51">
        <v>176</v>
      </c>
      <c r="CU218" s="51">
        <v>152</v>
      </c>
      <c r="CV218" s="51">
        <v>150</v>
      </c>
      <c r="CW218" s="51">
        <v>99</v>
      </c>
      <c r="CX218" s="51">
        <v>108</v>
      </c>
      <c r="CY218" s="51">
        <v>280</v>
      </c>
      <c r="CZ218" s="51">
        <v>927</v>
      </c>
      <c r="DA218" s="51">
        <v>982</v>
      </c>
      <c r="DB218" s="51">
        <v>1027</v>
      </c>
      <c r="DC218" s="51">
        <v>1022</v>
      </c>
      <c r="DD218" s="51">
        <v>1040</v>
      </c>
      <c r="DE218" s="51">
        <v>1045</v>
      </c>
      <c r="DF218" s="51">
        <v>1109</v>
      </c>
      <c r="DG218" s="51">
        <v>1124</v>
      </c>
      <c r="DH218" s="51">
        <v>1057</v>
      </c>
      <c r="DI218" s="51">
        <v>1072</v>
      </c>
      <c r="DJ218" s="51">
        <v>1160</v>
      </c>
      <c r="DK218" s="51">
        <v>1176</v>
      </c>
      <c r="DL218" s="51">
        <v>1130</v>
      </c>
      <c r="DM218" s="51">
        <v>1215</v>
      </c>
      <c r="DN218" s="51">
        <v>1218</v>
      </c>
      <c r="DO218" s="51">
        <v>1180</v>
      </c>
      <c r="DP218" s="51">
        <v>1148</v>
      </c>
      <c r="DQ218" s="51">
        <v>1095</v>
      </c>
      <c r="DR218" s="51">
        <v>1059</v>
      </c>
      <c r="DS218" s="51">
        <v>820</v>
      </c>
      <c r="DT218" s="51">
        <v>857</v>
      </c>
      <c r="DU218" s="51">
        <v>847</v>
      </c>
      <c r="DV218" s="51">
        <v>898</v>
      </c>
      <c r="DW218" s="51">
        <v>988</v>
      </c>
      <c r="DX218" s="51">
        <v>1025</v>
      </c>
      <c r="DY218" s="51">
        <v>945</v>
      </c>
      <c r="DZ218" s="51">
        <v>971</v>
      </c>
      <c r="EA218" s="51">
        <v>981</v>
      </c>
      <c r="EB218" s="51">
        <v>1027</v>
      </c>
      <c r="EC218" s="51">
        <v>1040</v>
      </c>
      <c r="ED218" s="51">
        <v>1042</v>
      </c>
      <c r="EE218" s="51">
        <v>1090</v>
      </c>
      <c r="EF218" s="51">
        <v>1057</v>
      </c>
      <c r="EG218" s="51">
        <v>1130</v>
      </c>
      <c r="EH218" s="51">
        <v>1166</v>
      </c>
      <c r="EI218" s="51">
        <v>1128</v>
      </c>
      <c r="EJ218" s="51">
        <v>1159</v>
      </c>
      <c r="EK218" s="51">
        <v>1159</v>
      </c>
      <c r="EL218" s="51">
        <v>1120</v>
      </c>
      <c r="EM218" s="51">
        <v>1130</v>
      </c>
      <c r="EN218" s="51">
        <v>1160</v>
      </c>
      <c r="EO218" s="51">
        <v>1142</v>
      </c>
      <c r="EP218" s="51">
        <v>1120</v>
      </c>
      <c r="EQ218" s="51">
        <v>1041</v>
      </c>
      <c r="ER218" s="51">
        <v>929</v>
      </c>
      <c r="ES218" s="51">
        <v>851</v>
      </c>
      <c r="ET218" s="51">
        <v>929</v>
      </c>
      <c r="EU218" s="51">
        <v>959</v>
      </c>
      <c r="EV218" s="51">
        <v>935</v>
      </c>
      <c r="EW218" s="51">
        <v>1036</v>
      </c>
      <c r="EX218" s="51">
        <v>1030</v>
      </c>
      <c r="EY218" s="51">
        <v>1046</v>
      </c>
      <c r="EZ218" s="51">
        <v>1021</v>
      </c>
      <c r="FA218" s="51">
        <v>1029</v>
      </c>
      <c r="FB218" s="51">
        <v>1016</v>
      </c>
      <c r="FC218" s="51">
        <v>952</v>
      </c>
      <c r="FD218" s="51">
        <v>962</v>
      </c>
      <c r="FE218" s="51">
        <v>947</v>
      </c>
      <c r="FF218" s="51">
        <v>907</v>
      </c>
      <c r="FG218" s="51">
        <v>929</v>
      </c>
      <c r="FH218" s="51">
        <v>877</v>
      </c>
      <c r="FI218" s="51">
        <v>865</v>
      </c>
      <c r="FJ218" s="51">
        <v>832</v>
      </c>
      <c r="FK218" s="51">
        <v>780</v>
      </c>
      <c r="FL218" s="51">
        <v>735</v>
      </c>
      <c r="FM218" s="51">
        <v>715</v>
      </c>
      <c r="FN218" s="51">
        <v>700</v>
      </c>
      <c r="FO218" s="51">
        <v>716</v>
      </c>
      <c r="FP218" s="51">
        <v>628</v>
      </c>
      <c r="FQ218" s="51">
        <v>669</v>
      </c>
      <c r="FR218" s="51">
        <v>622</v>
      </c>
      <c r="FS218" s="51">
        <v>573</v>
      </c>
      <c r="FT218" s="51">
        <v>582</v>
      </c>
      <c r="FU218" s="51">
        <v>635</v>
      </c>
      <c r="FV218" s="51">
        <v>617</v>
      </c>
      <c r="FW218" s="51">
        <v>661</v>
      </c>
      <c r="FX218" s="51">
        <v>486</v>
      </c>
      <c r="FY218" s="51">
        <v>436</v>
      </c>
      <c r="FZ218" s="51">
        <v>433</v>
      </c>
      <c r="GA218" s="51">
        <v>385</v>
      </c>
      <c r="GB218" s="51">
        <v>345</v>
      </c>
      <c r="GC218" s="51">
        <v>293</v>
      </c>
      <c r="GD218" s="51">
        <v>313</v>
      </c>
      <c r="GE218" s="51">
        <v>321</v>
      </c>
      <c r="GF218" s="51">
        <v>298</v>
      </c>
      <c r="GG218" s="51">
        <v>225</v>
      </c>
      <c r="GH218" s="51">
        <v>221</v>
      </c>
      <c r="GI218" s="51">
        <v>186</v>
      </c>
      <c r="GJ218" s="51">
        <v>178</v>
      </c>
      <c r="GK218" s="51">
        <v>152</v>
      </c>
      <c r="GL218" s="52">
        <v>645</v>
      </c>
    </row>
    <row r="219" spans="1:194" s="1" customFormat="1">
      <c r="A219" s="30" t="s">
        <v>133</v>
      </c>
      <c r="B219" s="1" t="s">
        <v>299</v>
      </c>
      <c r="C219" s="29" t="str">
        <f t="shared" si="82"/>
        <v>LA England - Blackpool</v>
      </c>
      <c r="D219" s="50">
        <f t="shared" si="73"/>
        <v>55562</v>
      </c>
      <c r="E219" s="50">
        <f t="shared" si="74"/>
        <v>57783</v>
      </c>
      <c r="F219" s="51">
        <f t="shared" si="75"/>
        <v>141574</v>
      </c>
      <c r="G219" s="51">
        <f t="shared" si="76"/>
        <v>70014</v>
      </c>
      <c r="H219" s="52">
        <f t="shared" si="77"/>
        <v>71560</v>
      </c>
      <c r="I219" s="52">
        <f t="shared" si="78"/>
        <v>55562</v>
      </c>
      <c r="J219" s="52">
        <f t="shared" si="79"/>
        <v>57783</v>
      </c>
      <c r="K219" s="49">
        <f t="shared" si="80"/>
        <v>14452</v>
      </c>
      <c r="L219" s="50">
        <f t="shared" si="81"/>
        <v>13777</v>
      </c>
      <c r="M219" s="51">
        <v>741</v>
      </c>
      <c r="N219" s="51">
        <v>682</v>
      </c>
      <c r="O219" s="51">
        <v>721</v>
      </c>
      <c r="P219" s="51">
        <v>808</v>
      </c>
      <c r="Q219" s="51">
        <v>771</v>
      </c>
      <c r="R219" s="51">
        <v>821</v>
      </c>
      <c r="S219" s="51">
        <v>786</v>
      </c>
      <c r="T219" s="51">
        <v>787</v>
      </c>
      <c r="U219" s="51">
        <v>823</v>
      </c>
      <c r="V219" s="51">
        <v>858</v>
      </c>
      <c r="W219" s="51">
        <v>830</v>
      </c>
      <c r="X219" s="51">
        <v>745</v>
      </c>
      <c r="Y219" s="51">
        <v>848</v>
      </c>
      <c r="Z219" s="51">
        <v>844</v>
      </c>
      <c r="AA219" s="51">
        <v>879</v>
      </c>
      <c r="AB219" s="51">
        <v>826</v>
      </c>
      <c r="AC219" s="51">
        <v>836</v>
      </c>
      <c r="AD219" s="51">
        <v>846</v>
      </c>
      <c r="AE219" s="51">
        <v>821</v>
      </c>
      <c r="AF219" s="51">
        <v>664</v>
      </c>
      <c r="AG219" s="51">
        <v>658</v>
      </c>
      <c r="AH219" s="51">
        <v>709</v>
      </c>
      <c r="AI219" s="51">
        <v>728</v>
      </c>
      <c r="AJ219" s="51">
        <v>738</v>
      </c>
      <c r="AK219" s="51">
        <v>773</v>
      </c>
      <c r="AL219" s="51">
        <v>859</v>
      </c>
      <c r="AM219" s="51">
        <v>728</v>
      </c>
      <c r="AN219" s="51">
        <v>747</v>
      </c>
      <c r="AO219" s="51">
        <v>805</v>
      </c>
      <c r="AP219" s="51">
        <v>822</v>
      </c>
      <c r="AQ219" s="51">
        <v>879</v>
      </c>
      <c r="AR219" s="51">
        <v>954</v>
      </c>
      <c r="AS219" s="51">
        <v>945</v>
      </c>
      <c r="AT219" s="51">
        <v>944</v>
      </c>
      <c r="AU219" s="51">
        <v>872</v>
      </c>
      <c r="AV219" s="51">
        <v>930</v>
      </c>
      <c r="AW219" s="51">
        <v>894</v>
      </c>
      <c r="AX219" s="51">
        <v>855</v>
      </c>
      <c r="AY219" s="51">
        <v>806</v>
      </c>
      <c r="AZ219" s="51">
        <v>856</v>
      </c>
      <c r="BA219" s="51">
        <v>788</v>
      </c>
      <c r="BB219" s="51">
        <v>778</v>
      </c>
      <c r="BC219" s="51">
        <v>864</v>
      </c>
      <c r="BD219" s="51">
        <v>788</v>
      </c>
      <c r="BE219" s="51">
        <v>701</v>
      </c>
      <c r="BF219" s="51">
        <v>760</v>
      </c>
      <c r="BG219" s="51">
        <v>772</v>
      </c>
      <c r="BH219" s="51">
        <v>754</v>
      </c>
      <c r="BI219" s="51">
        <v>787</v>
      </c>
      <c r="BJ219" s="51">
        <v>885</v>
      </c>
      <c r="BK219" s="51">
        <v>977</v>
      </c>
      <c r="BL219" s="51">
        <v>1012</v>
      </c>
      <c r="BM219" s="51">
        <v>1049</v>
      </c>
      <c r="BN219" s="51">
        <v>1090</v>
      </c>
      <c r="BO219" s="51">
        <v>1063</v>
      </c>
      <c r="BP219" s="51">
        <v>1150</v>
      </c>
      <c r="BQ219" s="51">
        <v>1140</v>
      </c>
      <c r="BR219" s="51">
        <v>1075</v>
      </c>
      <c r="BS219" s="51">
        <v>1169</v>
      </c>
      <c r="BT219" s="51">
        <v>1095</v>
      </c>
      <c r="BU219" s="51">
        <v>1113</v>
      </c>
      <c r="BV219" s="51">
        <v>1048</v>
      </c>
      <c r="BW219" s="51">
        <v>1016</v>
      </c>
      <c r="BX219" s="51">
        <v>962</v>
      </c>
      <c r="BY219" s="51">
        <v>945</v>
      </c>
      <c r="BZ219" s="51">
        <v>883</v>
      </c>
      <c r="CA219" s="51">
        <v>910</v>
      </c>
      <c r="CB219" s="51">
        <v>777</v>
      </c>
      <c r="CC219" s="51">
        <v>733</v>
      </c>
      <c r="CD219" s="51">
        <v>741</v>
      </c>
      <c r="CE219" s="51">
        <v>691</v>
      </c>
      <c r="CF219" s="51">
        <v>672</v>
      </c>
      <c r="CG219" s="51">
        <v>677</v>
      </c>
      <c r="CH219" s="51">
        <v>734</v>
      </c>
      <c r="CI219" s="51">
        <v>771</v>
      </c>
      <c r="CJ219" s="51">
        <v>824</v>
      </c>
      <c r="CK219" s="51">
        <v>626</v>
      </c>
      <c r="CL219" s="51">
        <v>552</v>
      </c>
      <c r="CM219" s="51">
        <v>544</v>
      </c>
      <c r="CN219" s="51">
        <v>493</v>
      </c>
      <c r="CO219" s="51">
        <v>394</v>
      </c>
      <c r="CP219" s="51">
        <v>363</v>
      </c>
      <c r="CQ219" s="51">
        <v>344</v>
      </c>
      <c r="CR219" s="51">
        <v>366</v>
      </c>
      <c r="CS219" s="51">
        <v>304</v>
      </c>
      <c r="CT219" s="51">
        <v>251</v>
      </c>
      <c r="CU219" s="51">
        <v>239</v>
      </c>
      <c r="CV219" s="51">
        <v>182</v>
      </c>
      <c r="CW219" s="51">
        <v>144</v>
      </c>
      <c r="CX219" s="51">
        <v>140</v>
      </c>
      <c r="CY219" s="51">
        <v>439</v>
      </c>
      <c r="CZ219" s="51">
        <v>689</v>
      </c>
      <c r="DA219" s="51">
        <v>687</v>
      </c>
      <c r="DB219" s="51">
        <v>750</v>
      </c>
      <c r="DC219" s="51">
        <v>738</v>
      </c>
      <c r="DD219" s="51">
        <v>728</v>
      </c>
      <c r="DE219" s="51">
        <v>819</v>
      </c>
      <c r="DF219" s="51">
        <v>750</v>
      </c>
      <c r="DG219" s="51">
        <v>816</v>
      </c>
      <c r="DH219" s="51">
        <v>784</v>
      </c>
      <c r="DI219" s="51">
        <v>774</v>
      </c>
      <c r="DJ219" s="51">
        <v>828</v>
      </c>
      <c r="DK219" s="51">
        <v>800</v>
      </c>
      <c r="DL219" s="51">
        <v>808</v>
      </c>
      <c r="DM219" s="51">
        <v>790</v>
      </c>
      <c r="DN219" s="51">
        <v>748</v>
      </c>
      <c r="DO219" s="51">
        <v>722</v>
      </c>
      <c r="DP219" s="51">
        <v>741</v>
      </c>
      <c r="DQ219" s="51">
        <v>805</v>
      </c>
      <c r="DR219" s="51">
        <v>769</v>
      </c>
      <c r="DS219" s="51">
        <v>490</v>
      </c>
      <c r="DT219" s="51">
        <v>615</v>
      </c>
      <c r="DU219" s="51">
        <v>658</v>
      </c>
      <c r="DV219" s="51">
        <v>746</v>
      </c>
      <c r="DW219" s="51">
        <v>715</v>
      </c>
      <c r="DX219" s="51">
        <v>786</v>
      </c>
      <c r="DY219" s="51">
        <v>858</v>
      </c>
      <c r="DZ219" s="51">
        <v>860</v>
      </c>
      <c r="EA219" s="51">
        <v>855</v>
      </c>
      <c r="EB219" s="51">
        <v>901</v>
      </c>
      <c r="EC219" s="51">
        <v>941</v>
      </c>
      <c r="ED219" s="51">
        <v>958</v>
      </c>
      <c r="EE219" s="51">
        <v>1010</v>
      </c>
      <c r="EF219" s="51">
        <v>987</v>
      </c>
      <c r="EG219" s="51">
        <v>940</v>
      </c>
      <c r="EH219" s="51">
        <v>1022</v>
      </c>
      <c r="EI219" s="51">
        <v>996</v>
      </c>
      <c r="EJ219" s="51">
        <v>979</v>
      </c>
      <c r="EK219" s="51">
        <v>941</v>
      </c>
      <c r="EL219" s="51">
        <v>850</v>
      </c>
      <c r="EM219" s="51">
        <v>872</v>
      </c>
      <c r="EN219" s="51">
        <v>812</v>
      </c>
      <c r="EO219" s="51">
        <v>784</v>
      </c>
      <c r="EP219" s="51">
        <v>844</v>
      </c>
      <c r="EQ219" s="51">
        <v>773</v>
      </c>
      <c r="ER219" s="51">
        <v>728</v>
      </c>
      <c r="ES219" s="51">
        <v>693</v>
      </c>
      <c r="ET219" s="51">
        <v>777</v>
      </c>
      <c r="EU219" s="51">
        <v>798</v>
      </c>
      <c r="EV219" s="51">
        <v>837</v>
      </c>
      <c r="EW219" s="51">
        <v>939</v>
      </c>
      <c r="EX219" s="51">
        <v>949</v>
      </c>
      <c r="EY219" s="51">
        <v>1010</v>
      </c>
      <c r="EZ219" s="51">
        <v>982</v>
      </c>
      <c r="FA219" s="51">
        <v>1125</v>
      </c>
      <c r="FB219" s="51">
        <v>1058</v>
      </c>
      <c r="FC219" s="51">
        <v>1048</v>
      </c>
      <c r="FD219" s="51">
        <v>1106</v>
      </c>
      <c r="FE219" s="51">
        <v>1071</v>
      </c>
      <c r="FF219" s="51">
        <v>1112</v>
      </c>
      <c r="FG219" s="51">
        <v>1096</v>
      </c>
      <c r="FH219" s="51">
        <v>1084</v>
      </c>
      <c r="FI219" s="51">
        <v>994</v>
      </c>
      <c r="FJ219" s="51">
        <v>896</v>
      </c>
      <c r="FK219" s="51">
        <v>948</v>
      </c>
      <c r="FL219" s="51">
        <v>899</v>
      </c>
      <c r="FM219" s="51">
        <v>833</v>
      </c>
      <c r="FN219" s="51">
        <v>858</v>
      </c>
      <c r="FO219" s="51">
        <v>758</v>
      </c>
      <c r="FP219" s="51">
        <v>751</v>
      </c>
      <c r="FQ219" s="51">
        <v>692</v>
      </c>
      <c r="FR219" s="51">
        <v>721</v>
      </c>
      <c r="FS219" s="51">
        <v>714</v>
      </c>
      <c r="FT219" s="51">
        <v>716</v>
      </c>
      <c r="FU219" s="51">
        <v>776</v>
      </c>
      <c r="FV219" s="51">
        <v>808</v>
      </c>
      <c r="FW219" s="51">
        <v>857</v>
      </c>
      <c r="FX219" s="51">
        <v>674</v>
      </c>
      <c r="FY219" s="51">
        <v>632</v>
      </c>
      <c r="FZ219" s="51">
        <v>596</v>
      </c>
      <c r="GA219" s="51">
        <v>604</v>
      </c>
      <c r="GB219" s="51">
        <v>492</v>
      </c>
      <c r="GC219" s="51">
        <v>494</v>
      </c>
      <c r="GD219" s="51">
        <v>465</v>
      </c>
      <c r="GE219" s="51">
        <v>443</v>
      </c>
      <c r="GF219" s="51">
        <v>375</v>
      </c>
      <c r="GG219" s="51">
        <v>420</v>
      </c>
      <c r="GH219" s="51">
        <v>361</v>
      </c>
      <c r="GI219" s="51">
        <v>319</v>
      </c>
      <c r="GJ219" s="51">
        <v>251</v>
      </c>
      <c r="GK219" s="51">
        <v>180</v>
      </c>
      <c r="GL219" s="52">
        <v>881</v>
      </c>
    </row>
    <row r="220" spans="1:194" s="1" customFormat="1">
      <c r="A220" s="30" t="s">
        <v>133</v>
      </c>
      <c r="B220" s="1" t="s">
        <v>300</v>
      </c>
      <c r="C220" s="29" t="str">
        <f t="shared" si="82"/>
        <v>LA England - Bolsover</v>
      </c>
      <c r="D220" s="50">
        <f t="shared" si="73"/>
        <v>32064</v>
      </c>
      <c r="E220" s="50">
        <f t="shared" si="74"/>
        <v>33664</v>
      </c>
      <c r="F220" s="51">
        <f t="shared" si="75"/>
        <v>81553</v>
      </c>
      <c r="G220" s="51">
        <f t="shared" si="76"/>
        <v>40122</v>
      </c>
      <c r="H220" s="52">
        <f t="shared" si="77"/>
        <v>41431</v>
      </c>
      <c r="I220" s="52">
        <f t="shared" si="78"/>
        <v>32064</v>
      </c>
      <c r="J220" s="52">
        <f t="shared" si="79"/>
        <v>33664</v>
      </c>
      <c r="K220" s="49">
        <f t="shared" si="80"/>
        <v>8058</v>
      </c>
      <c r="L220" s="50">
        <f t="shared" si="81"/>
        <v>7767</v>
      </c>
      <c r="M220" s="51">
        <v>409</v>
      </c>
      <c r="N220" s="51">
        <v>399</v>
      </c>
      <c r="O220" s="51">
        <v>463</v>
      </c>
      <c r="P220" s="51">
        <v>473</v>
      </c>
      <c r="Q220" s="51">
        <v>441</v>
      </c>
      <c r="R220" s="51">
        <v>435</v>
      </c>
      <c r="S220" s="51">
        <v>461</v>
      </c>
      <c r="T220" s="51">
        <v>442</v>
      </c>
      <c r="U220" s="51">
        <v>401</v>
      </c>
      <c r="V220" s="51">
        <v>477</v>
      </c>
      <c r="W220" s="51">
        <v>459</v>
      </c>
      <c r="X220" s="51">
        <v>476</v>
      </c>
      <c r="Y220" s="51">
        <v>455</v>
      </c>
      <c r="Z220" s="51">
        <v>447</v>
      </c>
      <c r="AA220" s="51">
        <v>484</v>
      </c>
      <c r="AB220" s="51">
        <v>466</v>
      </c>
      <c r="AC220" s="51">
        <v>429</v>
      </c>
      <c r="AD220" s="51">
        <v>441</v>
      </c>
      <c r="AE220" s="51">
        <v>386</v>
      </c>
      <c r="AF220" s="51">
        <v>358</v>
      </c>
      <c r="AG220" s="51">
        <v>313</v>
      </c>
      <c r="AH220" s="51">
        <v>361</v>
      </c>
      <c r="AI220" s="51">
        <v>404</v>
      </c>
      <c r="AJ220" s="51">
        <v>454</v>
      </c>
      <c r="AK220" s="51">
        <v>437</v>
      </c>
      <c r="AL220" s="51">
        <v>509</v>
      </c>
      <c r="AM220" s="51">
        <v>480</v>
      </c>
      <c r="AN220" s="51">
        <v>513</v>
      </c>
      <c r="AO220" s="51">
        <v>568</v>
      </c>
      <c r="AP220" s="51">
        <v>558</v>
      </c>
      <c r="AQ220" s="51">
        <v>610</v>
      </c>
      <c r="AR220" s="51">
        <v>580</v>
      </c>
      <c r="AS220" s="51">
        <v>571</v>
      </c>
      <c r="AT220" s="51">
        <v>542</v>
      </c>
      <c r="AU220" s="51">
        <v>534</v>
      </c>
      <c r="AV220" s="51">
        <v>509</v>
      </c>
      <c r="AW220" s="51">
        <v>515</v>
      </c>
      <c r="AX220" s="51">
        <v>515</v>
      </c>
      <c r="AY220" s="51">
        <v>493</v>
      </c>
      <c r="AZ220" s="51">
        <v>524</v>
      </c>
      <c r="BA220" s="51">
        <v>464</v>
      </c>
      <c r="BB220" s="51">
        <v>410</v>
      </c>
      <c r="BC220" s="51">
        <v>484</v>
      </c>
      <c r="BD220" s="51">
        <v>448</v>
      </c>
      <c r="BE220" s="51">
        <v>411</v>
      </c>
      <c r="BF220" s="51">
        <v>423</v>
      </c>
      <c r="BG220" s="51">
        <v>492</v>
      </c>
      <c r="BH220" s="51">
        <v>482</v>
      </c>
      <c r="BI220" s="51">
        <v>438</v>
      </c>
      <c r="BJ220" s="51">
        <v>536</v>
      </c>
      <c r="BK220" s="51">
        <v>564</v>
      </c>
      <c r="BL220" s="51">
        <v>652</v>
      </c>
      <c r="BM220" s="51">
        <v>575</v>
      </c>
      <c r="BN220" s="51">
        <v>666</v>
      </c>
      <c r="BO220" s="51">
        <v>659</v>
      </c>
      <c r="BP220" s="51">
        <v>633</v>
      </c>
      <c r="BQ220" s="51">
        <v>615</v>
      </c>
      <c r="BR220" s="51">
        <v>632</v>
      </c>
      <c r="BS220" s="51">
        <v>615</v>
      </c>
      <c r="BT220" s="51">
        <v>605</v>
      </c>
      <c r="BU220" s="51">
        <v>577</v>
      </c>
      <c r="BV220" s="51">
        <v>557</v>
      </c>
      <c r="BW220" s="51">
        <v>529</v>
      </c>
      <c r="BX220" s="51">
        <v>549</v>
      </c>
      <c r="BY220" s="51">
        <v>517</v>
      </c>
      <c r="BZ220" s="51">
        <v>492</v>
      </c>
      <c r="CA220" s="51">
        <v>463</v>
      </c>
      <c r="CB220" s="51">
        <v>453</v>
      </c>
      <c r="CC220" s="51">
        <v>421</v>
      </c>
      <c r="CD220" s="51">
        <v>413</v>
      </c>
      <c r="CE220" s="51">
        <v>408</v>
      </c>
      <c r="CF220" s="51">
        <v>423</v>
      </c>
      <c r="CG220" s="51">
        <v>452</v>
      </c>
      <c r="CH220" s="51">
        <v>394</v>
      </c>
      <c r="CI220" s="51">
        <v>401</v>
      </c>
      <c r="CJ220" s="51">
        <v>442</v>
      </c>
      <c r="CK220" s="51">
        <v>371</v>
      </c>
      <c r="CL220" s="51">
        <v>385</v>
      </c>
      <c r="CM220" s="51">
        <v>353</v>
      </c>
      <c r="CN220" s="51">
        <v>294</v>
      </c>
      <c r="CO220" s="51">
        <v>261</v>
      </c>
      <c r="CP220" s="51">
        <v>200</v>
      </c>
      <c r="CQ220" s="51">
        <v>180</v>
      </c>
      <c r="CR220" s="51">
        <v>150</v>
      </c>
      <c r="CS220" s="51">
        <v>153</v>
      </c>
      <c r="CT220" s="51">
        <v>141</v>
      </c>
      <c r="CU220" s="51">
        <v>99</v>
      </c>
      <c r="CV220" s="51">
        <v>110</v>
      </c>
      <c r="CW220" s="51">
        <v>81</v>
      </c>
      <c r="CX220" s="51">
        <v>78</v>
      </c>
      <c r="CY220" s="51">
        <v>179</v>
      </c>
      <c r="CZ220" s="51">
        <v>397</v>
      </c>
      <c r="DA220" s="51">
        <v>416</v>
      </c>
      <c r="DB220" s="51">
        <v>394</v>
      </c>
      <c r="DC220" s="51">
        <v>416</v>
      </c>
      <c r="DD220" s="51">
        <v>385</v>
      </c>
      <c r="DE220" s="51">
        <v>393</v>
      </c>
      <c r="DF220" s="51">
        <v>431</v>
      </c>
      <c r="DG220" s="51">
        <v>428</v>
      </c>
      <c r="DH220" s="51">
        <v>431</v>
      </c>
      <c r="DI220" s="51">
        <v>465</v>
      </c>
      <c r="DJ220" s="51">
        <v>486</v>
      </c>
      <c r="DK220" s="51">
        <v>482</v>
      </c>
      <c r="DL220" s="51">
        <v>433</v>
      </c>
      <c r="DM220" s="51">
        <v>437</v>
      </c>
      <c r="DN220" s="51">
        <v>457</v>
      </c>
      <c r="DO220" s="51">
        <v>427</v>
      </c>
      <c r="DP220" s="51">
        <v>447</v>
      </c>
      <c r="DQ220" s="51">
        <v>442</v>
      </c>
      <c r="DR220" s="51">
        <v>376</v>
      </c>
      <c r="DS220" s="51">
        <v>312</v>
      </c>
      <c r="DT220" s="51">
        <v>291</v>
      </c>
      <c r="DU220" s="51">
        <v>323</v>
      </c>
      <c r="DV220" s="51">
        <v>414</v>
      </c>
      <c r="DW220" s="51">
        <v>471</v>
      </c>
      <c r="DX220" s="51">
        <v>457</v>
      </c>
      <c r="DY220" s="51">
        <v>540</v>
      </c>
      <c r="DZ220" s="51">
        <v>567</v>
      </c>
      <c r="EA220" s="51">
        <v>538</v>
      </c>
      <c r="EB220" s="51">
        <v>598</v>
      </c>
      <c r="EC220" s="51">
        <v>560</v>
      </c>
      <c r="ED220" s="51">
        <v>604</v>
      </c>
      <c r="EE220" s="51">
        <v>585</v>
      </c>
      <c r="EF220" s="51">
        <v>552</v>
      </c>
      <c r="EG220" s="51">
        <v>575</v>
      </c>
      <c r="EH220" s="51">
        <v>581</v>
      </c>
      <c r="EI220" s="51">
        <v>547</v>
      </c>
      <c r="EJ220" s="51">
        <v>532</v>
      </c>
      <c r="EK220" s="51">
        <v>545</v>
      </c>
      <c r="EL220" s="51">
        <v>458</v>
      </c>
      <c r="EM220" s="51">
        <v>514</v>
      </c>
      <c r="EN220" s="51">
        <v>491</v>
      </c>
      <c r="EO220" s="51">
        <v>458</v>
      </c>
      <c r="EP220" s="51">
        <v>461</v>
      </c>
      <c r="EQ220" s="51">
        <v>456</v>
      </c>
      <c r="ER220" s="51">
        <v>398</v>
      </c>
      <c r="ES220" s="51">
        <v>439</v>
      </c>
      <c r="ET220" s="51">
        <v>488</v>
      </c>
      <c r="EU220" s="51">
        <v>486</v>
      </c>
      <c r="EV220" s="51">
        <v>521</v>
      </c>
      <c r="EW220" s="51">
        <v>576</v>
      </c>
      <c r="EX220" s="51">
        <v>590</v>
      </c>
      <c r="EY220" s="51">
        <v>632</v>
      </c>
      <c r="EZ220" s="51">
        <v>625</v>
      </c>
      <c r="FA220" s="51">
        <v>685</v>
      </c>
      <c r="FB220" s="51">
        <v>654</v>
      </c>
      <c r="FC220" s="51">
        <v>634</v>
      </c>
      <c r="FD220" s="51">
        <v>640</v>
      </c>
      <c r="FE220" s="51">
        <v>642</v>
      </c>
      <c r="FF220" s="51">
        <v>642</v>
      </c>
      <c r="FG220" s="51">
        <v>631</v>
      </c>
      <c r="FH220" s="51">
        <v>577</v>
      </c>
      <c r="FI220" s="51">
        <v>540</v>
      </c>
      <c r="FJ220" s="51">
        <v>540</v>
      </c>
      <c r="FK220" s="51">
        <v>525</v>
      </c>
      <c r="FL220" s="51">
        <v>518</v>
      </c>
      <c r="FM220" s="51">
        <v>537</v>
      </c>
      <c r="FN220" s="51">
        <v>476</v>
      </c>
      <c r="FO220" s="51">
        <v>423</v>
      </c>
      <c r="FP220" s="51">
        <v>479</v>
      </c>
      <c r="FQ220" s="51">
        <v>437</v>
      </c>
      <c r="FR220" s="51">
        <v>426</v>
      </c>
      <c r="FS220" s="51">
        <v>429</v>
      </c>
      <c r="FT220" s="51">
        <v>446</v>
      </c>
      <c r="FU220" s="51">
        <v>428</v>
      </c>
      <c r="FV220" s="51">
        <v>462</v>
      </c>
      <c r="FW220" s="51">
        <v>462</v>
      </c>
      <c r="FX220" s="51">
        <v>391</v>
      </c>
      <c r="FY220" s="51">
        <v>392</v>
      </c>
      <c r="FZ220" s="51">
        <v>391</v>
      </c>
      <c r="GA220" s="51">
        <v>316</v>
      </c>
      <c r="GB220" s="51">
        <v>276</v>
      </c>
      <c r="GC220" s="51">
        <v>237</v>
      </c>
      <c r="GD220" s="51">
        <v>204</v>
      </c>
      <c r="GE220" s="51">
        <v>227</v>
      </c>
      <c r="GF220" s="51">
        <v>206</v>
      </c>
      <c r="GG220" s="51">
        <v>198</v>
      </c>
      <c r="GH220" s="51">
        <v>173</v>
      </c>
      <c r="GI220" s="51">
        <v>171</v>
      </c>
      <c r="GJ220" s="51">
        <v>125</v>
      </c>
      <c r="GK220" s="51">
        <v>111</v>
      </c>
      <c r="GL220" s="52">
        <v>452</v>
      </c>
    </row>
    <row r="221" spans="1:194" s="1" customFormat="1">
      <c r="A221" s="30" t="s">
        <v>133</v>
      </c>
      <c r="B221" s="1" t="s">
        <v>301</v>
      </c>
      <c r="C221" s="29" t="str">
        <f t="shared" si="82"/>
        <v>LA England - Bolton</v>
      </c>
      <c r="D221" s="50">
        <f t="shared" si="73"/>
        <v>110558</v>
      </c>
      <c r="E221" s="50">
        <f t="shared" si="74"/>
        <v>115887</v>
      </c>
      <c r="F221" s="51">
        <f t="shared" si="75"/>
        <v>298903</v>
      </c>
      <c r="G221" s="51">
        <f t="shared" si="76"/>
        <v>147723</v>
      </c>
      <c r="H221" s="52">
        <f t="shared" si="77"/>
        <v>151180</v>
      </c>
      <c r="I221" s="52">
        <f t="shared" si="78"/>
        <v>110558</v>
      </c>
      <c r="J221" s="52">
        <f t="shared" si="79"/>
        <v>115887</v>
      </c>
      <c r="K221" s="49">
        <f t="shared" si="80"/>
        <v>37165</v>
      </c>
      <c r="L221" s="50">
        <f t="shared" si="81"/>
        <v>35293</v>
      </c>
      <c r="M221" s="51">
        <v>1854</v>
      </c>
      <c r="N221" s="51">
        <v>1831</v>
      </c>
      <c r="O221" s="51">
        <v>1935</v>
      </c>
      <c r="P221" s="51">
        <v>1883</v>
      </c>
      <c r="Q221" s="51">
        <v>1835</v>
      </c>
      <c r="R221" s="51">
        <v>1996</v>
      </c>
      <c r="S221" s="51">
        <v>2048</v>
      </c>
      <c r="T221" s="51">
        <v>2080</v>
      </c>
      <c r="U221" s="51">
        <v>2115</v>
      </c>
      <c r="V221" s="51">
        <v>2189</v>
      </c>
      <c r="W221" s="51">
        <v>2215</v>
      </c>
      <c r="X221" s="51">
        <v>2181</v>
      </c>
      <c r="Y221" s="51">
        <v>2214</v>
      </c>
      <c r="Z221" s="51">
        <v>2254</v>
      </c>
      <c r="AA221" s="51">
        <v>2199</v>
      </c>
      <c r="AB221" s="51">
        <v>2079</v>
      </c>
      <c r="AC221" s="51">
        <v>2210</v>
      </c>
      <c r="AD221" s="51">
        <v>2047</v>
      </c>
      <c r="AE221" s="51">
        <v>2031</v>
      </c>
      <c r="AF221" s="51">
        <v>1577</v>
      </c>
      <c r="AG221" s="51">
        <v>1703</v>
      </c>
      <c r="AH221" s="51">
        <v>1667</v>
      </c>
      <c r="AI221" s="51">
        <v>1743</v>
      </c>
      <c r="AJ221" s="51">
        <v>1771</v>
      </c>
      <c r="AK221" s="51">
        <v>1864</v>
      </c>
      <c r="AL221" s="51">
        <v>1845</v>
      </c>
      <c r="AM221" s="51">
        <v>1781</v>
      </c>
      <c r="AN221" s="51">
        <v>1683</v>
      </c>
      <c r="AO221" s="51">
        <v>1807</v>
      </c>
      <c r="AP221" s="51">
        <v>1763</v>
      </c>
      <c r="AQ221" s="51">
        <v>1847</v>
      </c>
      <c r="AR221" s="51">
        <v>1817</v>
      </c>
      <c r="AS221" s="51">
        <v>1909</v>
      </c>
      <c r="AT221" s="51">
        <v>1985</v>
      </c>
      <c r="AU221" s="51">
        <v>1934</v>
      </c>
      <c r="AV221" s="51">
        <v>1821</v>
      </c>
      <c r="AW221" s="51">
        <v>2017</v>
      </c>
      <c r="AX221" s="51">
        <v>2064</v>
      </c>
      <c r="AY221" s="51">
        <v>1942</v>
      </c>
      <c r="AZ221" s="51">
        <v>1939</v>
      </c>
      <c r="BA221" s="51">
        <v>1826</v>
      </c>
      <c r="BB221" s="51">
        <v>1905</v>
      </c>
      <c r="BC221" s="51">
        <v>1986</v>
      </c>
      <c r="BD221" s="51">
        <v>1840</v>
      </c>
      <c r="BE221" s="51">
        <v>1759</v>
      </c>
      <c r="BF221" s="51">
        <v>1753</v>
      </c>
      <c r="BG221" s="51">
        <v>1740</v>
      </c>
      <c r="BH221" s="51">
        <v>1773</v>
      </c>
      <c r="BI221" s="51">
        <v>1820</v>
      </c>
      <c r="BJ221" s="51">
        <v>1928</v>
      </c>
      <c r="BK221" s="51">
        <v>2023</v>
      </c>
      <c r="BL221" s="51">
        <v>2014</v>
      </c>
      <c r="BM221" s="51">
        <v>1997</v>
      </c>
      <c r="BN221" s="51">
        <v>2046</v>
      </c>
      <c r="BO221" s="51">
        <v>1902</v>
      </c>
      <c r="BP221" s="51">
        <v>2002</v>
      </c>
      <c r="BQ221" s="51">
        <v>2015</v>
      </c>
      <c r="BR221" s="51">
        <v>1992</v>
      </c>
      <c r="BS221" s="51">
        <v>1863</v>
      </c>
      <c r="BT221" s="51">
        <v>1778</v>
      </c>
      <c r="BU221" s="51">
        <v>1775</v>
      </c>
      <c r="BV221" s="51">
        <v>1746</v>
      </c>
      <c r="BW221" s="51">
        <v>1664</v>
      </c>
      <c r="BX221" s="51">
        <v>1538</v>
      </c>
      <c r="BY221" s="51">
        <v>1601</v>
      </c>
      <c r="BZ221" s="51">
        <v>1441</v>
      </c>
      <c r="CA221" s="51">
        <v>1369</v>
      </c>
      <c r="CB221" s="51">
        <v>1344</v>
      </c>
      <c r="CC221" s="51">
        <v>1341</v>
      </c>
      <c r="CD221" s="51">
        <v>1343</v>
      </c>
      <c r="CE221" s="51">
        <v>1317</v>
      </c>
      <c r="CF221" s="51">
        <v>1215</v>
      </c>
      <c r="CG221" s="51">
        <v>1298</v>
      </c>
      <c r="CH221" s="51">
        <v>1292</v>
      </c>
      <c r="CI221" s="51">
        <v>1331</v>
      </c>
      <c r="CJ221" s="51">
        <v>1403</v>
      </c>
      <c r="CK221" s="51">
        <v>1016</v>
      </c>
      <c r="CL221" s="51">
        <v>957</v>
      </c>
      <c r="CM221" s="51">
        <v>951</v>
      </c>
      <c r="CN221" s="51">
        <v>869</v>
      </c>
      <c r="CO221" s="51">
        <v>746</v>
      </c>
      <c r="CP221" s="51">
        <v>651</v>
      </c>
      <c r="CQ221" s="51">
        <v>562</v>
      </c>
      <c r="CR221" s="51">
        <v>579</v>
      </c>
      <c r="CS221" s="51">
        <v>551</v>
      </c>
      <c r="CT221" s="51">
        <v>430</v>
      </c>
      <c r="CU221" s="51">
        <v>310</v>
      </c>
      <c r="CV221" s="51">
        <v>312</v>
      </c>
      <c r="CW221" s="51">
        <v>233</v>
      </c>
      <c r="CX221" s="51">
        <v>211</v>
      </c>
      <c r="CY221" s="51">
        <v>690</v>
      </c>
      <c r="CZ221" s="51">
        <v>1777</v>
      </c>
      <c r="DA221" s="51">
        <v>1729</v>
      </c>
      <c r="DB221" s="51">
        <v>1908</v>
      </c>
      <c r="DC221" s="51">
        <v>1839</v>
      </c>
      <c r="DD221" s="51">
        <v>1857</v>
      </c>
      <c r="DE221" s="51">
        <v>1967</v>
      </c>
      <c r="DF221" s="51">
        <v>1981</v>
      </c>
      <c r="DG221" s="51">
        <v>1933</v>
      </c>
      <c r="DH221" s="51">
        <v>2033</v>
      </c>
      <c r="DI221" s="51">
        <v>2068</v>
      </c>
      <c r="DJ221" s="51">
        <v>2104</v>
      </c>
      <c r="DK221" s="51">
        <v>2162</v>
      </c>
      <c r="DL221" s="51">
        <v>2091</v>
      </c>
      <c r="DM221" s="51">
        <v>2054</v>
      </c>
      <c r="DN221" s="51">
        <v>2025</v>
      </c>
      <c r="DO221" s="51">
        <v>2017</v>
      </c>
      <c r="DP221" s="51">
        <v>1848</v>
      </c>
      <c r="DQ221" s="51">
        <v>1900</v>
      </c>
      <c r="DR221" s="51">
        <v>1813</v>
      </c>
      <c r="DS221" s="51">
        <v>1347</v>
      </c>
      <c r="DT221" s="51">
        <v>1457</v>
      </c>
      <c r="DU221" s="51">
        <v>1454</v>
      </c>
      <c r="DV221" s="51">
        <v>1584</v>
      </c>
      <c r="DW221" s="51">
        <v>1769</v>
      </c>
      <c r="DX221" s="51">
        <v>1627</v>
      </c>
      <c r="DY221" s="51">
        <v>1826</v>
      </c>
      <c r="DZ221" s="51">
        <v>1723</v>
      </c>
      <c r="EA221" s="51">
        <v>1861</v>
      </c>
      <c r="EB221" s="51">
        <v>1854</v>
      </c>
      <c r="EC221" s="51">
        <v>1964</v>
      </c>
      <c r="ED221" s="51">
        <v>1993</v>
      </c>
      <c r="EE221" s="51">
        <v>2210</v>
      </c>
      <c r="EF221" s="51">
        <v>2184</v>
      </c>
      <c r="EG221" s="51">
        <v>2082</v>
      </c>
      <c r="EH221" s="51">
        <v>2261</v>
      </c>
      <c r="EI221" s="51">
        <v>2228</v>
      </c>
      <c r="EJ221" s="51">
        <v>2154</v>
      </c>
      <c r="EK221" s="51">
        <v>2115</v>
      </c>
      <c r="EL221" s="51">
        <v>2036</v>
      </c>
      <c r="EM221" s="51">
        <v>2038</v>
      </c>
      <c r="EN221" s="51">
        <v>2031</v>
      </c>
      <c r="EO221" s="51">
        <v>2025</v>
      </c>
      <c r="EP221" s="51">
        <v>2049</v>
      </c>
      <c r="EQ221" s="51">
        <v>1810</v>
      </c>
      <c r="ER221" s="51">
        <v>1802</v>
      </c>
      <c r="ES221" s="51">
        <v>1661</v>
      </c>
      <c r="ET221" s="51">
        <v>1754</v>
      </c>
      <c r="EU221" s="51">
        <v>1774</v>
      </c>
      <c r="EV221" s="51">
        <v>1801</v>
      </c>
      <c r="EW221" s="51">
        <v>1881</v>
      </c>
      <c r="EX221" s="51">
        <v>1997</v>
      </c>
      <c r="EY221" s="51">
        <v>2048</v>
      </c>
      <c r="EZ221" s="51">
        <v>1932</v>
      </c>
      <c r="FA221" s="51">
        <v>1954</v>
      </c>
      <c r="FB221" s="51">
        <v>2023</v>
      </c>
      <c r="FC221" s="51">
        <v>2020</v>
      </c>
      <c r="FD221" s="51">
        <v>2013</v>
      </c>
      <c r="FE221" s="51">
        <v>2034</v>
      </c>
      <c r="FF221" s="51">
        <v>1956</v>
      </c>
      <c r="FG221" s="51">
        <v>1759</v>
      </c>
      <c r="FH221" s="51">
        <v>1857</v>
      </c>
      <c r="FI221" s="51">
        <v>1690</v>
      </c>
      <c r="FJ221" s="51">
        <v>1678</v>
      </c>
      <c r="FK221" s="51">
        <v>1577</v>
      </c>
      <c r="FL221" s="51">
        <v>1528</v>
      </c>
      <c r="FM221" s="51">
        <v>1576</v>
      </c>
      <c r="FN221" s="51">
        <v>1404</v>
      </c>
      <c r="FO221" s="51">
        <v>1416</v>
      </c>
      <c r="FP221" s="51">
        <v>1397</v>
      </c>
      <c r="FQ221" s="51">
        <v>1351</v>
      </c>
      <c r="FR221" s="51">
        <v>1312</v>
      </c>
      <c r="FS221" s="51">
        <v>1311</v>
      </c>
      <c r="FT221" s="51">
        <v>1387</v>
      </c>
      <c r="FU221" s="51">
        <v>1413</v>
      </c>
      <c r="FV221" s="51">
        <v>1491</v>
      </c>
      <c r="FW221" s="51">
        <v>1632</v>
      </c>
      <c r="FX221" s="51">
        <v>1166</v>
      </c>
      <c r="FY221" s="51">
        <v>1110</v>
      </c>
      <c r="FZ221" s="51">
        <v>1058</v>
      </c>
      <c r="GA221" s="51">
        <v>1030</v>
      </c>
      <c r="GB221" s="51">
        <v>924</v>
      </c>
      <c r="GC221" s="51">
        <v>795</v>
      </c>
      <c r="GD221" s="51">
        <v>757</v>
      </c>
      <c r="GE221" s="51">
        <v>754</v>
      </c>
      <c r="GF221" s="51">
        <v>663</v>
      </c>
      <c r="GG221" s="51">
        <v>589</v>
      </c>
      <c r="GH221" s="51">
        <v>517</v>
      </c>
      <c r="GI221" s="51">
        <v>491</v>
      </c>
      <c r="GJ221" s="51">
        <v>402</v>
      </c>
      <c r="GK221" s="51">
        <v>339</v>
      </c>
      <c r="GL221" s="52">
        <v>1368</v>
      </c>
    </row>
    <row r="222" spans="1:194" s="1" customFormat="1">
      <c r="A222" s="30" t="s">
        <v>133</v>
      </c>
      <c r="B222" s="1" t="s">
        <v>302</v>
      </c>
      <c r="C222" s="29" t="str">
        <f t="shared" si="82"/>
        <v>LA England - Boston</v>
      </c>
      <c r="D222" s="50">
        <f t="shared" si="73"/>
        <v>27145</v>
      </c>
      <c r="E222" s="50">
        <f t="shared" si="74"/>
        <v>28658</v>
      </c>
      <c r="F222" s="51">
        <f t="shared" si="75"/>
        <v>70806</v>
      </c>
      <c r="G222" s="51">
        <f t="shared" si="76"/>
        <v>34835</v>
      </c>
      <c r="H222" s="52">
        <f t="shared" si="77"/>
        <v>35971</v>
      </c>
      <c r="I222" s="52">
        <f t="shared" si="78"/>
        <v>27145</v>
      </c>
      <c r="J222" s="52">
        <f t="shared" si="79"/>
        <v>28658</v>
      </c>
      <c r="K222" s="49">
        <f t="shared" si="80"/>
        <v>7690</v>
      </c>
      <c r="L222" s="50">
        <f t="shared" si="81"/>
        <v>7313</v>
      </c>
      <c r="M222" s="51">
        <v>371</v>
      </c>
      <c r="N222" s="51">
        <v>393</v>
      </c>
      <c r="O222" s="51">
        <v>405</v>
      </c>
      <c r="P222" s="51">
        <v>412</v>
      </c>
      <c r="Q222" s="51">
        <v>427</v>
      </c>
      <c r="R222" s="51">
        <v>398</v>
      </c>
      <c r="S222" s="51">
        <v>407</v>
      </c>
      <c r="T222" s="51">
        <v>443</v>
      </c>
      <c r="U222" s="51">
        <v>436</v>
      </c>
      <c r="V222" s="51">
        <v>433</v>
      </c>
      <c r="W222" s="51">
        <v>470</v>
      </c>
      <c r="X222" s="51">
        <v>475</v>
      </c>
      <c r="Y222" s="51">
        <v>459</v>
      </c>
      <c r="Z222" s="51">
        <v>471</v>
      </c>
      <c r="AA222" s="51">
        <v>488</v>
      </c>
      <c r="AB222" s="51">
        <v>432</v>
      </c>
      <c r="AC222" s="51">
        <v>369</v>
      </c>
      <c r="AD222" s="51">
        <v>401</v>
      </c>
      <c r="AE222" s="51">
        <v>419</v>
      </c>
      <c r="AF222" s="51">
        <v>333</v>
      </c>
      <c r="AG222" s="51">
        <v>299</v>
      </c>
      <c r="AH222" s="51">
        <v>316</v>
      </c>
      <c r="AI222" s="51">
        <v>358</v>
      </c>
      <c r="AJ222" s="51">
        <v>404</v>
      </c>
      <c r="AK222" s="51">
        <v>367</v>
      </c>
      <c r="AL222" s="51">
        <v>366</v>
      </c>
      <c r="AM222" s="51">
        <v>386</v>
      </c>
      <c r="AN222" s="51">
        <v>384</v>
      </c>
      <c r="AO222" s="51">
        <v>425</v>
      </c>
      <c r="AP222" s="51">
        <v>416</v>
      </c>
      <c r="AQ222" s="51">
        <v>450</v>
      </c>
      <c r="AR222" s="51">
        <v>474</v>
      </c>
      <c r="AS222" s="51">
        <v>436</v>
      </c>
      <c r="AT222" s="51">
        <v>472</v>
      </c>
      <c r="AU222" s="51">
        <v>460</v>
      </c>
      <c r="AV222" s="51">
        <v>442</v>
      </c>
      <c r="AW222" s="51">
        <v>445</v>
      </c>
      <c r="AX222" s="51">
        <v>491</v>
      </c>
      <c r="AY222" s="51">
        <v>459</v>
      </c>
      <c r="AZ222" s="51">
        <v>424</v>
      </c>
      <c r="BA222" s="51">
        <v>487</v>
      </c>
      <c r="BB222" s="51">
        <v>477</v>
      </c>
      <c r="BC222" s="51">
        <v>429</v>
      </c>
      <c r="BD222" s="51">
        <v>435</v>
      </c>
      <c r="BE222" s="51">
        <v>391</v>
      </c>
      <c r="BF222" s="51">
        <v>418</v>
      </c>
      <c r="BG222" s="51">
        <v>367</v>
      </c>
      <c r="BH222" s="51">
        <v>372</v>
      </c>
      <c r="BI222" s="51">
        <v>441</v>
      </c>
      <c r="BJ222" s="51">
        <v>440</v>
      </c>
      <c r="BK222" s="51">
        <v>497</v>
      </c>
      <c r="BL222" s="51">
        <v>464</v>
      </c>
      <c r="BM222" s="51">
        <v>458</v>
      </c>
      <c r="BN222" s="51">
        <v>467</v>
      </c>
      <c r="BO222" s="51">
        <v>464</v>
      </c>
      <c r="BP222" s="51">
        <v>479</v>
      </c>
      <c r="BQ222" s="51">
        <v>493</v>
      </c>
      <c r="BR222" s="51">
        <v>518</v>
      </c>
      <c r="BS222" s="51">
        <v>539</v>
      </c>
      <c r="BT222" s="51">
        <v>417</v>
      </c>
      <c r="BU222" s="51">
        <v>467</v>
      </c>
      <c r="BV222" s="51">
        <v>463</v>
      </c>
      <c r="BW222" s="51">
        <v>452</v>
      </c>
      <c r="BX222" s="51">
        <v>413</v>
      </c>
      <c r="BY222" s="51">
        <v>411</v>
      </c>
      <c r="BZ222" s="51">
        <v>410</v>
      </c>
      <c r="CA222" s="51">
        <v>396</v>
      </c>
      <c r="CB222" s="51">
        <v>381</v>
      </c>
      <c r="CC222" s="51">
        <v>388</v>
      </c>
      <c r="CD222" s="51">
        <v>344</v>
      </c>
      <c r="CE222" s="51">
        <v>364</v>
      </c>
      <c r="CF222" s="51">
        <v>369</v>
      </c>
      <c r="CG222" s="51">
        <v>342</v>
      </c>
      <c r="CH222" s="51">
        <v>346</v>
      </c>
      <c r="CI222" s="51">
        <v>372</v>
      </c>
      <c r="CJ222" s="51">
        <v>362</v>
      </c>
      <c r="CK222" s="51">
        <v>325</v>
      </c>
      <c r="CL222" s="51">
        <v>304</v>
      </c>
      <c r="CM222" s="51">
        <v>249</v>
      </c>
      <c r="CN222" s="51">
        <v>246</v>
      </c>
      <c r="CO222" s="51">
        <v>237</v>
      </c>
      <c r="CP222" s="51">
        <v>196</v>
      </c>
      <c r="CQ222" s="51">
        <v>170</v>
      </c>
      <c r="CR222" s="51">
        <v>193</v>
      </c>
      <c r="CS222" s="51">
        <v>113</v>
      </c>
      <c r="CT222" s="51">
        <v>132</v>
      </c>
      <c r="CU222" s="51">
        <v>111</v>
      </c>
      <c r="CV222" s="51">
        <v>97</v>
      </c>
      <c r="CW222" s="51">
        <v>71</v>
      </c>
      <c r="CX222" s="51">
        <v>76</v>
      </c>
      <c r="CY222" s="51">
        <v>266</v>
      </c>
      <c r="CZ222" s="51">
        <v>347</v>
      </c>
      <c r="DA222" s="51">
        <v>343</v>
      </c>
      <c r="DB222" s="51">
        <v>357</v>
      </c>
      <c r="DC222" s="51">
        <v>334</v>
      </c>
      <c r="DD222" s="51">
        <v>406</v>
      </c>
      <c r="DE222" s="51">
        <v>404</v>
      </c>
      <c r="DF222" s="51">
        <v>401</v>
      </c>
      <c r="DG222" s="51">
        <v>408</v>
      </c>
      <c r="DH222" s="51">
        <v>450</v>
      </c>
      <c r="DI222" s="51">
        <v>406</v>
      </c>
      <c r="DJ222" s="51">
        <v>444</v>
      </c>
      <c r="DK222" s="51">
        <v>431</v>
      </c>
      <c r="DL222" s="51">
        <v>430</v>
      </c>
      <c r="DM222" s="51">
        <v>468</v>
      </c>
      <c r="DN222" s="51">
        <v>414</v>
      </c>
      <c r="DO222" s="51">
        <v>414</v>
      </c>
      <c r="DP222" s="51">
        <v>428</v>
      </c>
      <c r="DQ222" s="51">
        <v>428</v>
      </c>
      <c r="DR222" s="51">
        <v>325</v>
      </c>
      <c r="DS222" s="51">
        <v>242</v>
      </c>
      <c r="DT222" s="51">
        <v>289</v>
      </c>
      <c r="DU222" s="51">
        <v>313</v>
      </c>
      <c r="DV222" s="51">
        <v>364</v>
      </c>
      <c r="DW222" s="51">
        <v>353</v>
      </c>
      <c r="DX222" s="51">
        <v>312</v>
      </c>
      <c r="DY222" s="51">
        <v>405</v>
      </c>
      <c r="DZ222" s="51">
        <v>369</v>
      </c>
      <c r="EA222" s="51">
        <v>396</v>
      </c>
      <c r="EB222" s="51">
        <v>403</v>
      </c>
      <c r="EC222" s="51">
        <v>440</v>
      </c>
      <c r="ED222" s="51">
        <v>469</v>
      </c>
      <c r="EE222" s="51">
        <v>459</v>
      </c>
      <c r="EF222" s="51">
        <v>442</v>
      </c>
      <c r="EG222" s="51">
        <v>467</v>
      </c>
      <c r="EH222" s="51">
        <v>515</v>
      </c>
      <c r="EI222" s="51">
        <v>502</v>
      </c>
      <c r="EJ222" s="51">
        <v>486</v>
      </c>
      <c r="EK222" s="51">
        <v>524</v>
      </c>
      <c r="EL222" s="51">
        <v>452</v>
      </c>
      <c r="EM222" s="51">
        <v>447</v>
      </c>
      <c r="EN222" s="51">
        <v>455</v>
      </c>
      <c r="EO222" s="51">
        <v>440</v>
      </c>
      <c r="EP222" s="51">
        <v>454</v>
      </c>
      <c r="EQ222" s="51">
        <v>446</v>
      </c>
      <c r="ER222" s="51">
        <v>420</v>
      </c>
      <c r="ES222" s="51">
        <v>418</v>
      </c>
      <c r="ET222" s="51">
        <v>450</v>
      </c>
      <c r="EU222" s="51">
        <v>479</v>
      </c>
      <c r="EV222" s="51">
        <v>426</v>
      </c>
      <c r="EW222" s="51">
        <v>484</v>
      </c>
      <c r="EX222" s="51">
        <v>478</v>
      </c>
      <c r="EY222" s="51">
        <v>530</v>
      </c>
      <c r="EZ222" s="51">
        <v>535</v>
      </c>
      <c r="FA222" s="51">
        <v>490</v>
      </c>
      <c r="FB222" s="51">
        <v>512</v>
      </c>
      <c r="FC222" s="51">
        <v>501</v>
      </c>
      <c r="FD222" s="51">
        <v>545</v>
      </c>
      <c r="FE222" s="51">
        <v>510</v>
      </c>
      <c r="FF222" s="51">
        <v>492</v>
      </c>
      <c r="FG222" s="51">
        <v>506</v>
      </c>
      <c r="FH222" s="51">
        <v>500</v>
      </c>
      <c r="FI222" s="51">
        <v>507</v>
      </c>
      <c r="FJ222" s="51">
        <v>440</v>
      </c>
      <c r="FK222" s="51">
        <v>410</v>
      </c>
      <c r="FL222" s="51">
        <v>450</v>
      </c>
      <c r="FM222" s="51">
        <v>438</v>
      </c>
      <c r="FN222" s="51">
        <v>396</v>
      </c>
      <c r="FO222" s="51">
        <v>400</v>
      </c>
      <c r="FP222" s="51">
        <v>381</v>
      </c>
      <c r="FQ222" s="51">
        <v>358</v>
      </c>
      <c r="FR222" s="51">
        <v>378</v>
      </c>
      <c r="FS222" s="51">
        <v>374</v>
      </c>
      <c r="FT222" s="51">
        <v>396</v>
      </c>
      <c r="FU222" s="51">
        <v>378</v>
      </c>
      <c r="FV222" s="51">
        <v>373</v>
      </c>
      <c r="FW222" s="51">
        <v>415</v>
      </c>
      <c r="FX222" s="51">
        <v>334</v>
      </c>
      <c r="FY222" s="51">
        <v>297</v>
      </c>
      <c r="FZ222" s="51">
        <v>323</v>
      </c>
      <c r="GA222" s="51">
        <v>273</v>
      </c>
      <c r="GB222" s="51">
        <v>230</v>
      </c>
      <c r="GC222" s="51">
        <v>204</v>
      </c>
      <c r="GD222" s="51">
        <v>252</v>
      </c>
      <c r="GE222" s="51">
        <v>215</v>
      </c>
      <c r="GF222" s="51">
        <v>213</v>
      </c>
      <c r="GG222" s="51">
        <v>151</v>
      </c>
      <c r="GH222" s="51">
        <v>156</v>
      </c>
      <c r="GI222" s="51">
        <v>164</v>
      </c>
      <c r="GJ222" s="51">
        <v>109</v>
      </c>
      <c r="GK222" s="51">
        <v>110</v>
      </c>
      <c r="GL222" s="52">
        <v>488</v>
      </c>
    </row>
    <row r="223" spans="1:194" s="1" customFormat="1">
      <c r="A223" s="30" t="s">
        <v>133</v>
      </c>
      <c r="B223" s="1" t="s">
        <v>303</v>
      </c>
      <c r="C223" s="29" t="str">
        <f t="shared" si="82"/>
        <v>LA England - Bournemouth, Christchurch and Poole</v>
      </c>
      <c r="D223" s="50">
        <f t="shared" si="73"/>
        <v>158241</v>
      </c>
      <c r="E223" s="50">
        <f t="shared" si="74"/>
        <v>169802</v>
      </c>
      <c r="F223" s="51">
        <f t="shared" si="75"/>
        <v>401898</v>
      </c>
      <c r="G223" s="51">
        <f t="shared" si="76"/>
        <v>196127</v>
      </c>
      <c r="H223" s="52">
        <f t="shared" si="77"/>
        <v>205771</v>
      </c>
      <c r="I223" s="52">
        <f t="shared" si="78"/>
        <v>158241</v>
      </c>
      <c r="J223" s="52">
        <f t="shared" si="79"/>
        <v>169802</v>
      </c>
      <c r="K223" s="49">
        <f t="shared" si="80"/>
        <v>37886</v>
      </c>
      <c r="L223" s="50">
        <f t="shared" si="81"/>
        <v>35969</v>
      </c>
      <c r="M223" s="51">
        <v>1798</v>
      </c>
      <c r="N223" s="51">
        <v>1925</v>
      </c>
      <c r="O223" s="51">
        <v>1866</v>
      </c>
      <c r="P223" s="51">
        <v>1931</v>
      </c>
      <c r="Q223" s="51">
        <v>1966</v>
      </c>
      <c r="R223" s="51">
        <v>2092</v>
      </c>
      <c r="S223" s="51">
        <v>2138</v>
      </c>
      <c r="T223" s="51">
        <v>2129</v>
      </c>
      <c r="U223" s="51">
        <v>2171</v>
      </c>
      <c r="V223" s="51">
        <v>2157</v>
      </c>
      <c r="W223" s="51">
        <v>2372</v>
      </c>
      <c r="X223" s="51">
        <v>2322</v>
      </c>
      <c r="Y223" s="51">
        <v>2238</v>
      </c>
      <c r="Z223" s="51">
        <v>2258</v>
      </c>
      <c r="AA223" s="51">
        <v>2236</v>
      </c>
      <c r="AB223" s="51">
        <v>2147</v>
      </c>
      <c r="AC223" s="51">
        <v>2075</v>
      </c>
      <c r="AD223" s="51">
        <v>2065</v>
      </c>
      <c r="AE223" s="51">
        <v>2218</v>
      </c>
      <c r="AF223" s="51">
        <v>2885</v>
      </c>
      <c r="AG223" s="51">
        <v>3073</v>
      </c>
      <c r="AH223" s="51">
        <v>2802</v>
      </c>
      <c r="AI223" s="51">
        <v>2733</v>
      </c>
      <c r="AJ223" s="51">
        <v>2572</v>
      </c>
      <c r="AK223" s="51">
        <v>2250</v>
      </c>
      <c r="AL223" s="51">
        <v>2272</v>
      </c>
      <c r="AM223" s="51">
        <v>2258</v>
      </c>
      <c r="AN223" s="51">
        <v>2193</v>
      </c>
      <c r="AO223" s="51">
        <v>2351</v>
      </c>
      <c r="AP223" s="51">
        <v>2315</v>
      </c>
      <c r="AQ223" s="51">
        <v>2385</v>
      </c>
      <c r="AR223" s="51">
        <v>2541</v>
      </c>
      <c r="AS223" s="51">
        <v>2496</v>
      </c>
      <c r="AT223" s="51">
        <v>2468</v>
      </c>
      <c r="AU223" s="51">
        <v>2612</v>
      </c>
      <c r="AV223" s="51">
        <v>2536</v>
      </c>
      <c r="AW223" s="51">
        <v>2420</v>
      </c>
      <c r="AX223" s="51">
        <v>2551</v>
      </c>
      <c r="AY223" s="51">
        <v>2543</v>
      </c>
      <c r="AZ223" s="51">
        <v>2633</v>
      </c>
      <c r="BA223" s="51">
        <v>2665</v>
      </c>
      <c r="BB223" s="51">
        <v>2757</v>
      </c>
      <c r="BC223" s="51">
        <v>2711</v>
      </c>
      <c r="BD223" s="51">
        <v>2583</v>
      </c>
      <c r="BE223" s="51">
        <v>2428</v>
      </c>
      <c r="BF223" s="51">
        <v>2370</v>
      </c>
      <c r="BG223" s="51">
        <v>2345</v>
      </c>
      <c r="BH223" s="51">
        <v>2434</v>
      </c>
      <c r="BI223" s="51">
        <v>2365</v>
      </c>
      <c r="BJ223" s="51">
        <v>2478</v>
      </c>
      <c r="BK223" s="51">
        <v>2612</v>
      </c>
      <c r="BL223" s="51">
        <v>2714</v>
      </c>
      <c r="BM223" s="51">
        <v>2586</v>
      </c>
      <c r="BN223" s="51">
        <v>2649</v>
      </c>
      <c r="BO223" s="51">
        <v>2658</v>
      </c>
      <c r="BP223" s="51">
        <v>2676</v>
      </c>
      <c r="BQ223" s="51">
        <v>2703</v>
      </c>
      <c r="BR223" s="51">
        <v>2604</v>
      </c>
      <c r="BS223" s="51">
        <v>2617</v>
      </c>
      <c r="BT223" s="51">
        <v>2550</v>
      </c>
      <c r="BU223" s="51">
        <v>2581</v>
      </c>
      <c r="BV223" s="51">
        <v>2473</v>
      </c>
      <c r="BW223" s="51">
        <v>2343</v>
      </c>
      <c r="BX223" s="51">
        <v>2306</v>
      </c>
      <c r="BY223" s="51">
        <v>2218</v>
      </c>
      <c r="BZ223" s="51">
        <v>2174</v>
      </c>
      <c r="CA223" s="51">
        <v>2008</v>
      </c>
      <c r="CB223" s="51">
        <v>1946</v>
      </c>
      <c r="CC223" s="51">
        <v>1994</v>
      </c>
      <c r="CD223" s="51">
        <v>1966</v>
      </c>
      <c r="CE223" s="51">
        <v>1837</v>
      </c>
      <c r="CF223" s="51">
        <v>1957</v>
      </c>
      <c r="CG223" s="51">
        <v>1941</v>
      </c>
      <c r="CH223" s="51">
        <v>1965</v>
      </c>
      <c r="CI223" s="51">
        <v>2149</v>
      </c>
      <c r="CJ223" s="51">
        <v>2384</v>
      </c>
      <c r="CK223" s="51">
        <v>1779</v>
      </c>
      <c r="CL223" s="51">
        <v>1691</v>
      </c>
      <c r="CM223" s="51">
        <v>1641</v>
      </c>
      <c r="CN223" s="51">
        <v>1495</v>
      </c>
      <c r="CO223" s="51">
        <v>1248</v>
      </c>
      <c r="CP223" s="51">
        <v>1063</v>
      </c>
      <c r="CQ223" s="51">
        <v>1066</v>
      </c>
      <c r="CR223" s="51">
        <v>1040</v>
      </c>
      <c r="CS223" s="51">
        <v>1008</v>
      </c>
      <c r="CT223" s="51">
        <v>928</v>
      </c>
      <c r="CU223" s="51">
        <v>774</v>
      </c>
      <c r="CV223" s="51">
        <v>720</v>
      </c>
      <c r="CW223" s="51">
        <v>608</v>
      </c>
      <c r="CX223" s="51">
        <v>494</v>
      </c>
      <c r="CY223" s="51">
        <v>1832</v>
      </c>
      <c r="CZ223" s="51">
        <v>1644</v>
      </c>
      <c r="DA223" s="51">
        <v>1800</v>
      </c>
      <c r="DB223" s="51">
        <v>1825</v>
      </c>
      <c r="DC223" s="51">
        <v>1850</v>
      </c>
      <c r="DD223" s="51">
        <v>1869</v>
      </c>
      <c r="DE223" s="51">
        <v>1973</v>
      </c>
      <c r="DF223" s="51">
        <v>2086</v>
      </c>
      <c r="DG223" s="51">
        <v>2133</v>
      </c>
      <c r="DH223" s="51">
        <v>2005</v>
      </c>
      <c r="DI223" s="51">
        <v>2125</v>
      </c>
      <c r="DJ223" s="51">
        <v>2207</v>
      </c>
      <c r="DK223" s="51">
        <v>2144</v>
      </c>
      <c r="DL223" s="51">
        <v>2129</v>
      </c>
      <c r="DM223" s="51">
        <v>2087</v>
      </c>
      <c r="DN223" s="51">
        <v>2143</v>
      </c>
      <c r="DO223" s="51">
        <v>2037</v>
      </c>
      <c r="DP223" s="51">
        <v>1919</v>
      </c>
      <c r="DQ223" s="51">
        <v>1993</v>
      </c>
      <c r="DR223" s="51">
        <v>2179</v>
      </c>
      <c r="DS223" s="51">
        <v>3234</v>
      </c>
      <c r="DT223" s="51">
        <v>3369</v>
      </c>
      <c r="DU223" s="51">
        <v>2896</v>
      </c>
      <c r="DV223" s="51">
        <v>2662</v>
      </c>
      <c r="DW223" s="51">
        <v>2304</v>
      </c>
      <c r="DX223" s="51">
        <v>2190</v>
      </c>
      <c r="DY223" s="51">
        <v>2231</v>
      </c>
      <c r="DZ223" s="51">
        <v>2188</v>
      </c>
      <c r="EA223" s="51">
        <v>2339</v>
      </c>
      <c r="EB223" s="51">
        <v>2410</v>
      </c>
      <c r="EC223" s="51">
        <v>2444</v>
      </c>
      <c r="ED223" s="51">
        <v>2530</v>
      </c>
      <c r="EE223" s="51">
        <v>2631</v>
      </c>
      <c r="EF223" s="51">
        <v>2754</v>
      </c>
      <c r="EG223" s="51">
        <v>2683</v>
      </c>
      <c r="EH223" s="51">
        <v>2809</v>
      </c>
      <c r="EI223" s="51">
        <v>2648</v>
      </c>
      <c r="EJ223" s="51">
        <v>2726</v>
      </c>
      <c r="EK223" s="51">
        <v>2804</v>
      </c>
      <c r="EL223" s="51">
        <v>2662</v>
      </c>
      <c r="EM223" s="51">
        <v>2659</v>
      </c>
      <c r="EN223" s="51">
        <v>2799</v>
      </c>
      <c r="EO223" s="51">
        <v>2827</v>
      </c>
      <c r="EP223" s="51">
        <v>2763</v>
      </c>
      <c r="EQ223" s="51">
        <v>2660</v>
      </c>
      <c r="ER223" s="51">
        <v>2421</v>
      </c>
      <c r="ES223" s="51">
        <v>2341</v>
      </c>
      <c r="ET223" s="51">
        <v>2404</v>
      </c>
      <c r="EU223" s="51">
        <v>2440</v>
      </c>
      <c r="EV223" s="51">
        <v>2443</v>
      </c>
      <c r="EW223" s="51">
        <v>2510</v>
      </c>
      <c r="EX223" s="51">
        <v>2578</v>
      </c>
      <c r="EY223" s="51">
        <v>2686</v>
      </c>
      <c r="EZ223" s="51">
        <v>2711</v>
      </c>
      <c r="FA223" s="51">
        <v>2679</v>
      </c>
      <c r="FB223" s="51">
        <v>2639</v>
      </c>
      <c r="FC223" s="51">
        <v>2706</v>
      </c>
      <c r="FD223" s="51">
        <v>2726</v>
      </c>
      <c r="FE223" s="51">
        <v>2806</v>
      </c>
      <c r="FF223" s="51">
        <v>2707</v>
      </c>
      <c r="FG223" s="51">
        <v>2618</v>
      </c>
      <c r="FH223" s="51">
        <v>2656</v>
      </c>
      <c r="FI223" s="51">
        <v>2464</v>
      </c>
      <c r="FJ223" s="51">
        <v>2401</v>
      </c>
      <c r="FK223" s="51">
        <v>2371</v>
      </c>
      <c r="FL223" s="51">
        <v>2361</v>
      </c>
      <c r="FM223" s="51">
        <v>2274</v>
      </c>
      <c r="FN223" s="51">
        <v>2163</v>
      </c>
      <c r="FO223" s="51">
        <v>2131</v>
      </c>
      <c r="FP223" s="51">
        <v>2243</v>
      </c>
      <c r="FQ223" s="51">
        <v>2102</v>
      </c>
      <c r="FR223" s="51">
        <v>2131</v>
      </c>
      <c r="FS223" s="51">
        <v>2180</v>
      </c>
      <c r="FT223" s="51">
        <v>2256</v>
      </c>
      <c r="FU223" s="51">
        <v>2263</v>
      </c>
      <c r="FV223" s="51">
        <v>2418</v>
      </c>
      <c r="FW223" s="51">
        <v>2701</v>
      </c>
      <c r="FX223" s="51">
        <v>2040</v>
      </c>
      <c r="FY223" s="51">
        <v>1951</v>
      </c>
      <c r="FZ223" s="51">
        <v>1883</v>
      </c>
      <c r="GA223" s="51">
        <v>1721</v>
      </c>
      <c r="GB223" s="51">
        <v>1526</v>
      </c>
      <c r="GC223" s="51">
        <v>1216</v>
      </c>
      <c r="GD223" s="51">
        <v>1364</v>
      </c>
      <c r="GE223" s="51">
        <v>1316</v>
      </c>
      <c r="GF223" s="51">
        <v>1259</v>
      </c>
      <c r="GG223" s="51">
        <v>1137</v>
      </c>
      <c r="GH223" s="51">
        <v>1075</v>
      </c>
      <c r="GI223" s="51">
        <v>969</v>
      </c>
      <c r="GJ223" s="51">
        <v>923</v>
      </c>
      <c r="GK223" s="51">
        <v>844</v>
      </c>
      <c r="GL223" s="52">
        <v>3647</v>
      </c>
    </row>
    <row r="224" spans="1:194" s="1" customFormat="1">
      <c r="A224" s="30" t="s">
        <v>133</v>
      </c>
      <c r="B224" s="1" t="s">
        <v>304</v>
      </c>
      <c r="C224" s="29" t="str">
        <f t="shared" si="82"/>
        <v>LA England - Bracknell Forest</v>
      </c>
      <c r="D224" s="50">
        <f t="shared" si="73"/>
        <v>48115</v>
      </c>
      <c r="E224" s="50">
        <f t="shared" si="74"/>
        <v>50547</v>
      </c>
      <c r="F224" s="51">
        <f t="shared" si="75"/>
        <v>126881</v>
      </c>
      <c r="G224" s="51">
        <f t="shared" si="76"/>
        <v>62570</v>
      </c>
      <c r="H224" s="52">
        <f t="shared" si="77"/>
        <v>64311</v>
      </c>
      <c r="I224" s="52">
        <f t="shared" si="78"/>
        <v>48115</v>
      </c>
      <c r="J224" s="52">
        <f t="shared" si="79"/>
        <v>50547</v>
      </c>
      <c r="K224" s="49">
        <f t="shared" si="80"/>
        <v>14455</v>
      </c>
      <c r="L224" s="50">
        <f t="shared" si="81"/>
        <v>13764</v>
      </c>
      <c r="M224" s="51">
        <v>731</v>
      </c>
      <c r="N224" s="51">
        <v>718</v>
      </c>
      <c r="O224" s="51">
        <v>751</v>
      </c>
      <c r="P224" s="51">
        <v>691</v>
      </c>
      <c r="Q224" s="51">
        <v>805</v>
      </c>
      <c r="R224" s="51">
        <v>766</v>
      </c>
      <c r="S224" s="51">
        <v>796</v>
      </c>
      <c r="T224" s="51">
        <v>802</v>
      </c>
      <c r="U224" s="51">
        <v>797</v>
      </c>
      <c r="V224" s="51">
        <v>865</v>
      </c>
      <c r="W224" s="51">
        <v>862</v>
      </c>
      <c r="X224" s="51">
        <v>813</v>
      </c>
      <c r="Y224" s="51">
        <v>843</v>
      </c>
      <c r="Z224" s="51">
        <v>841</v>
      </c>
      <c r="AA224" s="51">
        <v>847</v>
      </c>
      <c r="AB224" s="51">
        <v>844</v>
      </c>
      <c r="AC224" s="51">
        <v>812</v>
      </c>
      <c r="AD224" s="51">
        <v>871</v>
      </c>
      <c r="AE224" s="51">
        <v>730</v>
      </c>
      <c r="AF224" s="51">
        <v>506</v>
      </c>
      <c r="AG224" s="51">
        <v>506</v>
      </c>
      <c r="AH224" s="51">
        <v>611</v>
      </c>
      <c r="AI224" s="51">
        <v>697</v>
      </c>
      <c r="AJ224" s="51">
        <v>746</v>
      </c>
      <c r="AK224" s="51">
        <v>830</v>
      </c>
      <c r="AL224" s="51">
        <v>843</v>
      </c>
      <c r="AM224" s="51">
        <v>790</v>
      </c>
      <c r="AN224" s="51">
        <v>806</v>
      </c>
      <c r="AO224" s="51">
        <v>854</v>
      </c>
      <c r="AP224" s="51">
        <v>804</v>
      </c>
      <c r="AQ224" s="51">
        <v>867</v>
      </c>
      <c r="AR224" s="51">
        <v>863</v>
      </c>
      <c r="AS224" s="51">
        <v>873</v>
      </c>
      <c r="AT224" s="51">
        <v>961</v>
      </c>
      <c r="AU224" s="51">
        <v>995</v>
      </c>
      <c r="AV224" s="51">
        <v>971</v>
      </c>
      <c r="AW224" s="51">
        <v>913</v>
      </c>
      <c r="AX224" s="51">
        <v>907</v>
      </c>
      <c r="AY224" s="51">
        <v>928</v>
      </c>
      <c r="AZ224" s="51">
        <v>917</v>
      </c>
      <c r="BA224" s="51">
        <v>994</v>
      </c>
      <c r="BB224" s="51">
        <v>918</v>
      </c>
      <c r="BC224" s="51">
        <v>1003</v>
      </c>
      <c r="BD224" s="51">
        <v>915</v>
      </c>
      <c r="BE224" s="51">
        <v>828</v>
      </c>
      <c r="BF224" s="51">
        <v>770</v>
      </c>
      <c r="BG224" s="51">
        <v>885</v>
      </c>
      <c r="BH224" s="51">
        <v>855</v>
      </c>
      <c r="BI224" s="51">
        <v>889</v>
      </c>
      <c r="BJ224" s="51">
        <v>850</v>
      </c>
      <c r="BK224" s="51">
        <v>904</v>
      </c>
      <c r="BL224" s="51">
        <v>923</v>
      </c>
      <c r="BM224" s="51">
        <v>881</v>
      </c>
      <c r="BN224" s="51">
        <v>876</v>
      </c>
      <c r="BO224" s="51">
        <v>884</v>
      </c>
      <c r="BP224" s="51">
        <v>908</v>
      </c>
      <c r="BQ224" s="51">
        <v>842</v>
      </c>
      <c r="BR224" s="51">
        <v>834</v>
      </c>
      <c r="BS224" s="51">
        <v>876</v>
      </c>
      <c r="BT224" s="51">
        <v>765</v>
      </c>
      <c r="BU224" s="51">
        <v>766</v>
      </c>
      <c r="BV224" s="51">
        <v>776</v>
      </c>
      <c r="BW224" s="51">
        <v>686</v>
      </c>
      <c r="BX224" s="51">
        <v>691</v>
      </c>
      <c r="BY224" s="51">
        <v>637</v>
      </c>
      <c r="BZ224" s="51">
        <v>589</v>
      </c>
      <c r="CA224" s="51">
        <v>624</v>
      </c>
      <c r="CB224" s="51">
        <v>546</v>
      </c>
      <c r="CC224" s="51">
        <v>528</v>
      </c>
      <c r="CD224" s="51">
        <v>518</v>
      </c>
      <c r="CE224" s="51">
        <v>471</v>
      </c>
      <c r="CF224" s="51">
        <v>503</v>
      </c>
      <c r="CG224" s="51">
        <v>457</v>
      </c>
      <c r="CH224" s="51">
        <v>420</v>
      </c>
      <c r="CI224" s="51">
        <v>494</v>
      </c>
      <c r="CJ224" s="51">
        <v>483</v>
      </c>
      <c r="CK224" s="51">
        <v>369</v>
      </c>
      <c r="CL224" s="51">
        <v>346</v>
      </c>
      <c r="CM224" s="51">
        <v>342</v>
      </c>
      <c r="CN224" s="51">
        <v>292</v>
      </c>
      <c r="CO224" s="51">
        <v>239</v>
      </c>
      <c r="CP224" s="51">
        <v>220</v>
      </c>
      <c r="CQ224" s="51">
        <v>226</v>
      </c>
      <c r="CR224" s="51">
        <v>194</v>
      </c>
      <c r="CS224" s="51">
        <v>197</v>
      </c>
      <c r="CT224" s="51">
        <v>172</v>
      </c>
      <c r="CU224" s="51">
        <v>157</v>
      </c>
      <c r="CV224" s="51">
        <v>127</v>
      </c>
      <c r="CW224" s="51">
        <v>123</v>
      </c>
      <c r="CX224" s="51">
        <v>87</v>
      </c>
      <c r="CY224" s="51">
        <v>317</v>
      </c>
      <c r="CZ224" s="51">
        <v>749</v>
      </c>
      <c r="DA224" s="51">
        <v>692</v>
      </c>
      <c r="DB224" s="51">
        <v>741</v>
      </c>
      <c r="DC224" s="51">
        <v>714</v>
      </c>
      <c r="DD224" s="51">
        <v>718</v>
      </c>
      <c r="DE224" s="51">
        <v>671</v>
      </c>
      <c r="DF224" s="51">
        <v>725</v>
      </c>
      <c r="DG224" s="51">
        <v>753</v>
      </c>
      <c r="DH224" s="51">
        <v>724</v>
      </c>
      <c r="DI224" s="51">
        <v>761</v>
      </c>
      <c r="DJ224" s="51">
        <v>819</v>
      </c>
      <c r="DK224" s="51">
        <v>778</v>
      </c>
      <c r="DL224" s="51">
        <v>795</v>
      </c>
      <c r="DM224" s="51">
        <v>831</v>
      </c>
      <c r="DN224" s="51">
        <v>900</v>
      </c>
      <c r="DO224" s="51">
        <v>797</v>
      </c>
      <c r="DP224" s="51">
        <v>821</v>
      </c>
      <c r="DQ224" s="51">
        <v>775</v>
      </c>
      <c r="DR224" s="51">
        <v>743</v>
      </c>
      <c r="DS224" s="51">
        <v>427</v>
      </c>
      <c r="DT224" s="51">
        <v>398</v>
      </c>
      <c r="DU224" s="51">
        <v>471</v>
      </c>
      <c r="DV224" s="51">
        <v>617</v>
      </c>
      <c r="DW224" s="51">
        <v>657</v>
      </c>
      <c r="DX224" s="51">
        <v>738</v>
      </c>
      <c r="DY224" s="51">
        <v>775</v>
      </c>
      <c r="DZ224" s="51">
        <v>813</v>
      </c>
      <c r="EA224" s="51">
        <v>786</v>
      </c>
      <c r="EB224" s="51">
        <v>906</v>
      </c>
      <c r="EC224" s="51">
        <v>848</v>
      </c>
      <c r="ED224" s="51">
        <v>1008</v>
      </c>
      <c r="EE224" s="51">
        <v>934</v>
      </c>
      <c r="EF224" s="51">
        <v>970</v>
      </c>
      <c r="EG224" s="51">
        <v>1018</v>
      </c>
      <c r="EH224" s="51">
        <v>987</v>
      </c>
      <c r="EI224" s="51">
        <v>1029</v>
      </c>
      <c r="EJ224" s="51">
        <v>1015</v>
      </c>
      <c r="EK224" s="51">
        <v>956</v>
      </c>
      <c r="EL224" s="51">
        <v>994</v>
      </c>
      <c r="EM224" s="51">
        <v>966</v>
      </c>
      <c r="EN224" s="51">
        <v>969</v>
      </c>
      <c r="EO224" s="51">
        <v>1038</v>
      </c>
      <c r="EP224" s="51">
        <v>1073</v>
      </c>
      <c r="EQ224" s="51">
        <v>960</v>
      </c>
      <c r="ER224" s="51">
        <v>936</v>
      </c>
      <c r="ES224" s="51">
        <v>863</v>
      </c>
      <c r="ET224" s="51">
        <v>840</v>
      </c>
      <c r="EU224" s="51">
        <v>881</v>
      </c>
      <c r="EV224" s="51">
        <v>914</v>
      </c>
      <c r="EW224" s="51">
        <v>913</v>
      </c>
      <c r="EX224" s="51">
        <v>904</v>
      </c>
      <c r="EY224" s="51">
        <v>950</v>
      </c>
      <c r="EZ224" s="51">
        <v>897</v>
      </c>
      <c r="FA224" s="51">
        <v>913</v>
      </c>
      <c r="FB224" s="51">
        <v>894</v>
      </c>
      <c r="FC224" s="51">
        <v>920</v>
      </c>
      <c r="FD224" s="51">
        <v>863</v>
      </c>
      <c r="FE224" s="51">
        <v>855</v>
      </c>
      <c r="FF224" s="51">
        <v>864</v>
      </c>
      <c r="FG224" s="51">
        <v>796</v>
      </c>
      <c r="FH224" s="51">
        <v>790</v>
      </c>
      <c r="FI224" s="51">
        <v>748</v>
      </c>
      <c r="FJ224" s="51">
        <v>783</v>
      </c>
      <c r="FK224" s="51">
        <v>685</v>
      </c>
      <c r="FL224" s="51">
        <v>708</v>
      </c>
      <c r="FM224" s="51">
        <v>623</v>
      </c>
      <c r="FN224" s="51">
        <v>585</v>
      </c>
      <c r="FO224" s="51">
        <v>572</v>
      </c>
      <c r="FP224" s="51">
        <v>538</v>
      </c>
      <c r="FQ224" s="51">
        <v>529</v>
      </c>
      <c r="FR224" s="51">
        <v>500</v>
      </c>
      <c r="FS224" s="51">
        <v>528</v>
      </c>
      <c r="FT224" s="51">
        <v>451</v>
      </c>
      <c r="FU224" s="51">
        <v>510</v>
      </c>
      <c r="FV224" s="51">
        <v>568</v>
      </c>
      <c r="FW224" s="51">
        <v>581</v>
      </c>
      <c r="FX224" s="51">
        <v>455</v>
      </c>
      <c r="FY224" s="51">
        <v>442</v>
      </c>
      <c r="FZ224" s="51">
        <v>409</v>
      </c>
      <c r="GA224" s="51">
        <v>337</v>
      </c>
      <c r="GB224" s="51">
        <v>298</v>
      </c>
      <c r="GC224" s="51">
        <v>260</v>
      </c>
      <c r="GD224" s="51">
        <v>273</v>
      </c>
      <c r="GE224" s="51">
        <v>280</v>
      </c>
      <c r="GF224" s="51">
        <v>278</v>
      </c>
      <c r="GG224" s="51">
        <v>209</v>
      </c>
      <c r="GH224" s="51">
        <v>215</v>
      </c>
      <c r="GI224" s="51">
        <v>210</v>
      </c>
      <c r="GJ224" s="51">
        <v>145</v>
      </c>
      <c r="GK224" s="51">
        <v>145</v>
      </c>
      <c r="GL224" s="52">
        <v>593</v>
      </c>
    </row>
    <row r="225" spans="1:194" s="1" customFormat="1">
      <c r="A225" s="30" t="s">
        <v>133</v>
      </c>
      <c r="B225" s="1" t="s">
        <v>305</v>
      </c>
      <c r="C225" s="29" t="str">
        <f t="shared" si="82"/>
        <v>LA England - Bradford</v>
      </c>
      <c r="D225" s="50">
        <f t="shared" si="73"/>
        <v>199672</v>
      </c>
      <c r="E225" s="50">
        <f t="shared" si="74"/>
        <v>212039</v>
      </c>
      <c r="F225" s="51">
        <f t="shared" si="75"/>
        <v>552644</v>
      </c>
      <c r="G225" s="51">
        <f t="shared" si="76"/>
        <v>271181</v>
      </c>
      <c r="H225" s="52">
        <f t="shared" si="77"/>
        <v>281463</v>
      </c>
      <c r="I225" s="52">
        <f t="shared" si="78"/>
        <v>199672</v>
      </c>
      <c r="J225" s="52">
        <f t="shared" si="79"/>
        <v>212039</v>
      </c>
      <c r="K225" s="49">
        <f t="shared" si="80"/>
        <v>71509</v>
      </c>
      <c r="L225" s="50">
        <f t="shared" si="81"/>
        <v>69424</v>
      </c>
      <c r="M225" s="51">
        <v>3565</v>
      </c>
      <c r="N225" s="51">
        <v>3408</v>
      </c>
      <c r="O225" s="51">
        <v>3615</v>
      </c>
      <c r="P225" s="51">
        <v>3763</v>
      </c>
      <c r="Q225" s="51">
        <v>3662</v>
      </c>
      <c r="R225" s="51">
        <v>3876</v>
      </c>
      <c r="S225" s="51">
        <v>4012</v>
      </c>
      <c r="T225" s="51">
        <v>3920</v>
      </c>
      <c r="U225" s="51">
        <v>4036</v>
      </c>
      <c r="V225" s="51">
        <v>3990</v>
      </c>
      <c r="W225" s="51">
        <v>4202</v>
      </c>
      <c r="X225" s="51">
        <v>4134</v>
      </c>
      <c r="Y225" s="51">
        <v>4356</v>
      </c>
      <c r="Z225" s="51">
        <v>4358</v>
      </c>
      <c r="AA225" s="51">
        <v>4298</v>
      </c>
      <c r="AB225" s="51">
        <v>4098</v>
      </c>
      <c r="AC225" s="51">
        <v>4012</v>
      </c>
      <c r="AD225" s="51">
        <v>4204</v>
      </c>
      <c r="AE225" s="51">
        <v>4035</v>
      </c>
      <c r="AF225" s="51">
        <v>3549</v>
      </c>
      <c r="AG225" s="51">
        <v>3354</v>
      </c>
      <c r="AH225" s="51">
        <v>3270</v>
      </c>
      <c r="AI225" s="51">
        <v>3341</v>
      </c>
      <c r="AJ225" s="51">
        <v>3550</v>
      </c>
      <c r="AK225" s="51">
        <v>3414</v>
      </c>
      <c r="AL225" s="51">
        <v>3436</v>
      </c>
      <c r="AM225" s="51">
        <v>3337</v>
      </c>
      <c r="AN225" s="51">
        <v>3369</v>
      </c>
      <c r="AO225" s="51">
        <v>3539</v>
      </c>
      <c r="AP225" s="51">
        <v>3488</v>
      </c>
      <c r="AQ225" s="51">
        <v>3585</v>
      </c>
      <c r="AR225" s="51">
        <v>3589</v>
      </c>
      <c r="AS225" s="51">
        <v>3699</v>
      </c>
      <c r="AT225" s="51">
        <v>3661</v>
      </c>
      <c r="AU225" s="51">
        <v>3700</v>
      </c>
      <c r="AV225" s="51">
        <v>3671</v>
      </c>
      <c r="AW225" s="51">
        <v>3749</v>
      </c>
      <c r="AX225" s="51">
        <v>3635</v>
      </c>
      <c r="AY225" s="51">
        <v>3762</v>
      </c>
      <c r="AZ225" s="51">
        <v>3691</v>
      </c>
      <c r="BA225" s="51">
        <v>3683</v>
      </c>
      <c r="BB225" s="51">
        <v>3711</v>
      </c>
      <c r="BC225" s="51">
        <v>3839</v>
      </c>
      <c r="BD225" s="51">
        <v>3555</v>
      </c>
      <c r="BE225" s="51">
        <v>3291</v>
      </c>
      <c r="BF225" s="51">
        <v>3332</v>
      </c>
      <c r="BG225" s="51">
        <v>3154</v>
      </c>
      <c r="BH225" s="51">
        <v>3306</v>
      </c>
      <c r="BI225" s="51">
        <v>3319</v>
      </c>
      <c r="BJ225" s="51">
        <v>3356</v>
      </c>
      <c r="BK225" s="51">
        <v>3550</v>
      </c>
      <c r="BL225" s="51">
        <v>3557</v>
      </c>
      <c r="BM225" s="51">
        <v>3365</v>
      </c>
      <c r="BN225" s="51">
        <v>3390</v>
      </c>
      <c r="BO225" s="51">
        <v>3370</v>
      </c>
      <c r="BP225" s="51">
        <v>3363</v>
      </c>
      <c r="BQ225" s="51">
        <v>3151</v>
      </c>
      <c r="BR225" s="51">
        <v>3231</v>
      </c>
      <c r="BS225" s="51">
        <v>3192</v>
      </c>
      <c r="BT225" s="51">
        <v>3079</v>
      </c>
      <c r="BU225" s="51">
        <v>3115</v>
      </c>
      <c r="BV225" s="51">
        <v>2961</v>
      </c>
      <c r="BW225" s="51">
        <v>2956</v>
      </c>
      <c r="BX225" s="51">
        <v>2795</v>
      </c>
      <c r="BY225" s="51">
        <v>2675</v>
      </c>
      <c r="BZ225" s="51">
        <v>2655</v>
      </c>
      <c r="CA225" s="51">
        <v>2528</v>
      </c>
      <c r="CB225" s="51">
        <v>2375</v>
      </c>
      <c r="CC225" s="51">
        <v>2388</v>
      </c>
      <c r="CD225" s="51">
        <v>2341</v>
      </c>
      <c r="CE225" s="51">
        <v>2161</v>
      </c>
      <c r="CF225" s="51">
        <v>2072</v>
      </c>
      <c r="CG225" s="51">
        <v>2017</v>
      </c>
      <c r="CH225" s="51">
        <v>2016</v>
      </c>
      <c r="CI225" s="51">
        <v>2019</v>
      </c>
      <c r="CJ225" s="51">
        <v>2218</v>
      </c>
      <c r="CK225" s="51">
        <v>1462</v>
      </c>
      <c r="CL225" s="51">
        <v>1316</v>
      </c>
      <c r="CM225" s="51">
        <v>1334</v>
      </c>
      <c r="CN225" s="51">
        <v>1252</v>
      </c>
      <c r="CO225" s="51">
        <v>1042</v>
      </c>
      <c r="CP225" s="51">
        <v>947</v>
      </c>
      <c r="CQ225" s="51">
        <v>942</v>
      </c>
      <c r="CR225" s="51">
        <v>899</v>
      </c>
      <c r="CS225" s="51">
        <v>846</v>
      </c>
      <c r="CT225" s="51">
        <v>796</v>
      </c>
      <c r="CU225" s="51">
        <v>612</v>
      </c>
      <c r="CV225" s="51">
        <v>553</v>
      </c>
      <c r="CW225" s="51">
        <v>453</v>
      </c>
      <c r="CX225" s="51">
        <v>387</v>
      </c>
      <c r="CY225" s="51">
        <v>1321</v>
      </c>
      <c r="CZ225" s="51">
        <v>3284</v>
      </c>
      <c r="DA225" s="51">
        <v>3330</v>
      </c>
      <c r="DB225" s="51">
        <v>3655</v>
      </c>
      <c r="DC225" s="51">
        <v>3804</v>
      </c>
      <c r="DD225" s="51">
        <v>3602</v>
      </c>
      <c r="DE225" s="51">
        <v>3795</v>
      </c>
      <c r="DF225" s="51">
        <v>3918</v>
      </c>
      <c r="DG225" s="51">
        <v>4021</v>
      </c>
      <c r="DH225" s="51">
        <v>3960</v>
      </c>
      <c r="DI225" s="51">
        <v>3957</v>
      </c>
      <c r="DJ225" s="51">
        <v>3971</v>
      </c>
      <c r="DK225" s="51">
        <v>4069</v>
      </c>
      <c r="DL225" s="51">
        <v>4045</v>
      </c>
      <c r="DM225" s="51">
        <v>4049</v>
      </c>
      <c r="DN225" s="51">
        <v>4040</v>
      </c>
      <c r="DO225" s="51">
        <v>4073</v>
      </c>
      <c r="DP225" s="51">
        <v>3939</v>
      </c>
      <c r="DQ225" s="51">
        <v>3912</v>
      </c>
      <c r="DR225" s="51">
        <v>3847</v>
      </c>
      <c r="DS225" s="51">
        <v>3238</v>
      </c>
      <c r="DT225" s="51">
        <v>3084</v>
      </c>
      <c r="DU225" s="51">
        <v>3215</v>
      </c>
      <c r="DV225" s="51">
        <v>3353</v>
      </c>
      <c r="DW225" s="51">
        <v>3488</v>
      </c>
      <c r="DX225" s="51">
        <v>3342</v>
      </c>
      <c r="DY225" s="51">
        <v>3389</v>
      </c>
      <c r="DZ225" s="51">
        <v>3292</v>
      </c>
      <c r="EA225" s="51">
        <v>3497</v>
      </c>
      <c r="EB225" s="51">
        <v>3698</v>
      </c>
      <c r="EC225" s="51">
        <v>3790</v>
      </c>
      <c r="ED225" s="51">
        <v>3802</v>
      </c>
      <c r="EE225" s="51">
        <v>3876</v>
      </c>
      <c r="EF225" s="51">
        <v>3935</v>
      </c>
      <c r="EG225" s="51">
        <v>4166</v>
      </c>
      <c r="EH225" s="51">
        <v>4263</v>
      </c>
      <c r="EI225" s="51">
        <v>4270</v>
      </c>
      <c r="EJ225" s="51">
        <v>4058</v>
      </c>
      <c r="EK225" s="51">
        <v>4065</v>
      </c>
      <c r="EL225" s="51">
        <v>4019</v>
      </c>
      <c r="EM225" s="51">
        <v>3898</v>
      </c>
      <c r="EN225" s="51">
        <v>4086</v>
      </c>
      <c r="EO225" s="51">
        <v>4005</v>
      </c>
      <c r="EP225" s="51">
        <v>3894</v>
      </c>
      <c r="EQ225" s="51">
        <v>3687</v>
      </c>
      <c r="ER225" s="51">
        <v>3467</v>
      </c>
      <c r="ES225" s="51">
        <v>3353</v>
      </c>
      <c r="ET225" s="51">
        <v>3311</v>
      </c>
      <c r="EU225" s="51">
        <v>3236</v>
      </c>
      <c r="EV225" s="51">
        <v>3382</v>
      </c>
      <c r="EW225" s="51">
        <v>3445</v>
      </c>
      <c r="EX225" s="51">
        <v>3441</v>
      </c>
      <c r="EY225" s="51">
        <v>3591</v>
      </c>
      <c r="EZ225" s="51">
        <v>3419</v>
      </c>
      <c r="FA225" s="51">
        <v>3449</v>
      </c>
      <c r="FB225" s="51">
        <v>3276</v>
      </c>
      <c r="FC225" s="51">
        <v>3363</v>
      </c>
      <c r="FD225" s="51">
        <v>3258</v>
      </c>
      <c r="FE225" s="51">
        <v>3246</v>
      </c>
      <c r="FF225" s="51">
        <v>3244</v>
      </c>
      <c r="FG225" s="51">
        <v>3290</v>
      </c>
      <c r="FH225" s="51">
        <v>3149</v>
      </c>
      <c r="FI225" s="51">
        <v>3091</v>
      </c>
      <c r="FJ225" s="51">
        <v>3003</v>
      </c>
      <c r="FK225" s="51">
        <v>2821</v>
      </c>
      <c r="FL225" s="51">
        <v>2900</v>
      </c>
      <c r="FM225" s="51">
        <v>2639</v>
      </c>
      <c r="FN225" s="51">
        <v>2552</v>
      </c>
      <c r="FO225" s="51">
        <v>2425</v>
      </c>
      <c r="FP225" s="51">
        <v>2430</v>
      </c>
      <c r="FQ225" s="51">
        <v>2335</v>
      </c>
      <c r="FR225" s="51">
        <v>2255</v>
      </c>
      <c r="FS225" s="51">
        <v>2180</v>
      </c>
      <c r="FT225" s="51">
        <v>2250</v>
      </c>
      <c r="FU225" s="51">
        <v>2150</v>
      </c>
      <c r="FV225" s="51">
        <v>2383</v>
      </c>
      <c r="FW225" s="51">
        <v>2502</v>
      </c>
      <c r="FX225" s="51">
        <v>1725</v>
      </c>
      <c r="FY225" s="51">
        <v>1670</v>
      </c>
      <c r="FZ225" s="51">
        <v>1577</v>
      </c>
      <c r="GA225" s="51">
        <v>1481</v>
      </c>
      <c r="GB225" s="51">
        <v>1357</v>
      </c>
      <c r="GC225" s="51">
        <v>1189</v>
      </c>
      <c r="GD225" s="51">
        <v>1336</v>
      </c>
      <c r="GE225" s="51">
        <v>1175</v>
      </c>
      <c r="GF225" s="51">
        <v>1184</v>
      </c>
      <c r="GG225" s="51">
        <v>1115</v>
      </c>
      <c r="GH225" s="51">
        <v>1014</v>
      </c>
      <c r="GI225" s="51">
        <v>914</v>
      </c>
      <c r="GJ225" s="51">
        <v>830</v>
      </c>
      <c r="GK225" s="51">
        <v>689</v>
      </c>
      <c r="GL225" s="52">
        <v>2690</v>
      </c>
    </row>
    <row r="226" spans="1:194" s="1" customFormat="1">
      <c r="A226" s="30" t="s">
        <v>133</v>
      </c>
      <c r="B226" s="1" t="s">
        <v>306</v>
      </c>
      <c r="C226" s="29" t="str">
        <f t="shared" si="82"/>
        <v>LA England - Braintree</v>
      </c>
      <c r="D226" s="50">
        <f t="shared" si="73"/>
        <v>60374</v>
      </c>
      <c r="E226" s="50">
        <f t="shared" si="74"/>
        <v>64608</v>
      </c>
      <c r="F226" s="51">
        <f t="shared" si="75"/>
        <v>157681</v>
      </c>
      <c r="G226" s="51">
        <f t="shared" si="76"/>
        <v>77152</v>
      </c>
      <c r="H226" s="52">
        <f t="shared" si="77"/>
        <v>80529</v>
      </c>
      <c r="I226" s="52">
        <f t="shared" si="78"/>
        <v>60374</v>
      </c>
      <c r="J226" s="52">
        <f t="shared" si="79"/>
        <v>64608</v>
      </c>
      <c r="K226" s="49">
        <f t="shared" si="80"/>
        <v>16778</v>
      </c>
      <c r="L226" s="50">
        <f t="shared" si="81"/>
        <v>15921</v>
      </c>
      <c r="M226" s="51">
        <v>867</v>
      </c>
      <c r="N226" s="51">
        <v>768</v>
      </c>
      <c r="O226" s="51">
        <v>927</v>
      </c>
      <c r="P226" s="51">
        <v>900</v>
      </c>
      <c r="Q226" s="51">
        <v>952</v>
      </c>
      <c r="R226" s="51">
        <v>961</v>
      </c>
      <c r="S226" s="51">
        <v>957</v>
      </c>
      <c r="T226" s="51">
        <v>938</v>
      </c>
      <c r="U226" s="51">
        <v>923</v>
      </c>
      <c r="V226" s="51">
        <v>938</v>
      </c>
      <c r="W226" s="51">
        <v>988</v>
      </c>
      <c r="X226" s="51">
        <v>965</v>
      </c>
      <c r="Y226" s="51">
        <v>1043</v>
      </c>
      <c r="Z226" s="51">
        <v>973</v>
      </c>
      <c r="AA226" s="51">
        <v>941</v>
      </c>
      <c r="AB226" s="51">
        <v>959</v>
      </c>
      <c r="AC226" s="51">
        <v>920</v>
      </c>
      <c r="AD226" s="51">
        <v>858</v>
      </c>
      <c r="AE226" s="51">
        <v>818</v>
      </c>
      <c r="AF226" s="51">
        <v>638</v>
      </c>
      <c r="AG226" s="51">
        <v>642</v>
      </c>
      <c r="AH226" s="51">
        <v>727</v>
      </c>
      <c r="AI226" s="51">
        <v>756</v>
      </c>
      <c r="AJ226" s="51">
        <v>888</v>
      </c>
      <c r="AK226" s="51">
        <v>834</v>
      </c>
      <c r="AL226" s="51">
        <v>870</v>
      </c>
      <c r="AM226" s="51">
        <v>891</v>
      </c>
      <c r="AN226" s="51">
        <v>861</v>
      </c>
      <c r="AO226" s="51">
        <v>939</v>
      </c>
      <c r="AP226" s="51">
        <v>954</v>
      </c>
      <c r="AQ226" s="51">
        <v>1005</v>
      </c>
      <c r="AR226" s="51">
        <v>994</v>
      </c>
      <c r="AS226" s="51">
        <v>1003</v>
      </c>
      <c r="AT226" s="51">
        <v>1032</v>
      </c>
      <c r="AU226" s="51">
        <v>1028</v>
      </c>
      <c r="AV226" s="51">
        <v>981</v>
      </c>
      <c r="AW226" s="51">
        <v>1029</v>
      </c>
      <c r="AX226" s="51">
        <v>935</v>
      </c>
      <c r="AY226" s="51">
        <v>955</v>
      </c>
      <c r="AZ226" s="51">
        <v>888</v>
      </c>
      <c r="BA226" s="51">
        <v>992</v>
      </c>
      <c r="BB226" s="51">
        <v>973</v>
      </c>
      <c r="BC226" s="51">
        <v>951</v>
      </c>
      <c r="BD226" s="51">
        <v>963</v>
      </c>
      <c r="BE226" s="51">
        <v>863</v>
      </c>
      <c r="BF226" s="51">
        <v>882</v>
      </c>
      <c r="BG226" s="51">
        <v>930</v>
      </c>
      <c r="BH226" s="51">
        <v>968</v>
      </c>
      <c r="BI226" s="51">
        <v>1063</v>
      </c>
      <c r="BJ226" s="51">
        <v>1086</v>
      </c>
      <c r="BK226" s="51">
        <v>1119</v>
      </c>
      <c r="BL226" s="51">
        <v>1167</v>
      </c>
      <c r="BM226" s="51">
        <v>1149</v>
      </c>
      <c r="BN226" s="51">
        <v>1142</v>
      </c>
      <c r="BO226" s="51">
        <v>1147</v>
      </c>
      <c r="BP226" s="51">
        <v>1189</v>
      </c>
      <c r="BQ226" s="51">
        <v>1164</v>
      </c>
      <c r="BR226" s="51">
        <v>1104</v>
      </c>
      <c r="BS226" s="51">
        <v>1043</v>
      </c>
      <c r="BT226" s="51">
        <v>1030</v>
      </c>
      <c r="BU226" s="51">
        <v>1058</v>
      </c>
      <c r="BV226" s="51">
        <v>1026</v>
      </c>
      <c r="BW226" s="51">
        <v>916</v>
      </c>
      <c r="BX226" s="51">
        <v>902</v>
      </c>
      <c r="BY226" s="51">
        <v>863</v>
      </c>
      <c r="BZ226" s="51">
        <v>845</v>
      </c>
      <c r="CA226" s="51">
        <v>858</v>
      </c>
      <c r="CB226" s="51">
        <v>819</v>
      </c>
      <c r="CC226" s="51">
        <v>826</v>
      </c>
      <c r="CD226" s="51">
        <v>807</v>
      </c>
      <c r="CE226" s="51">
        <v>721</v>
      </c>
      <c r="CF226" s="51">
        <v>806</v>
      </c>
      <c r="CG226" s="51">
        <v>707</v>
      </c>
      <c r="CH226" s="51">
        <v>812</v>
      </c>
      <c r="CI226" s="51">
        <v>895</v>
      </c>
      <c r="CJ226" s="51">
        <v>919</v>
      </c>
      <c r="CK226" s="51">
        <v>692</v>
      </c>
      <c r="CL226" s="51">
        <v>622</v>
      </c>
      <c r="CM226" s="51">
        <v>603</v>
      </c>
      <c r="CN226" s="51">
        <v>623</v>
      </c>
      <c r="CO226" s="51">
        <v>469</v>
      </c>
      <c r="CP226" s="51">
        <v>379</v>
      </c>
      <c r="CQ226" s="51">
        <v>383</v>
      </c>
      <c r="CR226" s="51">
        <v>361</v>
      </c>
      <c r="CS226" s="51">
        <v>340</v>
      </c>
      <c r="CT226" s="51">
        <v>273</v>
      </c>
      <c r="CU226" s="51">
        <v>240</v>
      </c>
      <c r="CV226" s="51">
        <v>222</v>
      </c>
      <c r="CW226" s="51">
        <v>155</v>
      </c>
      <c r="CX226" s="51">
        <v>142</v>
      </c>
      <c r="CY226" s="51">
        <v>497</v>
      </c>
      <c r="CZ226" s="51">
        <v>816</v>
      </c>
      <c r="DA226" s="51">
        <v>793</v>
      </c>
      <c r="DB226" s="51">
        <v>810</v>
      </c>
      <c r="DC226" s="51">
        <v>905</v>
      </c>
      <c r="DD226" s="51">
        <v>949</v>
      </c>
      <c r="DE226" s="51">
        <v>845</v>
      </c>
      <c r="DF226" s="51">
        <v>881</v>
      </c>
      <c r="DG226" s="51">
        <v>860</v>
      </c>
      <c r="DH226" s="51">
        <v>828</v>
      </c>
      <c r="DI226" s="51">
        <v>891</v>
      </c>
      <c r="DJ226" s="51">
        <v>917</v>
      </c>
      <c r="DK226" s="51">
        <v>916</v>
      </c>
      <c r="DL226" s="51">
        <v>952</v>
      </c>
      <c r="DM226" s="51">
        <v>885</v>
      </c>
      <c r="DN226" s="51">
        <v>947</v>
      </c>
      <c r="DO226" s="51">
        <v>914</v>
      </c>
      <c r="DP226" s="51">
        <v>909</v>
      </c>
      <c r="DQ226" s="51">
        <v>903</v>
      </c>
      <c r="DR226" s="51">
        <v>828</v>
      </c>
      <c r="DS226" s="51">
        <v>537</v>
      </c>
      <c r="DT226" s="51">
        <v>529</v>
      </c>
      <c r="DU226" s="51">
        <v>615</v>
      </c>
      <c r="DV226" s="51">
        <v>663</v>
      </c>
      <c r="DW226" s="51">
        <v>779</v>
      </c>
      <c r="DX226" s="51">
        <v>802</v>
      </c>
      <c r="DY226" s="51">
        <v>868</v>
      </c>
      <c r="DZ226" s="51">
        <v>962</v>
      </c>
      <c r="EA226" s="51">
        <v>919</v>
      </c>
      <c r="EB226" s="51">
        <v>1031</v>
      </c>
      <c r="EC226" s="51">
        <v>968</v>
      </c>
      <c r="ED226" s="51">
        <v>1070</v>
      </c>
      <c r="EE226" s="51">
        <v>1075</v>
      </c>
      <c r="EF226" s="51">
        <v>1109</v>
      </c>
      <c r="EG226" s="51">
        <v>1102</v>
      </c>
      <c r="EH226" s="51">
        <v>1114</v>
      </c>
      <c r="EI226" s="51">
        <v>1078</v>
      </c>
      <c r="EJ226" s="51">
        <v>1061</v>
      </c>
      <c r="EK226" s="51">
        <v>1055</v>
      </c>
      <c r="EL226" s="51">
        <v>1067</v>
      </c>
      <c r="EM226" s="51">
        <v>1007</v>
      </c>
      <c r="EN226" s="51">
        <v>931</v>
      </c>
      <c r="EO226" s="51">
        <v>1075</v>
      </c>
      <c r="EP226" s="51">
        <v>1034</v>
      </c>
      <c r="EQ226" s="51">
        <v>973</v>
      </c>
      <c r="ER226" s="51">
        <v>948</v>
      </c>
      <c r="ES226" s="51">
        <v>904</v>
      </c>
      <c r="ET226" s="51">
        <v>968</v>
      </c>
      <c r="EU226" s="51">
        <v>1059</v>
      </c>
      <c r="EV226" s="51">
        <v>1032</v>
      </c>
      <c r="EW226" s="51">
        <v>1119</v>
      </c>
      <c r="EX226" s="51">
        <v>1143</v>
      </c>
      <c r="EY226" s="51">
        <v>1177</v>
      </c>
      <c r="EZ226" s="51">
        <v>1120</v>
      </c>
      <c r="FA226" s="51">
        <v>1170</v>
      </c>
      <c r="FB226" s="51">
        <v>1226</v>
      </c>
      <c r="FC226" s="51">
        <v>1321</v>
      </c>
      <c r="FD226" s="51">
        <v>1209</v>
      </c>
      <c r="FE226" s="51">
        <v>1141</v>
      </c>
      <c r="FF226" s="51">
        <v>1142</v>
      </c>
      <c r="FG226" s="51">
        <v>1177</v>
      </c>
      <c r="FH226" s="51">
        <v>1061</v>
      </c>
      <c r="FI226" s="51">
        <v>986</v>
      </c>
      <c r="FJ226" s="51">
        <v>929</v>
      </c>
      <c r="FK226" s="51">
        <v>948</v>
      </c>
      <c r="FL226" s="51">
        <v>954</v>
      </c>
      <c r="FM226" s="51">
        <v>899</v>
      </c>
      <c r="FN226" s="51">
        <v>873</v>
      </c>
      <c r="FO226" s="51">
        <v>861</v>
      </c>
      <c r="FP226" s="51">
        <v>867</v>
      </c>
      <c r="FQ226" s="51">
        <v>844</v>
      </c>
      <c r="FR226" s="51">
        <v>823</v>
      </c>
      <c r="FS226" s="51">
        <v>848</v>
      </c>
      <c r="FT226" s="51">
        <v>844</v>
      </c>
      <c r="FU226" s="51">
        <v>893</v>
      </c>
      <c r="FV226" s="51">
        <v>985</v>
      </c>
      <c r="FW226" s="51">
        <v>1146</v>
      </c>
      <c r="FX226" s="51">
        <v>729</v>
      </c>
      <c r="FY226" s="51">
        <v>741</v>
      </c>
      <c r="FZ226" s="51">
        <v>723</v>
      </c>
      <c r="GA226" s="51">
        <v>623</v>
      </c>
      <c r="GB226" s="51">
        <v>534</v>
      </c>
      <c r="GC226" s="51">
        <v>461</v>
      </c>
      <c r="GD226" s="51">
        <v>488</v>
      </c>
      <c r="GE226" s="51">
        <v>445</v>
      </c>
      <c r="GF226" s="51">
        <v>427</v>
      </c>
      <c r="GG226" s="51">
        <v>357</v>
      </c>
      <c r="GH226" s="51">
        <v>345</v>
      </c>
      <c r="GI226" s="51">
        <v>301</v>
      </c>
      <c r="GJ226" s="51">
        <v>254</v>
      </c>
      <c r="GK226" s="51">
        <v>238</v>
      </c>
      <c r="GL226" s="52">
        <v>1073</v>
      </c>
    </row>
    <row r="227" spans="1:194" s="1" customFormat="1">
      <c r="A227" s="30" t="s">
        <v>133</v>
      </c>
      <c r="B227" s="1" t="s">
        <v>307</v>
      </c>
      <c r="C227" s="29" t="str">
        <f t="shared" si="82"/>
        <v>LA England - Breckland</v>
      </c>
      <c r="D227" s="50">
        <f t="shared" si="73"/>
        <v>57320</v>
      </c>
      <c r="E227" s="50">
        <f t="shared" si="74"/>
        <v>59417</v>
      </c>
      <c r="F227" s="51">
        <f t="shared" si="75"/>
        <v>143479</v>
      </c>
      <c r="G227" s="51">
        <f t="shared" si="76"/>
        <v>71134</v>
      </c>
      <c r="H227" s="52">
        <f t="shared" si="77"/>
        <v>72345</v>
      </c>
      <c r="I227" s="52">
        <f t="shared" si="78"/>
        <v>57320</v>
      </c>
      <c r="J227" s="52">
        <f t="shared" si="79"/>
        <v>59417</v>
      </c>
      <c r="K227" s="49">
        <f t="shared" si="80"/>
        <v>13814</v>
      </c>
      <c r="L227" s="50">
        <f t="shared" si="81"/>
        <v>12928</v>
      </c>
      <c r="M227" s="51">
        <v>608</v>
      </c>
      <c r="N227" s="51">
        <v>687</v>
      </c>
      <c r="O227" s="51">
        <v>676</v>
      </c>
      <c r="P227" s="51">
        <v>670</v>
      </c>
      <c r="Q227" s="51">
        <v>760</v>
      </c>
      <c r="R227" s="51">
        <v>773</v>
      </c>
      <c r="S227" s="51">
        <v>791</v>
      </c>
      <c r="T227" s="51">
        <v>826</v>
      </c>
      <c r="U227" s="51">
        <v>783</v>
      </c>
      <c r="V227" s="51">
        <v>836</v>
      </c>
      <c r="W227" s="51">
        <v>785</v>
      </c>
      <c r="X227" s="51">
        <v>831</v>
      </c>
      <c r="Y227" s="51">
        <v>807</v>
      </c>
      <c r="Z227" s="51">
        <v>800</v>
      </c>
      <c r="AA227" s="51">
        <v>849</v>
      </c>
      <c r="AB227" s="51">
        <v>798</v>
      </c>
      <c r="AC227" s="51">
        <v>783</v>
      </c>
      <c r="AD227" s="51">
        <v>751</v>
      </c>
      <c r="AE227" s="51">
        <v>743</v>
      </c>
      <c r="AF227" s="51">
        <v>624</v>
      </c>
      <c r="AG227" s="51">
        <v>613</v>
      </c>
      <c r="AH227" s="51">
        <v>611</v>
      </c>
      <c r="AI227" s="51">
        <v>706</v>
      </c>
      <c r="AJ227" s="51">
        <v>739</v>
      </c>
      <c r="AK227" s="51">
        <v>807</v>
      </c>
      <c r="AL227" s="51">
        <v>784</v>
      </c>
      <c r="AM227" s="51">
        <v>839</v>
      </c>
      <c r="AN227" s="51">
        <v>792</v>
      </c>
      <c r="AO227" s="51">
        <v>810</v>
      </c>
      <c r="AP227" s="51">
        <v>868</v>
      </c>
      <c r="AQ227" s="51">
        <v>839</v>
      </c>
      <c r="AR227" s="51">
        <v>862</v>
      </c>
      <c r="AS227" s="51">
        <v>909</v>
      </c>
      <c r="AT227" s="51">
        <v>889</v>
      </c>
      <c r="AU227" s="51">
        <v>850</v>
      </c>
      <c r="AV227" s="51">
        <v>870</v>
      </c>
      <c r="AW227" s="51">
        <v>809</v>
      </c>
      <c r="AX227" s="51">
        <v>795</v>
      </c>
      <c r="AY227" s="51">
        <v>754</v>
      </c>
      <c r="AZ227" s="51">
        <v>791</v>
      </c>
      <c r="BA227" s="51">
        <v>795</v>
      </c>
      <c r="BB227" s="51">
        <v>824</v>
      </c>
      <c r="BC227" s="51">
        <v>880</v>
      </c>
      <c r="BD227" s="51">
        <v>768</v>
      </c>
      <c r="BE227" s="51">
        <v>762</v>
      </c>
      <c r="BF227" s="51">
        <v>685</v>
      </c>
      <c r="BG227" s="51">
        <v>678</v>
      </c>
      <c r="BH227" s="51">
        <v>821</v>
      </c>
      <c r="BI227" s="51">
        <v>872</v>
      </c>
      <c r="BJ227" s="51">
        <v>852</v>
      </c>
      <c r="BK227" s="51">
        <v>971</v>
      </c>
      <c r="BL227" s="51">
        <v>1009</v>
      </c>
      <c r="BM227" s="51">
        <v>949</v>
      </c>
      <c r="BN227" s="51">
        <v>1051</v>
      </c>
      <c r="BO227" s="51">
        <v>993</v>
      </c>
      <c r="BP227" s="51">
        <v>1016</v>
      </c>
      <c r="BQ227" s="51">
        <v>1068</v>
      </c>
      <c r="BR227" s="51">
        <v>1050</v>
      </c>
      <c r="BS227" s="51">
        <v>1035</v>
      </c>
      <c r="BT227" s="51">
        <v>1083</v>
      </c>
      <c r="BU227" s="51">
        <v>1044</v>
      </c>
      <c r="BV227" s="51">
        <v>1014</v>
      </c>
      <c r="BW227" s="51">
        <v>906</v>
      </c>
      <c r="BX227" s="51">
        <v>962</v>
      </c>
      <c r="BY227" s="51">
        <v>945</v>
      </c>
      <c r="BZ227" s="51">
        <v>859</v>
      </c>
      <c r="CA227" s="51">
        <v>874</v>
      </c>
      <c r="CB227" s="51">
        <v>850</v>
      </c>
      <c r="CC227" s="51">
        <v>909</v>
      </c>
      <c r="CD227" s="51">
        <v>820</v>
      </c>
      <c r="CE227" s="51">
        <v>841</v>
      </c>
      <c r="CF227" s="51">
        <v>827</v>
      </c>
      <c r="CG227" s="51">
        <v>834</v>
      </c>
      <c r="CH227" s="51">
        <v>874</v>
      </c>
      <c r="CI227" s="51">
        <v>986</v>
      </c>
      <c r="CJ227" s="51">
        <v>1015</v>
      </c>
      <c r="CK227" s="51">
        <v>830</v>
      </c>
      <c r="CL227" s="51">
        <v>769</v>
      </c>
      <c r="CM227" s="51">
        <v>738</v>
      </c>
      <c r="CN227" s="51">
        <v>667</v>
      </c>
      <c r="CO227" s="51">
        <v>558</v>
      </c>
      <c r="CP227" s="51">
        <v>484</v>
      </c>
      <c r="CQ227" s="51">
        <v>478</v>
      </c>
      <c r="CR227" s="51">
        <v>417</v>
      </c>
      <c r="CS227" s="51">
        <v>426</v>
      </c>
      <c r="CT227" s="51">
        <v>374</v>
      </c>
      <c r="CU227" s="51">
        <v>297</v>
      </c>
      <c r="CV227" s="51">
        <v>262</v>
      </c>
      <c r="CW227" s="51">
        <v>220</v>
      </c>
      <c r="CX227" s="51">
        <v>178</v>
      </c>
      <c r="CY227" s="51">
        <v>596</v>
      </c>
      <c r="CZ227" s="51">
        <v>657</v>
      </c>
      <c r="DA227" s="51">
        <v>563</v>
      </c>
      <c r="DB227" s="51">
        <v>700</v>
      </c>
      <c r="DC227" s="51">
        <v>711</v>
      </c>
      <c r="DD227" s="51">
        <v>663</v>
      </c>
      <c r="DE227" s="51">
        <v>705</v>
      </c>
      <c r="DF227" s="51">
        <v>714</v>
      </c>
      <c r="DG227" s="51">
        <v>707</v>
      </c>
      <c r="DH227" s="51">
        <v>721</v>
      </c>
      <c r="DI227" s="51">
        <v>835</v>
      </c>
      <c r="DJ227" s="51">
        <v>793</v>
      </c>
      <c r="DK227" s="51">
        <v>782</v>
      </c>
      <c r="DL227" s="51">
        <v>759</v>
      </c>
      <c r="DM227" s="51">
        <v>733</v>
      </c>
      <c r="DN227" s="51">
        <v>758</v>
      </c>
      <c r="DO227" s="51">
        <v>730</v>
      </c>
      <c r="DP227" s="51">
        <v>717</v>
      </c>
      <c r="DQ227" s="51">
        <v>680</v>
      </c>
      <c r="DR227" s="51">
        <v>639</v>
      </c>
      <c r="DS227" s="51">
        <v>457</v>
      </c>
      <c r="DT227" s="51">
        <v>520</v>
      </c>
      <c r="DU227" s="51">
        <v>527</v>
      </c>
      <c r="DV227" s="51">
        <v>620</v>
      </c>
      <c r="DW227" s="51">
        <v>662</v>
      </c>
      <c r="DX227" s="51">
        <v>686</v>
      </c>
      <c r="DY227" s="51">
        <v>792</v>
      </c>
      <c r="DZ227" s="51">
        <v>794</v>
      </c>
      <c r="EA227" s="51">
        <v>787</v>
      </c>
      <c r="EB227" s="51">
        <v>821</v>
      </c>
      <c r="EC227" s="51">
        <v>734</v>
      </c>
      <c r="ED227" s="51">
        <v>890</v>
      </c>
      <c r="EE227" s="51">
        <v>876</v>
      </c>
      <c r="EF227" s="51">
        <v>831</v>
      </c>
      <c r="EG227" s="51">
        <v>865</v>
      </c>
      <c r="EH227" s="51">
        <v>802</v>
      </c>
      <c r="EI227" s="51">
        <v>899</v>
      </c>
      <c r="EJ227" s="51">
        <v>826</v>
      </c>
      <c r="EK227" s="51">
        <v>805</v>
      </c>
      <c r="EL227" s="51">
        <v>767</v>
      </c>
      <c r="EM227" s="51">
        <v>810</v>
      </c>
      <c r="EN227" s="51">
        <v>839</v>
      </c>
      <c r="EO227" s="51">
        <v>842</v>
      </c>
      <c r="EP227" s="51">
        <v>818</v>
      </c>
      <c r="EQ227" s="51">
        <v>835</v>
      </c>
      <c r="ER227" s="51">
        <v>748</v>
      </c>
      <c r="ES227" s="51">
        <v>709</v>
      </c>
      <c r="ET227" s="51">
        <v>796</v>
      </c>
      <c r="EU227" s="51">
        <v>817</v>
      </c>
      <c r="EV227" s="51">
        <v>857</v>
      </c>
      <c r="EW227" s="51">
        <v>915</v>
      </c>
      <c r="EX227" s="51">
        <v>983</v>
      </c>
      <c r="EY227" s="51">
        <v>1026</v>
      </c>
      <c r="EZ227" s="51">
        <v>998</v>
      </c>
      <c r="FA227" s="51">
        <v>1058</v>
      </c>
      <c r="FB227" s="51">
        <v>1032</v>
      </c>
      <c r="FC227" s="51">
        <v>1067</v>
      </c>
      <c r="FD227" s="51">
        <v>1130</v>
      </c>
      <c r="FE227" s="51">
        <v>1076</v>
      </c>
      <c r="FF227" s="51">
        <v>1121</v>
      </c>
      <c r="FG227" s="51">
        <v>1068</v>
      </c>
      <c r="FH227" s="51">
        <v>1127</v>
      </c>
      <c r="FI227" s="51">
        <v>1015</v>
      </c>
      <c r="FJ227" s="51">
        <v>955</v>
      </c>
      <c r="FK227" s="51">
        <v>953</v>
      </c>
      <c r="FL227" s="51">
        <v>958</v>
      </c>
      <c r="FM227" s="51">
        <v>979</v>
      </c>
      <c r="FN227" s="51">
        <v>952</v>
      </c>
      <c r="FO227" s="51">
        <v>844</v>
      </c>
      <c r="FP227" s="51">
        <v>899</v>
      </c>
      <c r="FQ227" s="51">
        <v>944</v>
      </c>
      <c r="FR227" s="51">
        <v>933</v>
      </c>
      <c r="FS227" s="51">
        <v>914</v>
      </c>
      <c r="FT227" s="51">
        <v>908</v>
      </c>
      <c r="FU227" s="51">
        <v>979</v>
      </c>
      <c r="FV227" s="51">
        <v>1052</v>
      </c>
      <c r="FW227" s="51">
        <v>1119</v>
      </c>
      <c r="FX227" s="51">
        <v>873</v>
      </c>
      <c r="FY227" s="51">
        <v>797</v>
      </c>
      <c r="FZ227" s="51">
        <v>791</v>
      </c>
      <c r="GA227" s="51">
        <v>683</v>
      </c>
      <c r="GB227" s="51">
        <v>600</v>
      </c>
      <c r="GC227" s="51">
        <v>568</v>
      </c>
      <c r="GD227" s="51">
        <v>495</v>
      </c>
      <c r="GE227" s="51">
        <v>495</v>
      </c>
      <c r="GF227" s="51">
        <v>469</v>
      </c>
      <c r="GG227" s="51">
        <v>490</v>
      </c>
      <c r="GH227" s="51">
        <v>402</v>
      </c>
      <c r="GI227" s="51">
        <v>349</v>
      </c>
      <c r="GJ227" s="51">
        <v>327</v>
      </c>
      <c r="GK227" s="51">
        <v>258</v>
      </c>
      <c r="GL227" s="52">
        <v>1144</v>
      </c>
    </row>
    <row r="228" spans="1:194" s="1" customFormat="1">
      <c r="A228" s="30" t="s">
        <v>133</v>
      </c>
      <c r="B228" s="1" t="s">
        <v>308</v>
      </c>
      <c r="C228" s="29" t="str">
        <f t="shared" si="82"/>
        <v>LA England - Brent</v>
      </c>
      <c r="D228" s="50">
        <f t="shared" si="73"/>
        <v>129562</v>
      </c>
      <c r="E228" s="50">
        <f t="shared" si="74"/>
        <v>138409</v>
      </c>
      <c r="F228" s="51">
        <f t="shared" si="75"/>
        <v>341221</v>
      </c>
      <c r="G228" s="51">
        <f t="shared" si="76"/>
        <v>167159</v>
      </c>
      <c r="H228" s="52">
        <f t="shared" si="77"/>
        <v>174062</v>
      </c>
      <c r="I228" s="52">
        <f t="shared" si="78"/>
        <v>129562</v>
      </c>
      <c r="J228" s="52">
        <f t="shared" si="79"/>
        <v>138409</v>
      </c>
      <c r="K228" s="49">
        <f t="shared" si="80"/>
        <v>37597</v>
      </c>
      <c r="L228" s="50">
        <f t="shared" si="81"/>
        <v>35653</v>
      </c>
      <c r="M228" s="51">
        <v>2334</v>
      </c>
      <c r="N228" s="51">
        <v>2048</v>
      </c>
      <c r="O228" s="51">
        <v>2131</v>
      </c>
      <c r="P228" s="51">
        <v>1994</v>
      </c>
      <c r="Q228" s="51">
        <v>1915</v>
      </c>
      <c r="R228" s="51">
        <v>2092</v>
      </c>
      <c r="S228" s="51">
        <v>2128</v>
      </c>
      <c r="T228" s="51">
        <v>1993</v>
      </c>
      <c r="U228" s="51">
        <v>1941</v>
      </c>
      <c r="V228" s="51">
        <v>1959</v>
      </c>
      <c r="W228" s="51">
        <v>2068</v>
      </c>
      <c r="X228" s="51">
        <v>2125</v>
      </c>
      <c r="Y228" s="51">
        <v>2069</v>
      </c>
      <c r="Z228" s="51">
        <v>2127</v>
      </c>
      <c r="AA228" s="51">
        <v>2130</v>
      </c>
      <c r="AB228" s="51">
        <v>2267</v>
      </c>
      <c r="AC228" s="51">
        <v>2146</v>
      </c>
      <c r="AD228" s="51">
        <v>2130</v>
      </c>
      <c r="AE228" s="51">
        <v>2256</v>
      </c>
      <c r="AF228" s="51">
        <v>2228</v>
      </c>
      <c r="AG228" s="51">
        <v>2271</v>
      </c>
      <c r="AH228" s="51">
        <v>2437</v>
      </c>
      <c r="AI228" s="51">
        <v>2500</v>
      </c>
      <c r="AJ228" s="51">
        <v>2723</v>
      </c>
      <c r="AK228" s="51">
        <v>2835</v>
      </c>
      <c r="AL228" s="51">
        <v>3003</v>
      </c>
      <c r="AM228" s="51">
        <v>3043</v>
      </c>
      <c r="AN228" s="51">
        <v>2981</v>
      </c>
      <c r="AO228" s="51">
        <v>2984</v>
      </c>
      <c r="AP228" s="51">
        <v>2885</v>
      </c>
      <c r="AQ228" s="51">
        <v>2874</v>
      </c>
      <c r="AR228" s="51">
        <v>2785</v>
      </c>
      <c r="AS228" s="51">
        <v>2896</v>
      </c>
      <c r="AT228" s="51">
        <v>2852</v>
      </c>
      <c r="AU228" s="51">
        <v>2705</v>
      </c>
      <c r="AV228" s="51">
        <v>2642</v>
      </c>
      <c r="AW228" s="51">
        <v>2619</v>
      </c>
      <c r="AX228" s="51">
        <v>2604</v>
      </c>
      <c r="AY228" s="51">
        <v>2527</v>
      </c>
      <c r="AZ228" s="51">
        <v>2472</v>
      </c>
      <c r="BA228" s="51">
        <v>2681</v>
      </c>
      <c r="BB228" s="51">
        <v>2486</v>
      </c>
      <c r="BC228" s="51">
        <v>2551</v>
      </c>
      <c r="BD228" s="51">
        <v>2375</v>
      </c>
      <c r="BE228" s="51">
        <v>2257</v>
      </c>
      <c r="BF228" s="51">
        <v>2254</v>
      </c>
      <c r="BG228" s="51">
        <v>2287</v>
      </c>
      <c r="BH228" s="51">
        <v>2302</v>
      </c>
      <c r="BI228" s="51">
        <v>2176</v>
      </c>
      <c r="BJ228" s="51">
        <v>2148</v>
      </c>
      <c r="BK228" s="51">
        <v>2129</v>
      </c>
      <c r="BL228" s="51">
        <v>2179</v>
      </c>
      <c r="BM228" s="51">
        <v>2174</v>
      </c>
      <c r="BN228" s="51">
        <v>2244</v>
      </c>
      <c r="BO228" s="51">
        <v>2189</v>
      </c>
      <c r="BP228" s="51">
        <v>2000</v>
      </c>
      <c r="BQ228" s="51">
        <v>1930</v>
      </c>
      <c r="BR228" s="51">
        <v>1957</v>
      </c>
      <c r="BS228" s="51">
        <v>1953</v>
      </c>
      <c r="BT228" s="51">
        <v>1779</v>
      </c>
      <c r="BU228" s="51">
        <v>1680</v>
      </c>
      <c r="BV228" s="51">
        <v>1667</v>
      </c>
      <c r="BW228" s="51">
        <v>1577</v>
      </c>
      <c r="BX228" s="51">
        <v>1489</v>
      </c>
      <c r="BY228" s="51">
        <v>1497</v>
      </c>
      <c r="BZ228" s="51">
        <v>1367</v>
      </c>
      <c r="CA228" s="51">
        <v>1365</v>
      </c>
      <c r="CB228" s="51">
        <v>1272</v>
      </c>
      <c r="CC228" s="51">
        <v>1166</v>
      </c>
      <c r="CD228" s="51">
        <v>1116</v>
      </c>
      <c r="CE228" s="51">
        <v>1051</v>
      </c>
      <c r="CF228" s="51">
        <v>937</v>
      </c>
      <c r="CG228" s="51">
        <v>911</v>
      </c>
      <c r="CH228" s="51">
        <v>890</v>
      </c>
      <c r="CI228" s="51">
        <v>800</v>
      </c>
      <c r="CJ228" s="51">
        <v>783</v>
      </c>
      <c r="CK228" s="51">
        <v>683</v>
      </c>
      <c r="CL228" s="51">
        <v>591</v>
      </c>
      <c r="CM228" s="51">
        <v>626</v>
      </c>
      <c r="CN228" s="51">
        <v>517</v>
      </c>
      <c r="CO228" s="51">
        <v>524</v>
      </c>
      <c r="CP228" s="51">
        <v>452</v>
      </c>
      <c r="CQ228" s="51">
        <v>471</v>
      </c>
      <c r="CR228" s="51">
        <v>433</v>
      </c>
      <c r="CS228" s="51">
        <v>413</v>
      </c>
      <c r="CT228" s="51">
        <v>391</v>
      </c>
      <c r="CU228" s="51">
        <v>331</v>
      </c>
      <c r="CV228" s="51">
        <v>278</v>
      </c>
      <c r="CW228" s="51">
        <v>243</v>
      </c>
      <c r="CX228" s="51">
        <v>198</v>
      </c>
      <c r="CY228" s="51">
        <v>670</v>
      </c>
      <c r="CZ228" s="51">
        <v>2173</v>
      </c>
      <c r="DA228" s="51">
        <v>1934</v>
      </c>
      <c r="DB228" s="51">
        <v>2043</v>
      </c>
      <c r="DC228" s="51">
        <v>1878</v>
      </c>
      <c r="DD228" s="51">
        <v>1933</v>
      </c>
      <c r="DE228" s="51">
        <v>1852</v>
      </c>
      <c r="DF228" s="51">
        <v>1918</v>
      </c>
      <c r="DG228" s="51">
        <v>1880</v>
      </c>
      <c r="DH228" s="51">
        <v>1845</v>
      </c>
      <c r="DI228" s="51">
        <v>1929</v>
      </c>
      <c r="DJ228" s="51">
        <v>2039</v>
      </c>
      <c r="DK228" s="51">
        <v>1987</v>
      </c>
      <c r="DL228" s="51">
        <v>2052</v>
      </c>
      <c r="DM228" s="51">
        <v>2131</v>
      </c>
      <c r="DN228" s="51">
        <v>2014</v>
      </c>
      <c r="DO228" s="51">
        <v>2010</v>
      </c>
      <c r="DP228" s="51">
        <v>1951</v>
      </c>
      <c r="DQ228" s="51">
        <v>2084</v>
      </c>
      <c r="DR228" s="51">
        <v>2079</v>
      </c>
      <c r="DS228" s="51">
        <v>2115</v>
      </c>
      <c r="DT228" s="51">
        <v>2288</v>
      </c>
      <c r="DU228" s="51">
        <v>2346</v>
      </c>
      <c r="DV228" s="51">
        <v>2565</v>
      </c>
      <c r="DW228" s="51">
        <v>2839</v>
      </c>
      <c r="DX228" s="51">
        <v>3234</v>
      </c>
      <c r="DY228" s="51">
        <v>3169</v>
      </c>
      <c r="DZ228" s="51">
        <v>2843</v>
      </c>
      <c r="EA228" s="51">
        <v>2929</v>
      </c>
      <c r="EB228" s="51">
        <v>3007</v>
      </c>
      <c r="EC228" s="51">
        <v>2934</v>
      </c>
      <c r="ED228" s="51">
        <v>2909</v>
      </c>
      <c r="EE228" s="51">
        <v>2909</v>
      </c>
      <c r="EF228" s="51">
        <v>2998</v>
      </c>
      <c r="EG228" s="51">
        <v>2932</v>
      </c>
      <c r="EH228" s="51">
        <v>2776</v>
      </c>
      <c r="EI228" s="51">
        <v>2858</v>
      </c>
      <c r="EJ228" s="51">
        <v>2835</v>
      </c>
      <c r="EK228" s="51">
        <v>2694</v>
      </c>
      <c r="EL228" s="51">
        <v>2730</v>
      </c>
      <c r="EM228" s="51">
        <v>2534</v>
      </c>
      <c r="EN228" s="51">
        <v>2563</v>
      </c>
      <c r="EO228" s="51">
        <v>2715</v>
      </c>
      <c r="EP228" s="51">
        <v>2792</v>
      </c>
      <c r="EQ228" s="51">
        <v>2462</v>
      </c>
      <c r="ER228" s="51">
        <v>2443</v>
      </c>
      <c r="ES228" s="51">
        <v>2351</v>
      </c>
      <c r="ET228" s="51">
        <v>2337</v>
      </c>
      <c r="EU228" s="51">
        <v>2443</v>
      </c>
      <c r="EV228" s="51">
        <v>2261</v>
      </c>
      <c r="EW228" s="51">
        <v>2167</v>
      </c>
      <c r="EX228" s="51">
        <v>2270</v>
      </c>
      <c r="EY228" s="51">
        <v>2209</v>
      </c>
      <c r="EZ228" s="51">
        <v>2289</v>
      </c>
      <c r="FA228" s="51">
        <v>2545</v>
      </c>
      <c r="FB228" s="51">
        <v>2214</v>
      </c>
      <c r="FC228" s="51">
        <v>2198</v>
      </c>
      <c r="FD228" s="51">
        <v>2084</v>
      </c>
      <c r="FE228" s="51">
        <v>2153</v>
      </c>
      <c r="FF228" s="51">
        <v>2062</v>
      </c>
      <c r="FG228" s="51">
        <v>1937</v>
      </c>
      <c r="FH228" s="51">
        <v>2053</v>
      </c>
      <c r="FI228" s="51">
        <v>1858</v>
      </c>
      <c r="FJ228" s="51">
        <v>1831</v>
      </c>
      <c r="FK228" s="51">
        <v>1866</v>
      </c>
      <c r="FL228" s="51">
        <v>1590</v>
      </c>
      <c r="FM228" s="51">
        <v>1423</v>
      </c>
      <c r="FN228" s="51">
        <v>1406</v>
      </c>
      <c r="FO228" s="51">
        <v>1297</v>
      </c>
      <c r="FP228" s="51">
        <v>1186</v>
      </c>
      <c r="FQ228" s="51">
        <v>1193</v>
      </c>
      <c r="FR228" s="51">
        <v>1136</v>
      </c>
      <c r="FS228" s="51">
        <v>1067</v>
      </c>
      <c r="FT228" s="51">
        <v>1139</v>
      </c>
      <c r="FU228" s="51">
        <v>1018</v>
      </c>
      <c r="FV228" s="51">
        <v>926</v>
      </c>
      <c r="FW228" s="51">
        <v>896</v>
      </c>
      <c r="FX228" s="51">
        <v>803</v>
      </c>
      <c r="FY228" s="51">
        <v>786</v>
      </c>
      <c r="FZ228" s="51">
        <v>722</v>
      </c>
      <c r="GA228" s="51">
        <v>777</v>
      </c>
      <c r="GB228" s="51">
        <v>693</v>
      </c>
      <c r="GC228" s="51">
        <v>587</v>
      </c>
      <c r="GD228" s="51">
        <v>671</v>
      </c>
      <c r="GE228" s="51">
        <v>562</v>
      </c>
      <c r="GF228" s="51">
        <v>588</v>
      </c>
      <c r="GG228" s="51">
        <v>534</v>
      </c>
      <c r="GH228" s="51">
        <v>476</v>
      </c>
      <c r="GI228" s="51">
        <v>426</v>
      </c>
      <c r="GJ228" s="51">
        <v>326</v>
      </c>
      <c r="GK228" s="51">
        <v>293</v>
      </c>
      <c r="GL228" s="52">
        <v>1262</v>
      </c>
    </row>
    <row r="229" spans="1:194" s="1" customFormat="1">
      <c r="A229" s="30" t="s">
        <v>133</v>
      </c>
      <c r="B229" s="1" t="s">
        <v>309</v>
      </c>
      <c r="C229" s="29" t="str">
        <f t="shared" si="82"/>
        <v>LA England - Brentwood</v>
      </c>
      <c r="D229" s="50">
        <f t="shared" si="73"/>
        <v>29134</v>
      </c>
      <c r="E229" s="50">
        <f t="shared" si="74"/>
        <v>31900</v>
      </c>
      <c r="F229" s="51">
        <f t="shared" si="75"/>
        <v>77332</v>
      </c>
      <c r="G229" s="51">
        <f t="shared" si="76"/>
        <v>37566</v>
      </c>
      <c r="H229" s="52">
        <f t="shared" si="77"/>
        <v>39766</v>
      </c>
      <c r="I229" s="52">
        <f t="shared" si="78"/>
        <v>29134</v>
      </c>
      <c r="J229" s="52">
        <f t="shared" si="79"/>
        <v>31900</v>
      </c>
      <c r="K229" s="49">
        <f t="shared" si="80"/>
        <v>8432</v>
      </c>
      <c r="L229" s="50">
        <f t="shared" si="81"/>
        <v>7866</v>
      </c>
      <c r="M229" s="51">
        <v>488</v>
      </c>
      <c r="N229" s="51">
        <v>433</v>
      </c>
      <c r="O229" s="51">
        <v>461</v>
      </c>
      <c r="P229" s="51">
        <v>462</v>
      </c>
      <c r="Q229" s="51">
        <v>456</v>
      </c>
      <c r="R229" s="51">
        <v>475</v>
      </c>
      <c r="S229" s="51">
        <v>439</v>
      </c>
      <c r="T229" s="51">
        <v>501</v>
      </c>
      <c r="U229" s="51">
        <v>471</v>
      </c>
      <c r="V229" s="51">
        <v>490</v>
      </c>
      <c r="W229" s="51">
        <v>525</v>
      </c>
      <c r="X229" s="51">
        <v>469</v>
      </c>
      <c r="Y229" s="51">
        <v>441</v>
      </c>
      <c r="Z229" s="51">
        <v>492</v>
      </c>
      <c r="AA229" s="51">
        <v>477</v>
      </c>
      <c r="AB229" s="51">
        <v>432</v>
      </c>
      <c r="AC229" s="51">
        <v>456</v>
      </c>
      <c r="AD229" s="51">
        <v>464</v>
      </c>
      <c r="AE229" s="51">
        <v>422</v>
      </c>
      <c r="AF229" s="51">
        <v>260</v>
      </c>
      <c r="AG229" s="51">
        <v>267</v>
      </c>
      <c r="AH229" s="51">
        <v>313</v>
      </c>
      <c r="AI229" s="51">
        <v>353</v>
      </c>
      <c r="AJ229" s="51">
        <v>440</v>
      </c>
      <c r="AK229" s="51">
        <v>396</v>
      </c>
      <c r="AL229" s="51">
        <v>419</v>
      </c>
      <c r="AM229" s="51">
        <v>406</v>
      </c>
      <c r="AN229" s="51">
        <v>454</v>
      </c>
      <c r="AO229" s="51">
        <v>426</v>
      </c>
      <c r="AP229" s="51">
        <v>497</v>
      </c>
      <c r="AQ229" s="51">
        <v>496</v>
      </c>
      <c r="AR229" s="51">
        <v>548</v>
      </c>
      <c r="AS229" s="51">
        <v>521</v>
      </c>
      <c r="AT229" s="51">
        <v>523</v>
      </c>
      <c r="AU229" s="51">
        <v>518</v>
      </c>
      <c r="AV229" s="51">
        <v>489</v>
      </c>
      <c r="AW229" s="51">
        <v>464</v>
      </c>
      <c r="AX229" s="51">
        <v>494</v>
      </c>
      <c r="AY229" s="51">
        <v>513</v>
      </c>
      <c r="AZ229" s="51">
        <v>462</v>
      </c>
      <c r="BA229" s="51">
        <v>447</v>
      </c>
      <c r="BB229" s="51">
        <v>517</v>
      </c>
      <c r="BC229" s="51">
        <v>524</v>
      </c>
      <c r="BD229" s="51">
        <v>461</v>
      </c>
      <c r="BE229" s="51">
        <v>471</v>
      </c>
      <c r="BF229" s="51">
        <v>441</v>
      </c>
      <c r="BG229" s="51">
        <v>460</v>
      </c>
      <c r="BH229" s="51">
        <v>543</v>
      </c>
      <c r="BI229" s="51">
        <v>463</v>
      </c>
      <c r="BJ229" s="51">
        <v>495</v>
      </c>
      <c r="BK229" s="51">
        <v>474</v>
      </c>
      <c r="BL229" s="51">
        <v>527</v>
      </c>
      <c r="BM229" s="51">
        <v>526</v>
      </c>
      <c r="BN229" s="51">
        <v>534</v>
      </c>
      <c r="BO229" s="51">
        <v>529</v>
      </c>
      <c r="BP229" s="51">
        <v>546</v>
      </c>
      <c r="BQ229" s="51">
        <v>539</v>
      </c>
      <c r="BR229" s="51">
        <v>551</v>
      </c>
      <c r="BS229" s="51">
        <v>543</v>
      </c>
      <c r="BT229" s="51">
        <v>476</v>
      </c>
      <c r="BU229" s="51">
        <v>549</v>
      </c>
      <c r="BV229" s="51">
        <v>505</v>
      </c>
      <c r="BW229" s="51">
        <v>475</v>
      </c>
      <c r="BX229" s="51">
        <v>401</v>
      </c>
      <c r="BY229" s="51">
        <v>425</v>
      </c>
      <c r="BZ229" s="51">
        <v>403</v>
      </c>
      <c r="CA229" s="51">
        <v>359</v>
      </c>
      <c r="CB229" s="51">
        <v>410</v>
      </c>
      <c r="CC229" s="51">
        <v>377</v>
      </c>
      <c r="CD229" s="51">
        <v>328</v>
      </c>
      <c r="CE229" s="51">
        <v>344</v>
      </c>
      <c r="CF229" s="51">
        <v>327</v>
      </c>
      <c r="CG229" s="51">
        <v>324</v>
      </c>
      <c r="CH229" s="51">
        <v>340</v>
      </c>
      <c r="CI229" s="51">
        <v>392</v>
      </c>
      <c r="CJ229" s="51">
        <v>418</v>
      </c>
      <c r="CK229" s="51">
        <v>277</v>
      </c>
      <c r="CL229" s="51">
        <v>308</v>
      </c>
      <c r="CM229" s="51">
        <v>266</v>
      </c>
      <c r="CN229" s="51">
        <v>265</v>
      </c>
      <c r="CO229" s="51">
        <v>213</v>
      </c>
      <c r="CP229" s="51">
        <v>155</v>
      </c>
      <c r="CQ229" s="51">
        <v>168</v>
      </c>
      <c r="CR229" s="51">
        <v>187</v>
      </c>
      <c r="CS229" s="51">
        <v>167</v>
      </c>
      <c r="CT229" s="51">
        <v>168</v>
      </c>
      <c r="CU229" s="51">
        <v>156</v>
      </c>
      <c r="CV229" s="51">
        <v>126</v>
      </c>
      <c r="CW229" s="51">
        <v>84</v>
      </c>
      <c r="CX229" s="51">
        <v>99</v>
      </c>
      <c r="CY229" s="51">
        <v>370</v>
      </c>
      <c r="CZ229" s="51">
        <v>478</v>
      </c>
      <c r="DA229" s="51">
        <v>389</v>
      </c>
      <c r="DB229" s="51">
        <v>428</v>
      </c>
      <c r="DC229" s="51">
        <v>421</v>
      </c>
      <c r="DD229" s="51">
        <v>393</v>
      </c>
      <c r="DE229" s="51">
        <v>431</v>
      </c>
      <c r="DF229" s="51">
        <v>468</v>
      </c>
      <c r="DG229" s="51">
        <v>436</v>
      </c>
      <c r="DH229" s="51">
        <v>440</v>
      </c>
      <c r="DI229" s="51">
        <v>444</v>
      </c>
      <c r="DJ229" s="51">
        <v>449</v>
      </c>
      <c r="DK229" s="51">
        <v>441</v>
      </c>
      <c r="DL229" s="51">
        <v>426</v>
      </c>
      <c r="DM229" s="51">
        <v>434</v>
      </c>
      <c r="DN229" s="51">
        <v>481</v>
      </c>
      <c r="DO229" s="51">
        <v>430</v>
      </c>
      <c r="DP229" s="51">
        <v>430</v>
      </c>
      <c r="DQ229" s="51">
        <v>447</v>
      </c>
      <c r="DR229" s="51">
        <v>415</v>
      </c>
      <c r="DS229" s="51">
        <v>205</v>
      </c>
      <c r="DT229" s="51">
        <v>249</v>
      </c>
      <c r="DU229" s="51">
        <v>272</v>
      </c>
      <c r="DV229" s="51">
        <v>339</v>
      </c>
      <c r="DW229" s="51">
        <v>405</v>
      </c>
      <c r="DX229" s="51">
        <v>465</v>
      </c>
      <c r="DY229" s="51">
        <v>447</v>
      </c>
      <c r="DZ229" s="51">
        <v>423</v>
      </c>
      <c r="EA229" s="51">
        <v>420</v>
      </c>
      <c r="EB229" s="51">
        <v>511</v>
      </c>
      <c r="EC229" s="51">
        <v>462</v>
      </c>
      <c r="ED229" s="51">
        <v>568</v>
      </c>
      <c r="EE229" s="51">
        <v>569</v>
      </c>
      <c r="EF229" s="51">
        <v>491</v>
      </c>
      <c r="EG229" s="51">
        <v>523</v>
      </c>
      <c r="EH229" s="51">
        <v>543</v>
      </c>
      <c r="EI229" s="51">
        <v>527</v>
      </c>
      <c r="EJ229" s="51">
        <v>564</v>
      </c>
      <c r="EK229" s="51">
        <v>568</v>
      </c>
      <c r="EL229" s="51">
        <v>494</v>
      </c>
      <c r="EM229" s="51">
        <v>559</v>
      </c>
      <c r="EN229" s="51">
        <v>575</v>
      </c>
      <c r="EO229" s="51">
        <v>559</v>
      </c>
      <c r="EP229" s="51">
        <v>535</v>
      </c>
      <c r="EQ229" s="51">
        <v>496</v>
      </c>
      <c r="ER229" s="51">
        <v>488</v>
      </c>
      <c r="ES229" s="51">
        <v>514</v>
      </c>
      <c r="ET229" s="51">
        <v>500</v>
      </c>
      <c r="EU229" s="51">
        <v>517</v>
      </c>
      <c r="EV229" s="51">
        <v>503</v>
      </c>
      <c r="EW229" s="51">
        <v>521</v>
      </c>
      <c r="EX229" s="51">
        <v>517</v>
      </c>
      <c r="EY229" s="51">
        <v>528</v>
      </c>
      <c r="EZ229" s="51">
        <v>540</v>
      </c>
      <c r="FA229" s="51">
        <v>519</v>
      </c>
      <c r="FB229" s="51">
        <v>575</v>
      </c>
      <c r="FC229" s="51">
        <v>593</v>
      </c>
      <c r="FD229" s="51">
        <v>552</v>
      </c>
      <c r="FE229" s="51">
        <v>616</v>
      </c>
      <c r="FF229" s="51">
        <v>576</v>
      </c>
      <c r="FG229" s="51">
        <v>549</v>
      </c>
      <c r="FH229" s="51">
        <v>535</v>
      </c>
      <c r="FI229" s="51">
        <v>509</v>
      </c>
      <c r="FJ229" s="51">
        <v>471</v>
      </c>
      <c r="FK229" s="51">
        <v>436</v>
      </c>
      <c r="FL229" s="51">
        <v>443</v>
      </c>
      <c r="FM229" s="51">
        <v>427</v>
      </c>
      <c r="FN229" s="51">
        <v>435</v>
      </c>
      <c r="FO229" s="51">
        <v>379</v>
      </c>
      <c r="FP229" s="51">
        <v>409</v>
      </c>
      <c r="FQ229" s="51">
        <v>382</v>
      </c>
      <c r="FR229" s="51">
        <v>337</v>
      </c>
      <c r="FS229" s="51">
        <v>396</v>
      </c>
      <c r="FT229" s="51">
        <v>344</v>
      </c>
      <c r="FU229" s="51">
        <v>352</v>
      </c>
      <c r="FV229" s="51">
        <v>436</v>
      </c>
      <c r="FW229" s="51">
        <v>496</v>
      </c>
      <c r="FX229" s="51">
        <v>371</v>
      </c>
      <c r="FY229" s="51">
        <v>358</v>
      </c>
      <c r="FZ229" s="51">
        <v>329</v>
      </c>
      <c r="GA229" s="51">
        <v>321</v>
      </c>
      <c r="GB229" s="51">
        <v>266</v>
      </c>
      <c r="GC229" s="51">
        <v>223</v>
      </c>
      <c r="GD229" s="51">
        <v>251</v>
      </c>
      <c r="GE229" s="51">
        <v>265</v>
      </c>
      <c r="GF229" s="51">
        <v>254</v>
      </c>
      <c r="GG229" s="51">
        <v>228</v>
      </c>
      <c r="GH229" s="51">
        <v>230</v>
      </c>
      <c r="GI229" s="51">
        <v>193</v>
      </c>
      <c r="GJ229" s="51">
        <v>177</v>
      </c>
      <c r="GK229" s="51">
        <v>156</v>
      </c>
      <c r="GL229" s="52">
        <v>699</v>
      </c>
    </row>
    <row r="230" spans="1:194" s="1" customFormat="1">
      <c r="A230" s="30" t="s">
        <v>133</v>
      </c>
      <c r="B230" s="1" t="s">
        <v>310</v>
      </c>
      <c r="C230" s="29" t="str">
        <f t="shared" si="82"/>
        <v>LA England - Brighton and Hove</v>
      </c>
      <c r="D230" s="50">
        <f t="shared" si="73"/>
        <v>112188</v>
      </c>
      <c r="E230" s="50">
        <f t="shared" si="74"/>
        <v>118923</v>
      </c>
      <c r="F230" s="51">
        <f t="shared" si="75"/>
        <v>277965</v>
      </c>
      <c r="G230" s="51">
        <f t="shared" si="76"/>
        <v>136030</v>
      </c>
      <c r="H230" s="52">
        <f t="shared" si="77"/>
        <v>141935</v>
      </c>
      <c r="I230" s="52">
        <f t="shared" si="78"/>
        <v>112188</v>
      </c>
      <c r="J230" s="52">
        <f t="shared" si="79"/>
        <v>118923</v>
      </c>
      <c r="K230" s="49">
        <f t="shared" si="80"/>
        <v>23842</v>
      </c>
      <c r="L230" s="50">
        <f t="shared" si="81"/>
        <v>23012</v>
      </c>
      <c r="M230" s="51">
        <v>1139</v>
      </c>
      <c r="N230" s="51">
        <v>1091</v>
      </c>
      <c r="O230" s="51">
        <v>1185</v>
      </c>
      <c r="P230" s="51">
        <v>1182</v>
      </c>
      <c r="Q230" s="51">
        <v>1269</v>
      </c>
      <c r="R230" s="51">
        <v>1292</v>
      </c>
      <c r="S230" s="51">
        <v>1297</v>
      </c>
      <c r="T230" s="51">
        <v>1352</v>
      </c>
      <c r="U230" s="51">
        <v>1305</v>
      </c>
      <c r="V230" s="51">
        <v>1368</v>
      </c>
      <c r="W230" s="51">
        <v>1364</v>
      </c>
      <c r="X230" s="51">
        <v>1391</v>
      </c>
      <c r="Y230" s="51">
        <v>1462</v>
      </c>
      <c r="Z230" s="51">
        <v>1400</v>
      </c>
      <c r="AA230" s="51">
        <v>1547</v>
      </c>
      <c r="AB230" s="51">
        <v>1448</v>
      </c>
      <c r="AC230" s="51">
        <v>1376</v>
      </c>
      <c r="AD230" s="51">
        <v>1374</v>
      </c>
      <c r="AE230" s="51">
        <v>1745</v>
      </c>
      <c r="AF230" s="51">
        <v>2873</v>
      </c>
      <c r="AG230" s="51">
        <v>2624</v>
      </c>
      <c r="AH230" s="51">
        <v>3027</v>
      </c>
      <c r="AI230" s="51">
        <v>2752</v>
      </c>
      <c r="AJ230" s="51">
        <v>2567</v>
      </c>
      <c r="AK230" s="51">
        <v>2129</v>
      </c>
      <c r="AL230" s="51">
        <v>2122</v>
      </c>
      <c r="AM230" s="51">
        <v>2039</v>
      </c>
      <c r="AN230" s="51">
        <v>1921</v>
      </c>
      <c r="AO230" s="51">
        <v>2090</v>
      </c>
      <c r="AP230" s="51">
        <v>2059</v>
      </c>
      <c r="AQ230" s="51">
        <v>2068</v>
      </c>
      <c r="AR230" s="51">
        <v>2098</v>
      </c>
      <c r="AS230" s="51">
        <v>2036</v>
      </c>
      <c r="AT230" s="51">
        <v>1946</v>
      </c>
      <c r="AU230" s="51">
        <v>1981</v>
      </c>
      <c r="AV230" s="51">
        <v>2003</v>
      </c>
      <c r="AW230" s="51">
        <v>1921</v>
      </c>
      <c r="AX230" s="51">
        <v>1853</v>
      </c>
      <c r="AY230" s="51">
        <v>2020</v>
      </c>
      <c r="AZ230" s="51">
        <v>1874</v>
      </c>
      <c r="BA230" s="51">
        <v>1881</v>
      </c>
      <c r="BB230" s="51">
        <v>1897</v>
      </c>
      <c r="BC230" s="51">
        <v>1869</v>
      </c>
      <c r="BD230" s="51">
        <v>1912</v>
      </c>
      <c r="BE230" s="51">
        <v>1836</v>
      </c>
      <c r="BF230" s="51">
        <v>1838</v>
      </c>
      <c r="BG230" s="51">
        <v>1774</v>
      </c>
      <c r="BH230" s="51">
        <v>1752</v>
      </c>
      <c r="BI230" s="51">
        <v>2048</v>
      </c>
      <c r="BJ230" s="51">
        <v>2120</v>
      </c>
      <c r="BK230" s="51">
        <v>2216</v>
      </c>
      <c r="BL230" s="51">
        <v>2138</v>
      </c>
      <c r="BM230" s="51">
        <v>1968</v>
      </c>
      <c r="BN230" s="51">
        <v>2077</v>
      </c>
      <c r="BO230" s="51">
        <v>2123</v>
      </c>
      <c r="BP230" s="51">
        <v>2035</v>
      </c>
      <c r="BQ230" s="51">
        <v>2082</v>
      </c>
      <c r="BR230" s="51">
        <v>2068</v>
      </c>
      <c r="BS230" s="51">
        <v>1852</v>
      </c>
      <c r="BT230" s="51">
        <v>1693</v>
      </c>
      <c r="BU230" s="51">
        <v>1590</v>
      </c>
      <c r="BV230" s="51">
        <v>1502</v>
      </c>
      <c r="BW230" s="51">
        <v>1486</v>
      </c>
      <c r="BX230" s="51">
        <v>1403</v>
      </c>
      <c r="BY230" s="51">
        <v>1227</v>
      </c>
      <c r="BZ230" s="51">
        <v>1152</v>
      </c>
      <c r="CA230" s="51">
        <v>1130</v>
      </c>
      <c r="CB230" s="51">
        <v>1124</v>
      </c>
      <c r="CC230" s="51">
        <v>1071</v>
      </c>
      <c r="CD230" s="51">
        <v>978</v>
      </c>
      <c r="CE230" s="51">
        <v>939</v>
      </c>
      <c r="CF230" s="51">
        <v>993</v>
      </c>
      <c r="CG230" s="51">
        <v>866</v>
      </c>
      <c r="CH230" s="51">
        <v>946</v>
      </c>
      <c r="CI230" s="51">
        <v>984</v>
      </c>
      <c r="CJ230" s="51">
        <v>1049</v>
      </c>
      <c r="CK230" s="51">
        <v>763</v>
      </c>
      <c r="CL230" s="51">
        <v>656</v>
      </c>
      <c r="CM230" s="51">
        <v>693</v>
      </c>
      <c r="CN230" s="51">
        <v>548</v>
      </c>
      <c r="CO230" s="51">
        <v>467</v>
      </c>
      <c r="CP230" s="51">
        <v>436</v>
      </c>
      <c r="CQ230" s="51">
        <v>472</v>
      </c>
      <c r="CR230" s="51">
        <v>374</v>
      </c>
      <c r="CS230" s="51">
        <v>382</v>
      </c>
      <c r="CT230" s="51">
        <v>347</v>
      </c>
      <c r="CU230" s="51">
        <v>293</v>
      </c>
      <c r="CV230" s="51">
        <v>259</v>
      </c>
      <c r="CW230" s="51">
        <v>226</v>
      </c>
      <c r="CX230" s="51">
        <v>197</v>
      </c>
      <c r="CY230" s="51">
        <v>708</v>
      </c>
      <c r="CZ230" s="51">
        <v>1114</v>
      </c>
      <c r="DA230" s="51">
        <v>1053</v>
      </c>
      <c r="DB230" s="51">
        <v>1146</v>
      </c>
      <c r="DC230" s="51">
        <v>1141</v>
      </c>
      <c r="DD230" s="51">
        <v>1132</v>
      </c>
      <c r="DE230" s="51">
        <v>1143</v>
      </c>
      <c r="DF230" s="51">
        <v>1248</v>
      </c>
      <c r="DG230" s="51">
        <v>1314</v>
      </c>
      <c r="DH230" s="51">
        <v>1223</v>
      </c>
      <c r="DI230" s="51">
        <v>1289</v>
      </c>
      <c r="DJ230" s="51">
        <v>1346</v>
      </c>
      <c r="DK230" s="51">
        <v>1344</v>
      </c>
      <c r="DL230" s="51">
        <v>1457</v>
      </c>
      <c r="DM230" s="51">
        <v>1403</v>
      </c>
      <c r="DN230" s="51">
        <v>1492</v>
      </c>
      <c r="DO230" s="51">
        <v>1403</v>
      </c>
      <c r="DP230" s="51">
        <v>1382</v>
      </c>
      <c r="DQ230" s="51">
        <v>1382</v>
      </c>
      <c r="DR230" s="51">
        <v>1789</v>
      </c>
      <c r="DS230" s="51">
        <v>3541</v>
      </c>
      <c r="DT230" s="51">
        <v>3386</v>
      </c>
      <c r="DU230" s="51">
        <v>3688</v>
      </c>
      <c r="DV230" s="51">
        <v>3076</v>
      </c>
      <c r="DW230" s="51">
        <v>2458</v>
      </c>
      <c r="DX230" s="51">
        <v>2404</v>
      </c>
      <c r="DY230" s="51">
        <v>2295</v>
      </c>
      <c r="DZ230" s="51">
        <v>2079</v>
      </c>
      <c r="EA230" s="51">
        <v>1982</v>
      </c>
      <c r="EB230" s="51">
        <v>2087</v>
      </c>
      <c r="EC230" s="51">
        <v>2033</v>
      </c>
      <c r="ED230" s="51">
        <v>2143</v>
      </c>
      <c r="EE230" s="51">
        <v>2310</v>
      </c>
      <c r="EF230" s="51">
        <v>2134</v>
      </c>
      <c r="EG230" s="51">
        <v>1997</v>
      </c>
      <c r="EH230" s="51">
        <v>2016</v>
      </c>
      <c r="EI230" s="51">
        <v>1971</v>
      </c>
      <c r="EJ230" s="51">
        <v>1989</v>
      </c>
      <c r="EK230" s="51">
        <v>1890</v>
      </c>
      <c r="EL230" s="51">
        <v>1981</v>
      </c>
      <c r="EM230" s="51">
        <v>1898</v>
      </c>
      <c r="EN230" s="51">
        <v>1945</v>
      </c>
      <c r="EO230" s="51">
        <v>2012</v>
      </c>
      <c r="EP230" s="51">
        <v>2053</v>
      </c>
      <c r="EQ230" s="51">
        <v>1931</v>
      </c>
      <c r="ER230" s="51">
        <v>1859</v>
      </c>
      <c r="ES230" s="51">
        <v>1934</v>
      </c>
      <c r="ET230" s="51">
        <v>1878</v>
      </c>
      <c r="EU230" s="51">
        <v>1889</v>
      </c>
      <c r="EV230" s="51">
        <v>1925</v>
      </c>
      <c r="EW230" s="51">
        <v>2078</v>
      </c>
      <c r="EX230" s="51">
        <v>2194</v>
      </c>
      <c r="EY230" s="51">
        <v>2071</v>
      </c>
      <c r="EZ230" s="51">
        <v>2001</v>
      </c>
      <c r="FA230" s="51">
        <v>2259</v>
      </c>
      <c r="FB230" s="51">
        <v>2004</v>
      </c>
      <c r="FC230" s="51">
        <v>1965</v>
      </c>
      <c r="FD230" s="51">
        <v>1953</v>
      </c>
      <c r="FE230" s="51">
        <v>1867</v>
      </c>
      <c r="FF230" s="51">
        <v>1797</v>
      </c>
      <c r="FG230" s="51">
        <v>1665</v>
      </c>
      <c r="FH230" s="51">
        <v>1577</v>
      </c>
      <c r="FI230" s="51">
        <v>1507</v>
      </c>
      <c r="FJ230" s="51">
        <v>1395</v>
      </c>
      <c r="FK230" s="51">
        <v>1298</v>
      </c>
      <c r="FL230" s="51">
        <v>1254</v>
      </c>
      <c r="FM230" s="51">
        <v>1163</v>
      </c>
      <c r="FN230" s="51">
        <v>1145</v>
      </c>
      <c r="FO230" s="51">
        <v>1152</v>
      </c>
      <c r="FP230" s="51">
        <v>1084</v>
      </c>
      <c r="FQ230" s="51">
        <v>1050</v>
      </c>
      <c r="FR230" s="51">
        <v>1035</v>
      </c>
      <c r="FS230" s="51">
        <v>996</v>
      </c>
      <c r="FT230" s="51">
        <v>973</v>
      </c>
      <c r="FU230" s="51">
        <v>1047</v>
      </c>
      <c r="FV230" s="51">
        <v>1056</v>
      </c>
      <c r="FW230" s="51">
        <v>1052</v>
      </c>
      <c r="FX230" s="51">
        <v>867</v>
      </c>
      <c r="FY230" s="51">
        <v>819</v>
      </c>
      <c r="FZ230" s="51">
        <v>782</v>
      </c>
      <c r="GA230" s="51">
        <v>782</v>
      </c>
      <c r="GB230" s="51">
        <v>638</v>
      </c>
      <c r="GC230" s="51">
        <v>577</v>
      </c>
      <c r="GD230" s="51">
        <v>591</v>
      </c>
      <c r="GE230" s="51">
        <v>548</v>
      </c>
      <c r="GF230" s="51">
        <v>522</v>
      </c>
      <c r="GG230" s="51">
        <v>493</v>
      </c>
      <c r="GH230" s="51">
        <v>486</v>
      </c>
      <c r="GI230" s="51">
        <v>397</v>
      </c>
      <c r="GJ230" s="51">
        <v>373</v>
      </c>
      <c r="GK230" s="51">
        <v>388</v>
      </c>
      <c r="GL230" s="52">
        <v>1449</v>
      </c>
    </row>
    <row r="231" spans="1:194" s="1" customFormat="1">
      <c r="A231" s="30" t="s">
        <v>133</v>
      </c>
      <c r="B231" s="1" t="s">
        <v>311</v>
      </c>
      <c r="C231" s="29" t="str">
        <f t="shared" si="82"/>
        <v>LA England - Bristol, City of</v>
      </c>
      <c r="D231" s="50">
        <f t="shared" si="73"/>
        <v>191394</v>
      </c>
      <c r="E231" s="50">
        <f t="shared" si="74"/>
        <v>196041</v>
      </c>
      <c r="F231" s="51">
        <f t="shared" si="75"/>
        <v>479024</v>
      </c>
      <c r="G231" s="51">
        <f t="shared" si="76"/>
        <v>238161</v>
      </c>
      <c r="H231" s="52">
        <f t="shared" si="77"/>
        <v>240863</v>
      </c>
      <c r="I231" s="52">
        <f t="shared" si="78"/>
        <v>191394</v>
      </c>
      <c r="J231" s="52">
        <f t="shared" si="79"/>
        <v>196041</v>
      </c>
      <c r="K231" s="49">
        <f t="shared" si="80"/>
        <v>46767</v>
      </c>
      <c r="L231" s="50">
        <f t="shared" si="81"/>
        <v>44822</v>
      </c>
      <c r="M231" s="51">
        <v>2723</v>
      </c>
      <c r="N231" s="51">
        <v>2516</v>
      </c>
      <c r="O231" s="51">
        <v>2490</v>
      </c>
      <c r="P231" s="51">
        <v>2618</v>
      </c>
      <c r="Q231" s="51">
        <v>2569</v>
      </c>
      <c r="R231" s="51">
        <v>2668</v>
      </c>
      <c r="S231" s="51">
        <v>2641</v>
      </c>
      <c r="T231" s="51">
        <v>2718</v>
      </c>
      <c r="U231" s="51">
        <v>2630</v>
      </c>
      <c r="V231" s="51">
        <v>2739</v>
      </c>
      <c r="W231" s="51">
        <v>2710</v>
      </c>
      <c r="X231" s="51">
        <v>2675</v>
      </c>
      <c r="Y231" s="51">
        <v>2781</v>
      </c>
      <c r="Z231" s="51">
        <v>2500</v>
      </c>
      <c r="AA231" s="51">
        <v>2632</v>
      </c>
      <c r="AB231" s="51">
        <v>2433</v>
      </c>
      <c r="AC231" s="51">
        <v>2350</v>
      </c>
      <c r="AD231" s="51">
        <v>2374</v>
      </c>
      <c r="AE231" s="51">
        <v>2719</v>
      </c>
      <c r="AF231" s="51">
        <v>5115</v>
      </c>
      <c r="AG231" s="51">
        <v>5289</v>
      </c>
      <c r="AH231" s="51">
        <v>5484</v>
      </c>
      <c r="AI231" s="51">
        <v>5138</v>
      </c>
      <c r="AJ231" s="51">
        <v>4956</v>
      </c>
      <c r="AK231" s="51">
        <v>4702</v>
      </c>
      <c r="AL231" s="51">
        <v>4833</v>
      </c>
      <c r="AM231" s="51">
        <v>4614</v>
      </c>
      <c r="AN231" s="51">
        <v>4518</v>
      </c>
      <c r="AO231" s="51">
        <v>4644</v>
      </c>
      <c r="AP231" s="51">
        <v>4536</v>
      </c>
      <c r="AQ231" s="51">
        <v>4548</v>
      </c>
      <c r="AR231" s="51">
        <v>4581</v>
      </c>
      <c r="AS231" s="51">
        <v>4358</v>
      </c>
      <c r="AT231" s="51">
        <v>4339</v>
      </c>
      <c r="AU231" s="51">
        <v>4215</v>
      </c>
      <c r="AV231" s="51">
        <v>3960</v>
      </c>
      <c r="AW231" s="51">
        <v>4126</v>
      </c>
      <c r="AX231" s="51">
        <v>3974</v>
      </c>
      <c r="AY231" s="51">
        <v>3621</v>
      </c>
      <c r="AZ231" s="51">
        <v>3623</v>
      </c>
      <c r="BA231" s="51">
        <v>3421</v>
      </c>
      <c r="BB231" s="51">
        <v>3257</v>
      </c>
      <c r="BC231" s="51">
        <v>3357</v>
      </c>
      <c r="BD231" s="51">
        <v>3096</v>
      </c>
      <c r="BE231" s="51">
        <v>2879</v>
      </c>
      <c r="BF231" s="51">
        <v>2720</v>
      </c>
      <c r="BG231" s="51">
        <v>2746</v>
      </c>
      <c r="BH231" s="51">
        <v>2656</v>
      </c>
      <c r="BI231" s="51">
        <v>2595</v>
      </c>
      <c r="BJ231" s="51">
        <v>2602</v>
      </c>
      <c r="BK231" s="51">
        <v>2558</v>
      </c>
      <c r="BL231" s="51">
        <v>2772</v>
      </c>
      <c r="BM231" s="51">
        <v>2536</v>
      </c>
      <c r="BN231" s="51">
        <v>2546</v>
      </c>
      <c r="BO231" s="51">
        <v>2655</v>
      </c>
      <c r="BP231" s="51">
        <v>2614</v>
      </c>
      <c r="BQ231" s="51">
        <v>2540</v>
      </c>
      <c r="BR231" s="51">
        <v>2622</v>
      </c>
      <c r="BS231" s="51">
        <v>2413</v>
      </c>
      <c r="BT231" s="51">
        <v>2311</v>
      </c>
      <c r="BU231" s="51">
        <v>2244</v>
      </c>
      <c r="BV231" s="51">
        <v>2184</v>
      </c>
      <c r="BW231" s="51">
        <v>2000</v>
      </c>
      <c r="BX231" s="51">
        <v>2002</v>
      </c>
      <c r="BY231" s="51">
        <v>1916</v>
      </c>
      <c r="BZ231" s="51">
        <v>1841</v>
      </c>
      <c r="CA231" s="51">
        <v>1724</v>
      </c>
      <c r="CB231" s="51">
        <v>1638</v>
      </c>
      <c r="CC231" s="51">
        <v>1644</v>
      </c>
      <c r="CD231" s="51">
        <v>1516</v>
      </c>
      <c r="CE231" s="51">
        <v>1462</v>
      </c>
      <c r="CF231" s="51">
        <v>1546</v>
      </c>
      <c r="CG231" s="51">
        <v>1493</v>
      </c>
      <c r="CH231" s="51">
        <v>1435</v>
      </c>
      <c r="CI231" s="51">
        <v>1483</v>
      </c>
      <c r="CJ231" s="51">
        <v>1530</v>
      </c>
      <c r="CK231" s="51">
        <v>1179</v>
      </c>
      <c r="CL231" s="51">
        <v>1079</v>
      </c>
      <c r="CM231" s="51">
        <v>1039</v>
      </c>
      <c r="CN231" s="51">
        <v>979</v>
      </c>
      <c r="CO231" s="51">
        <v>824</v>
      </c>
      <c r="CP231" s="51">
        <v>701</v>
      </c>
      <c r="CQ231" s="51">
        <v>728</v>
      </c>
      <c r="CR231" s="51">
        <v>702</v>
      </c>
      <c r="CS231" s="51">
        <v>604</v>
      </c>
      <c r="CT231" s="51">
        <v>540</v>
      </c>
      <c r="CU231" s="51">
        <v>431</v>
      </c>
      <c r="CV231" s="51">
        <v>417</v>
      </c>
      <c r="CW231" s="51">
        <v>345</v>
      </c>
      <c r="CX231" s="51">
        <v>317</v>
      </c>
      <c r="CY231" s="51">
        <v>1062</v>
      </c>
      <c r="CZ231" s="51">
        <v>2467</v>
      </c>
      <c r="DA231" s="51">
        <v>2531</v>
      </c>
      <c r="DB231" s="51">
        <v>2468</v>
      </c>
      <c r="DC231" s="51">
        <v>2445</v>
      </c>
      <c r="DD231" s="51">
        <v>2350</v>
      </c>
      <c r="DE231" s="51">
        <v>2469</v>
      </c>
      <c r="DF231" s="51">
        <v>2607</v>
      </c>
      <c r="DG231" s="51">
        <v>2519</v>
      </c>
      <c r="DH231" s="51">
        <v>2588</v>
      </c>
      <c r="DI231" s="51">
        <v>2603</v>
      </c>
      <c r="DJ231" s="51">
        <v>2645</v>
      </c>
      <c r="DK231" s="51">
        <v>2595</v>
      </c>
      <c r="DL231" s="51">
        <v>2512</v>
      </c>
      <c r="DM231" s="51">
        <v>2441</v>
      </c>
      <c r="DN231" s="51">
        <v>2513</v>
      </c>
      <c r="DO231" s="51">
        <v>2453</v>
      </c>
      <c r="DP231" s="51">
        <v>2328</v>
      </c>
      <c r="DQ231" s="51">
        <v>2288</v>
      </c>
      <c r="DR231" s="51">
        <v>2772</v>
      </c>
      <c r="DS231" s="51">
        <v>5515</v>
      </c>
      <c r="DT231" s="51">
        <v>5912</v>
      </c>
      <c r="DU231" s="51">
        <v>5592</v>
      </c>
      <c r="DV231" s="51">
        <v>5206</v>
      </c>
      <c r="DW231" s="51">
        <v>4971</v>
      </c>
      <c r="DX231" s="51">
        <v>4714</v>
      </c>
      <c r="DY231" s="51">
        <v>4671</v>
      </c>
      <c r="DZ231" s="51">
        <v>4279</v>
      </c>
      <c r="EA231" s="51">
        <v>4669</v>
      </c>
      <c r="EB231" s="51">
        <v>4613</v>
      </c>
      <c r="EC231" s="51">
        <v>4406</v>
      </c>
      <c r="ED231" s="51">
        <v>4439</v>
      </c>
      <c r="EE231" s="51">
        <v>4367</v>
      </c>
      <c r="EF231" s="51">
        <v>4357</v>
      </c>
      <c r="EG231" s="51">
        <v>4293</v>
      </c>
      <c r="EH231" s="51">
        <v>4252</v>
      </c>
      <c r="EI231" s="51">
        <v>4164</v>
      </c>
      <c r="EJ231" s="51">
        <v>3956</v>
      </c>
      <c r="EK231" s="51">
        <v>3844</v>
      </c>
      <c r="EL231" s="51">
        <v>3630</v>
      </c>
      <c r="EM231" s="51">
        <v>3404</v>
      </c>
      <c r="EN231" s="51">
        <v>3351</v>
      </c>
      <c r="EO231" s="51">
        <v>3338</v>
      </c>
      <c r="EP231" s="51">
        <v>3337</v>
      </c>
      <c r="EQ231" s="51">
        <v>3053</v>
      </c>
      <c r="ER231" s="51">
        <v>2793</v>
      </c>
      <c r="ES231" s="51">
        <v>2682</v>
      </c>
      <c r="ET231" s="51">
        <v>2735</v>
      </c>
      <c r="EU231" s="51">
        <v>2690</v>
      </c>
      <c r="EV231" s="51">
        <v>2618</v>
      </c>
      <c r="EW231" s="51">
        <v>2550</v>
      </c>
      <c r="EX231" s="51">
        <v>2600</v>
      </c>
      <c r="EY231" s="51">
        <v>2623</v>
      </c>
      <c r="EZ231" s="51">
        <v>2534</v>
      </c>
      <c r="FA231" s="51">
        <v>2556</v>
      </c>
      <c r="FB231" s="51">
        <v>2423</v>
      </c>
      <c r="FC231" s="51">
        <v>2490</v>
      </c>
      <c r="FD231" s="51">
        <v>2616</v>
      </c>
      <c r="FE231" s="51">
        <v>2476</v>
      </c>
      <c r="FF231" s="51">
        <v>2474</v>
      </c>
      <c r="FG231" s="51">
        <v>2448</v>
      </c>
      <c r="FH231" s="51">
        <v>2304</v>
      </c>
      <c r="FI231" s="51">
        <v>2204</v>
      </c>
      <c r="FJ231" s="51">
        <v>2065</v>
      </c>
      <c r="FK231" s="51">
        <v>2025</v>
      </c>
      <c r="FL231" s="51">
        <v>2036</v>
      </c>
      <c r="FM231" s="51">
        <v>1824</v>
      </c>
      <c r="FN231" s="51">
        <v>1771</v>
      </c>
      <c r="FO231" s="51">
        <v>1684</v>
      </c>
      <c r="FP231" s="51">
        <v>1726</v>
      </c>
      <c r="FQ231" s="51">
        <v>1676</v>
      </c>
      <c r="FR231" s="51">
        <v>1533</v>
      </c>
      <c r="FS231" s="51">
        <v>1495</v>
      </c>
      <c r="FT231" s="51">
        <v>1608</v>
      </c>
      <c r="FU231" s="51">
        <v>1545</v>
      </c>
      <c r="FV231" s="51">
        <v>1659</v>
      </c>
      <c r="FW231" s="51">
        <v>1714</v>
      </c>
      <c r="FX231" s="51">
        <v>1216</v>
      </c>
      <c r="FY231" s="51">
        <v>1241</v>
      </c>
      <c r="FZ231" s="51">
        <v>1210</v>
      </c>
      <c r="GA231" s="51">
        <v>1216</v>
      </c>
      <c r="GB231" s="51">
        <v>1025</v>
      </c>
      <c r="GC231" s="51">
        <v>886</v>
      </c>
      <c r="GD231" s="51">
        <v>911</v>
      </c>
      <c r="GE231" s="51">
        <v>894</v>
      </c>
      <c r="GF231" s="51">
        <v>816</v>
      </c>
      <c r="GG231" s="51">
        <v>787</v>
      </c>
      <c r="GH231" s="51">
        <v>681</v>
      </c>
      <c r="GI231" s="51">
        <v>659</v>
      </c>
      <c r="GJ231" s="51">
        <v>548</v>
      </c>
      <c r="GK231" s="51">
        <v>511</v>
      </c>
      <c r="GL231" s="52">
        <v>2158</v>
      </c>
    </row>
    <row r="232" spans="1:194" s="1" customFormat="1">
      <c r="A232" s="30" t="s">
        <v>133</v>
      </c>
      <c r="B232" s="1" t="s">
        <v>312</v>
      </c>
      <c r="C232" s="29" t="str">
        <f t="shared" si="82"/>
        <v>LA England - Broadland</v>
      </c>
      <c r="D232" s="50">
        <f t="shared" si="73"/>
        <v>52699</v>
      </c>
      <c r="E232" s="50">
        <f t="shared" si="74"/>
        <v>56778</v>
      </c>
      <c r="F232" s="51">
        <f t="shared" si="75"/>
        <v>133872</v>
      </c>
      <c r="G232" s="51">
        <f t="shared" si="76"/>
        <v>65230</v>
      </c>
      <c r="H232" s="52">
        <f t="shared" si="77"/>
        <v>68642</v>
      </c>
      <c r="I232" s="52">
        <f t="shared" si="78"/>
        <v>52699</v>
      </c>
      <c r="J232" s="52">
        <f t="shared" si="79"/>
        <v>56778</v>
      </c>
      <c r="K232" s="49">
        <f t="shared" si="80"/>
        <v>12531</v>
      </c>
      <c r="L232" s="50">
        <f t="shared" si="81"/>
        <v>11864</v>
      </c>
      <c r="M232" s="51">
        <v>522</v>
      </c>
      <c r="N232" s="51">
        <v>576</v>
      </c>
      <c r="O232" s="51">
        <v>623</v>
      </c>
      <c r="P232" s="51">
        <v>624</v>
      </c>
      <c r="Q232" s="51">
        <v>678</v>
      </c>
      <c r="R232" s="51">
        <v>700</v>
      </c>
      <c r="S232" s="51">
        <v>680</v>
      </c>
      <c r="T232" s="51">
        <v>684</v>
      </c>
      <c r="U232" s="51">
        <v>685</v>
      </c>
      <c r="V232" s="51">
        <v>763</v>
      </c>
      <c r="W232" s="51">
        <v>764</v>
      </c>
      <c r="X232" s="51">
        <v>763</v>
      </c>
      <c r="Y232" s="51">
        <v>765</v>
      </c>
      <c r="Z232" s="51">
        <v>772</v>
      </c>
      <c r="AA232" s="51">
        <v>765</v>
      </c>
      <c r="AB232" s="51">
        <v>755</v>
      </c>
      <c r="AC232" s="51">
        <v>649</v>
      </c>
      <c r="AD232" s="51">
        <v>763</v>
      </c>
      <c r="AE232" s="51">
        <v>627</v>
      </c>
      <c r="AF232" s="51">
        <v>579</v>
      </c>
      <c r="AG232" s="51">
        <v>449</v>
      </c>
      <c r="AH232" s="51">
        <v>566</v>
      </c>
      <c r="AI232" s="51">
        <v>544</v>
      </c>
      <c r="AJ232" s="51">
        <v>613</v>
      </c>
      <c r="AK232" s="51">
        <v>604</v>
      </c>
      <c r="AL232" s="51">
        <v>628</v>
      </c>
      <c r="AM232" s="51">
        <v>585</v>
      </c>
      <c r="AN232" s="51">
        <v>687</v>
      </c>
      <c r="AO232" s="51">
        <v>661</v>
      </c>
      <c r="AP232" s="51">
        <v>635</v>
      </c>
      <c r="AQ232" s="51">
        <v>724</v>
      </c>
      <c r="AR232" s="51">
        <v>726</v>
      </c>
      <c r="AS232" s="51">
        <v>730</v>
      </c>
      <c r="AT232" s="51">
        <v>716</v>
      </c>
      <c r="AU232" s="51">
        <v>724</v>
      </c>
      <c r="AV232" s="51">
        <v>762</v>
      </c>
      <c r="AW232" s="51">
        <v>763</v>
      </c>
      <c r="AX232" s="51">
        <v>787</v>
      </c>
      <c r="AY232" s="51">
        <v>744</v>
      </c>
      <c r="AZ232" s="51">
        <v>695</v>
      </c>
      <c r="BA232" s="51">
        <v>734</v>
      </c>
      <c r="BB232" s="51">
        <v>753</v>
      </c>
      <c r="BC232" s="51">
        <v>828</v>
      </c>
      <c r="BD232" s="51">
        <v>749</v>
      </c>
      <c r="BE232" s="51">
        <v>711</v>
      </c>
      <c r="BF232" s="51">
        <v>726</v>
      </c>
      <c r="BG232" s="51">
        <v>709</v>
      </c>
      <c r="BH232" s="51">
        <v>796</v>
      </c>
      <c r="BI232" s="51">
        <v>863</v>
      </c>
      <c r="BJ232" s="51">
        <v>920</v>
      </c>
      <c r="BK232" s="51">
        <v>927</v>
      </c>
      <c r="BL232" s="51">
        <v>942</v>
      </c>
      <c r="BM232" s="51">
        <v>918</v>
      </c>
      <c r="BN232" s="51">
        <v>1028</v>
      </c>
      <c r="BO232" s="51">
        <v>998</v>
      </c>
      <c r="BP232" s="51">
        <v>1033</v>
      </c>
      <c r="BQ232" s="51">
        <v>984</v>
      </c>
      <c r="BR232" s="51">
        <v>1006</v>
      </c>
      <c r="BS232" s="51">
        <v>1002</v>
      </c>
      <c r="BT232" s="51">
        <v>969</v>
      </c>
      <c r="BU232" s="51">
        <v>975</v>
      </c>
      <c r="BV232" s="51">
        <v>976</v>
      </c>
      <c r="BW232" s="51">
        <v>883</v>
      </c>
      <c r="BX232" s="51">
        <v>844</v>
      </c>
      <c r="BY232" s="51">
        <v>779</v>
      </c>
      <c r="BZ232" s="51">
        <v>838</v>
      </c>
      <c r="CA232" s="51">
        <v>844</v>
      </c>
      <c r="CB232" s="51">
        <v>732</v>
      </c>
      <c r="CC232" s="51">
        <v>777</v>
      </c>
      <c r="CD232" s="51">
        <v>822</v>
      </c>
      <c r="CE232" s="51">
        <v>704</v>
      </c>
      <c r="CF232" s="51">
        <v>773</v>
      </c>
      <c r="CG232" s="51">
        <v>817</v>
      </c>
      <c r="CH232" s="51">
        <v>842</v>
      </c>
      <c r="CI232" s="51">
        <v>912</v>
      </c>
      <c r="CJ232" s="51">
        <v>976</v>
      </c>
      <c r="CK232" s="51">
        <v>763</v>
      </c>
      <c r="CL232" s="51">
        <v>705</v>
      </c>
      <c r="CM232" s="51">
        <v>688</v>
      </c>
      <c r="CN232" s="51">
        <v>593</v>
      </c>
      <c r="CO232" s="51">
        <v>552</v>
      </c>
      <c r="CP232" s="51">
        <v>475</v>
      </c>
      <c r="CQ232" s="51">
        <v>407</v>
      </c>
      <c r="CR232" s="51">
        <v>442</v>
      </c>
      <c r="CS232" s="51">
        <v>420</v>
      </c>
      <c r="CT232" s="51">
        <v>372</v>
      </c>
      <c r="CU232" s="51">
        <v>288</v>
      </c>
      <c r="CV232" s="51">
        <v>275</v>
      </c>
      <c r="CW232" s="51">
        <v>212</v>
      </c>
      <c r="CX232" s="51">
        <v>202</v>
      </c>
      <c r="CY232" s="51">
        <v>666</v>
      </c>
      <c r="CZ232" s="51">
        <v>568</v>
      </c>
      <c r="DA232" s="51">
        <v>479</v>
      </c>
      <c r="DB232" s="51">
        <v>579</v>
      </c>
      <c r="DC232" s="51">
        <v>648</v>
      </c>
      <c r="DD232" s="51">
        <v>605</v>
      </c>
      <c r="DE232" s="51">
        <v>656</v>
      </c>
      <c r="DF232" s="51">
        <v>719</v>
      </c>
      <c r="DG232" s="51">
        <v>651</v>
      </c>
      <c r="DH232" s="51">
        <v>669</v>
      </c>
      <c r="DI232" s="51">
        <v>701</v>
      </c>
      <c r="DJ232" s="51">
        <v>736</v>
      </c>
      <c r="DK232" s="51">
        <v>718</v>
      </c>
      <c r="DL232" s="51">
        <v>671</v>
      </c>
      <c r="DM232" s="51">
        <v>717</v>
      </c>
      <c r="DN232" s="51">
        <v>706</v>
      </c>
      <c r="DO232" s="51">
        <v>712</v>
      </c>
      <c r="DP232" s="51">
        <v>652</v>
      </c>
      <c r="DQ232" s="51">
        <v>677</v>
      </c>
      <c r="DR232" s="51">
        <v>643</v>
      </c>
      <c r="DS232" s="51">
        <v>475</v>
      </c>
      <c r="DT232" s="51">
        <v>420</v>
      </c>
      <c r="DU232" s="51">
        <v>511</v>
      </c>
      <c r="DV232" s="51">
        <v>563</v>
      </c>
      <c r="DW232" s="51">
        <v>571</v>
      </c>
      <c r="DX232" s="51">
        <v>591</v>
      </c>
      <c r="DY232" s="51">
        <v>614</v>
      </c>
      <c r="DZ232" s="51">
        <v>643</v>
      </c>
      <c r="EA232" s="51">
        <v>686</v>
      </c>
      <c r="EB232" s="51">
        <v>713</v>
      </c>
      <c r="EC232" s="51">
        <v>684</v>
      </c>
      <c r="ED232" s="51">
        <v>722</v>
      </c>
      <c r="EE232" s="51">
        <v>763</v>
      </c>
      <c r="EF232" s="51">
        <v>738</v>
      </c>
      <c r="EG232" s="51">
        <v>790</v>
      </c>
      <c r="EH232" s="51">
        <v>756</v>
      </c>
      <c r="EI232" s="51">
        <v>773</v>
      </c>
      <c r="EJ232" s="51">
        <v>790</v>
      </c>
      <c r="EK232" s="51">
        <v>832</v>
      </c>
      <c r="EL232" s="51">
        <v>772</v>
      </c>
      <c r="EM232" s="51">
        <v>780</v>
      </c>
      <c r="EN232" s="51">
        <v>825</v>
      </c>
      <c r="EO232" s="51">
        <v>851</v>
      </c>
      <c r="EP232" s="51">
        <v>810</v>
      </c>
      <c r="EQ232" s="51">
        <v>857</v>
      </c>
      <c r="ER232" s="51">
        <v>808</v>
      </c>
      <c r="ES232" s="51">
        <v>715</v>
      </c>
      <c r="ET232" s="51">
        <v>771</v>
      </c>
      <c r="EU232" s="51">
        <v>816</v>
      </c>
      <c r="EV232" s="51">
        <v>892</v>
      </c>
      <c r="EW232" s="51">
        <v>944</v>
      </c>
      <c r="EX232" s="51">
        <v>975</v>
      </c>
      <c r="EY232" s="51">
        <v>994</v>
      </c>
      <c r="EZ232" s="51">
        <v>989</v>
      </c>
      <c r="FA232" s="51">
        <v>1055</v>
      </c>
      <c r="FB232" s="51">
        <v>1057</v>
      </c>
      <c r="FC232" s="51">
        <v>983</v>
      </c>
      <c r="FD232" s="51">
        <v>1069</v>
      </c>
      <c r="FE232" s="51">
        <v>1077</v>
      </c>
      <c r="FF232" s="51">
        <v>1020</v>
      </c>
      <c r="FG232" s="51">
        <v>998</v>
      </c>
      <c r="FH232" s="51">
        <v>983</v>
      </c>
      <c r="FI232" s="51">
        <v>963</v>
      </c>
      <c r="FJ232" s="51">
        <v>920</v>
      </c>
      <c r="FK232" s="51">
        <v>937</v>
      </c>
      <c r="FL232" s="51">
        <v>912</v>
      </c>
      <c r="FM232" s="51">
        <v>874</v>
      </c>
      <c r="FN232" s="51">
        <v>883</v>
      </c>
      <c r="FO232" s="51">
        <v>826</v>
      </c>
      <c r="FP232" s="51">
        <v>901</v>
      </c>
      <c r="FQ232" s="51">
        <v>851</v>
      </c>
      <c r="FR232" s="51">
        <v>817</v>
      </c>
      <c r="FS232" s="51">
        <v>879</v>
      </c>
      <c r="FT232" s="51">
        <v>881</v>
      </c>
      <c r="FU232" s="51">
        <v>908</v>
      </c>
      <c r="FV232" s="51">
        <v>969</v>
      </c>
      <c r="FW232" s="51">
        <v>1165</v>
      </c>
      <c r="FX232" s="51">
        <v>773</v>
      </c>
      <c r="FY232" s="51">
        <v>818</v>
      </c>
      <c r="FZ232" s="51">
        <v>758</v>
      </c>
      <c r="GA232" s="51">
        <v>697</v>
      </c>
      <c r="GB232" s="51">
        <v>535</v>
      </c>
      <c r="GC232" s="51">
        <v>544</v>
      </c>
      <c r="GD232" s="51">
        <v>542</v>
      </c>
      <c r="GE232" s="51">
        <v>529</v>
      </c>
      <c r="GF232" s="51">
        <v>496</v>
      </c>
      <c r="GG232" s="51">
        <v>459</v>
      </c>
      <c r="GH232" s="51">
        <v>421</v>
      </c>
      <c r="GI232" s="51">
        <v>363</v>
      </c>
      <c r="GJ232" s="51">
        <v>335</v>
      </c>
      <c r="GK232" s="51">
        <v>293</v>
      </c>
      <c r="GL232" s="52">
        <v>1210</v>
      </c>
    </row>
    <row r="233" spans="1:194" s="1" customFormat="1">
      <c r="A233" s="30" t="s">
        <v>133</v>
      </c>
      <c r="B233" s="1" t="s">
        <v>313</v>
      </c>
      <c r="C233" s="29" t="str">
        <f t="shared" si="82"/>
        <v>LA England - Bromley</v>
      </c>
      <c r="D233" s="50">
        <f t="shared" si="73"/>
        <v>120654</v>
      </c>
      <c r="E233" s="50">
        <f t="shared" si="74"/>
        <v>136398</v>
      </c>
      <c r="F233" s="51">
        <f t="shared" si="75"/>
        <v>329578</v>
      </c>
      <c r="G233" s="51">
        <f t="shared" si="76"/>
        <v>157924</v>
      </c>
      <c r="H233" s="52">
        <f t="shared" si="77"/>
        <v>171654</v>
      </c>
      <c r="I233" s="52">
        <f t="shared" si="78"/>
        <v>120654</v>
      </c>
      <c r="J233" s="52">
        <f t="shared" si="79"/>
        <v>136398</v>
      </c>
      <c r="K233" s="49">
        <f t="shared" si="80"/>
        <v>37270</v>
      </c>
      <c r="L233" s="50">
        <f t="shared" si="81"/>
        <v>35256</v>
      </c>
      <c r="M233" s="51">
        <v>1907</v>
      </c>
      <c r="N233" s="51">
        <v>1905</v>
      </c>
      <c r="O233" s="51">
        <v>1944</v>
      </c>
      <c r="P233" s="51">
        <v>1969</v>
      </c>
      <c r="Q233" s="51">
        <v>2009</v>
      </c>
      <c r="R233" s="51">
        <v>2100</v>
      </c>
      <c r="S233" s="51">
        <v>2068</v>
      </c>
      <c r="T233" s="51">
        <v>2058</v>
      </c>
      <c r="U233" s="51">
        <v>2107</v>
      </c>
      <c r="V233" s="51">
        <v>2149</v>
      </c>
      <c r="W233" s="51">
        <v>2177</v>
      </c>
      <c r="X233" s="51">
        <v>2251</v>
      </c>
      <c r="Y233" s="51">
        <v>2238</v>
      </c>
      <c r="Z233" s="51">
        <v>2147</v>
      </c>
      <c r="AA233" s="51">
        <v>2137</v>
      </c>
      <c r="AB233" s="51">
        <v>2036</v>
      </c>
      <c r="AC233" s="51">
        <v>2030</v>
      </c>
      <c r="AD233" s="51">
        <v>2038</v>
      </c>
      <c r="AE233" s="51">
        <v>1829</v>
      </c>
      <c r="AF233" s="51">
        <v>1158</v>
      </c>
      <c r="AG233" s="51">
        <v>1192</v>
      </c>
      <c r="AH233" s="51">
        <v>1234</v>
      </c>
      <c r="AI233" s="51">
        <v>1429</v>
      </c>
      <c r="AJ233" s="51">
        <v>1658</v>
      </c>
      <c r="AK233" s="51">
        <v>1768</v>
      </c>
      <c r="AL233" s="51">
        <v>1653</v>
      </c>
      <c r="AM233" s="51">
        <v>1620</v>
      </c>
      <c r="AN233" s="51">
        <v>1655</v>
      </c>
      <c r="AO233" s="51">
        <v>1706</v>
      </c>
      <c r="AP233" s="51">
        <v>1779</v>
      </c>
      <c r="AQ233" s="51">
        <v>1786</v>
      </c>
      <c r="AR233" s="51">
        <v>1746</v>
      </c>
      <c r="AS233" s="51">
        <v>2097</v>
      </c>
      <c r="AT233" s="51">
        <v>2068</v>
      </c>
      <c r="AU233" s="51">
        <v>2145</v>
      </c>
      <c r="AV233" s="51">
        <v>2096</v>
      </c>
      <c r="AW233" s="51">
        <v>2180</v>
      </c>
      <c r="AX233" s="51">
        <v>2336</v>
      </c>
      <c r="AY233" s="51">
        <v>2354</v>
      </c>
      <c r="AZ233" s="51">
        <v>2290</v>
      </c>
      <c r="BA233" s="51">
        <v>2440</v>
      </c>
      <c r="BB233" s="51">
        <v>2383</v>
      </c>
      <c r="BC233" s="51">
        <v>2360</v>
      </c>
      <c r="BD233" s="51">
        <v>2476</v>
      </c>
      <c r="BE233" s="51">
        <v>2432</v>
      </c>
      <c r="BF233" s="51">
        <v>2183</v>
      </c>
      <c r="BG233" s="51">
        <v>2247</v>
      </c>
      <c r="BH233" s="51">
        <v>2336</v>
      </c>
      <c r="BI233" s="51">
        <v>2284</v>
      </c>
      <c r="BJ233" s="51">
        <v>2272</v>
      </c>
      <c r="BK233" s="51">
        <v>2348</v>
      </c>
      <c r="BL233" s="51">
        <v>2252</v>
      </c>
      <c r="BM233" s="51">
        <v>2177</v>
      </c>
      <c r="BN233" s="51">
        <v>2293</v>
      </c>
      <c r="BO233" s="51">
        <v>2168</v>
      </c>
      <c r="BP233" s="51">
        <v>2334</v>
      </c>
      <c r="BQ233" s="51">
        <v>2321</v>
      </c>
      <c r="BR233" s="51">
        <v>2198</v>
      </c>
      <c r="BS233" s="51">
        <v>2136</v>
      </c>
      <c r="BT233" s="51">
        <v>2056</v>
      </c>
      <c r="BU233" s="51">
        <v>1894</v>
      </c>
      <c r="BV233" s="51">
        <v>1956</v>
      </c>
      <c r="BW233" s="51">
        <v>1868</v>
      </c>
      <c r="BX233" s="51">
        <v>1695</v>
      </c>
      <c r="BY233" s="51">
        <v>1691</v>
      </c>
      <c r="BZ233" s="51">
        <v>1534</v>
      </c>
      <c r="CA233" s="51">
        <v>1490</v>
      </c>
      <c r="CB233" s="51">
        <v>1379</v>
      </c>
      <c r="CC233" s="51">
        <v>1339</v>
      </c>
      <c r="CD233" s="51">
        <v>1244</v>
      </c>
      <c r="CE233" s="51">
        <v>1238</v>
      </c>
      <c r="CF233" s="51">
        <v>1294</v>
      </c>
      <c r="CG233" s="51">
        <v>1248</v>
      </c>
      <c r="CH233" s="51">
        <v>1347</v>
      </c>
      <c r="CI233" s="51">
        <v>1330</v>
      </c>
      <c r="CJ233" s="51">
        <v>1603</v>
      </c>
      <c r="CK233" s="51">
        <v>1154</v>
      </c>
      <c r="CL233" s="51">
        <v>1034</v>
      </c>
      <c r="CM233" s="51">
        <v>1045</v>
      </c>
      <c r="CN233" s="51">
        <v>953</v>
      </c>
      <c r="CO233" s="51">
        <v>827</v>
      </c>
      <c r="CP233" s="51">
        <v>672</v>
      </c>
      <c r="CQ233" s="51">
        <v>697</v>
      </c>
      <c r="CR233" s="51">
        <v>675</v>
      </c>
      <c r="CS233" s="51">
        <v>610</v>
      </c>
      <c r="CT233" s="51">
        <v>549</v>
      </c>
      <c r="CU233" s="51">
        <v>501</v>
      </c>
      <c r="CV233" s="51">
        <v>430</v>
      </c>
      <c r="CW233" s="51">
        <v>377</v>
      </c>
      <c r="CX233" s="51">
        <v>322</v>
      </c>
      <c r="CY233" s="51">
        <v>1183</v>
      </c>
      <c r="CZ233" s="51">
        <v>1764</v>
      </c>
      <c r="DA233" s="51">
        <v>1804</v>
      </c>
      <c r="DB233" s="51">
        <v>1863</v>
      </c>
      <c r="DC233" s="51">
        <v>1909</v>
      </c>
      <c r="DD233" s="51">
        <v>1890</v>
      </c>
      <c r="DE233" s="51">
        <v>1937</v>
      </c>
      <c r="DF233" s="51">
        <v>2059</v>
      </c>
      <c r="DG233" s="51">
        <v>2024</v>
      </c>
      <c r="DH233" s="51">
        <v>1995</v>
      </c>
      <c r="DI233" s="51">
        <v>1984</v>
      </c>
      <c r="DJ233" s="51">
        <v>2080</v>
      </c>
      <c r="DK233" s="51">
        <v>2182</v>
      </c>
      <c r="DL233" s="51">
        <v>2053</v>
      </c>
      <c r="DM233" s="51">
        <v>1989</v>
      </c>
      <c r="DN233" s="51">
        <v>2003</v>
      </c>
      <c r="DO233" s="51">
        <v>1951</v>
      </c>
      <c r="DP233" s="51">
        <v>1909</v>
      </c>
      <c r="DQ233" s="51">
        <v>1860</v>
      </c>
      <c r="DR233" s="51">
        <v>1807</v>
      </c>
      <c r="DS233" s="51">
        <v>1027</v>
      </c>
      <c r="DT233" s="51">
        <v>1086</v>
      </c>
      <c r="DU233" s="51">
        <v>1208</v>
      </c>
      <c r="DV233" s="51">
        <v>1474</v>
      </c>
      <c r="DW233" s="51">
        <v>1663</v>
      </c>
      <c r="DX233" s="51">
        <v>1557</v>
      </c>
      <c r="DY233" s="51">
        <v>1813</v>
      </c>
      <c r="DZ233" s="51">
        <v>1710</v>
      </c>
      <c r="EA233" s="51">
        <v>1752</v>
      </c>
      <c r="EB233" s="51">
        <v>1909</v>
      </c>
      <c r="EC233" s="51">
        <v>2082</v>
      </c>
      <c r="ED233" s="51">
        <v>2241</v>
      </c>
      <c r="EE233" s="51">
        <v>2212</v>
      </c>
      <c r="EF233" s="51">
        <v>2414</v>
      </c>
      <c r="EG233" s="51">
        <v>2463</v>
      </c>
      <c r="EH233" s="51">
        <v>2635</v>
      </c>
      <c r="EI233" s="51">
        <v>2591</v>
      </c>
      <c r="EJ233" s="51">
        <v>2714</v>
      </c>
      <c r="EK233" s="51">
        <v>2585</v>
      </c>
      <c r="EL233" s="51">
        <v>2602</v>
      </c>
      <c r="EM233" s="51">
        <v>2660</v>
      </c>
      <c r="EN233" s="51">
        <v>2734</v>
      </c>
      <c r="EO233" s="51">
        <v>2803</v>
      </c>
      <c r="EP233" s="51">
        <v>2743</v>
      </c>
      <c r="EQ233" s="51">
        <v>2842</v>
      </c>
      <c r="ER233" s="51">
        <v>2481</v>
      </c>
      <c r="ES233" s="51">
        <v>2485</v>
      </c>
      <c r="ET233" s="51">
        <v>2396</v>
      </c>
      <c r="EU233" s="51">
        <v>2412</v>
      </c>
      <c r="EV233" s="51">
        <v>2441</v>
      </c>
      <c r="EW233" s="51">
        <v>2442</v>
      </c>
      <c r="EX233" s="51">
        <v>2412</v>
      </c>
      <c r="EY233" s="51">
        <v>2505</v>
      </c>
      <c r="EZ233" s="51">
        <v>2414</v>
      </c>
      <c r="FA233" s="51">
        <v>2422</v>
      </c>
      <c r="FB233" s="51">
        <v>2502</v>
      </c>
      <c r="FC233" s="51">
        <v>2407</v>
      </c>
      <c r="FD233" s="51">
        <v>2338</v>
      </c>
      <c r="FE233" s="51">
        <v>2354</v>
      </c>
      <c r="FF233" s="51">
        <v>2359</v>
      </c>
      <c r="FG233" s="51">
        <v>2230</v>
      </c>
      <c r="FH233" s="51">
        <v>2150</v>
      </c>
      <c r="FI233" s="51">
        <v>2048</v>
      </c>
      <c r="FJ233" s="51">
        <v>2004</v>
      </c>
      <c r="FK233" s="51">
        <v>1805</v>
      </c>
      <c r="FL233" s="51">
        <v>1751</v>
      </c>
      <c r="FM233" s="51">
        <v>1691</v>
      </c>
      <c r="FN233" s="51">
        <v>1542</v>
      </c>
      <c r="FO233" s="51">
        <v>1492</v>
      </c>
      <c r="FP233" s="51">
        <v>1479</v>
      </c>
      <c r="FQ233" s="51">
        <v>1460</v>
      </c>
      <c r="FR233" s="51">
        <v>1444</v>
      </c>
      <c r="FS233" s="51">
        <v>1512</v>
      </c>
      <c r="FT233" s="51">
        <v>1513</v>
      </c>
      <c r="FU233" s="51">
        <v>1611</v>
      </c>
      <c r="FV233" s="51">
        <v>1679</v>
      </c>
      <c r="FW233" s="51">
        <v>1852</v>
      </c>
      <c r="FX233" s="51">
        <v>1406</v>
      </c>
      <c r="FY233" s="51">
        <v>1286</v>
      </c>
      <c r="FZ233" s="51">
        <v>1181</v>
      </c>
      <c r="GA233" s="51">
        <v>1174</v>
      </c>
      <c r="GB233" s="51">
        <v>1081</v>
      </c>
      <c r="GC233" s="51">
        <v>873</v>
      </c>
      <c r="GD233" s="51">
        <v>922</v>
      </c>
      <c r="GE233" s="51">
        <v>887</v>
      </c>
      <c r="GF233" s="51">
        <v>869</v>
      </c>
      <c r="GG233" s="51">
        <v>824</v>
      </c>
      <c r="GH233" s="51">
        <v>744</v>
      </c>
      <c r="GI233" s="51">
        <v>662</v>
      </c>
      <c r="GJ233" s="51">
        <v>606</v>
      </c>
      <c r="GK233" s="51">
        <v>570</v>
      </c>
      <c r="GL233" s="52">
        <v>2353</v>
      </c>
    </row>
    <row r="234" spans="1:194" s="1" customFormat="1">
      <c r="A234" s="30" t="s">
        <v>133</v>
      </c>
      <c r="B234" s="1" t="s">
        <v>314</v>
      </c>
      <c r="C234" s="29" t="str">
        <f t="shared" si="82"/>
        <v>LA England - Bromsgrove</v>
      </c>
      <c r="D234" s="50">
        <f t="shared" si="73"/>
        <v>38152</v>
      </c>
      <c r="E234" s="50">
        <f t="shared" si="74"/>
        <v>41141</v>
      </c>
      <c r="F234" s="51">
        <f t="shared" si="75"/>
        <v>100076</v>
      </c>
      <c r="G234" s="51">
        <f t="shared" si="76"/>
        <v>48813</v>
      </c>
      <c r="H234" s="52">
        <f t="shared" si="77"/>
        <v>51263</v>
      </c>
      <c r="I234" s="52">
        <f t="shared" si="78"/>
        <v>38152</v>
      </c>
      <c r="J234" s="52">
        <f t="shared" si="79"/>
        <v>41141</v>
      </c>
      <c r="K234" s="49">
        <f t="shared" si="80"/>
        <v>10661</v>
      </c>
      <c r="L234" s="50">
        <f t="shared" si="81"/>
        <v>10122</v>
      </c>
      <c r="M234" s="51">
        <v>433</v>
      </c>
      <c r="N234" s="51">
        <v>473</v>
      </c>
      <c r="O234" s="51">
        <v>530</v>
      </c>
      <c r="P234" s="51">
        <v>536</v>
      </c>
      <c r="Q234" s="51">
        <v>590</v>
      </c>
      <c r="R234" s="51">
        <v>567</v>
      </c>
      <c r="S234" s="51">
        <v>577</v>
      </c>
      <c r="T234" s="51">
        <v>583</v>
      </c>
      <c r="U234" s="51">
        <v>555</v>
      </c>
      <c r="V234" s="51">
        <v>627</v>
      </c>
      <c r="W234" s="51">
        <v>646</v>
      </c>
      <c r="X234" s="51">
        <v>638</v>
      </c>
      <c r="Y234" s="51">
        <v>697</v>
      </c>
      <c r="Z234" s="51">
        <v>673</v>
      </c>
      <c r="AA234" s="51">
        <v>641</v>
      </c>
      <c r="AB234" s="51">
        <v>659</v>
      </c>
      <c r="AC234" s="51">
        <v>589</v>
      </c>
      <c r="AD234" s="51">
        <v>647</v>
      </c>
      <c r="AE234" s="51">
        <v>615</v>
      </c>
      <c r="AF234" s="51">
        <v>344</v>
      </c>
      <c r="AG234" s="51">
        <v>359</v>
      </c>
      <c r="AH234" s="51">
        <v>421</v>
      </c>
      <c r="AI234" s="51">
        <v>462</v>
      </c>
      <c r="AJ234" s="51">
        <v>499</v>
      </c>
      <c r="AK234" s="51">
        <v>508</v>
      </c>
      <c r="AL234" s="51">
        <v>517</v>
      </c>
      <c r="AM234" s="51">
        <v>478</v>
      </c>
      <c r="AN234" s="51">
        <v>500</v>
      </c>
      <c r="AO234" s="51">
        <v>501</v>
      </c>
      <c r="AP234" s="51">
        <v>477</v>
      </c>
      <c r="AQ234" s="51">
        <v>507</v>
      </c>
      <c r="AR234" s="51">
        <v>522</v>
      </c>
      <c r="AS234" s="51">
        <v>583</v>
      </c>
      <c r="AT234" s="51">
        <v>559</v>
      </c>
      <c r="AU234" s="51">
        <v>542</v>
      </c>
      <c r="AV234" s="51">
        <v>583</v>
      </c>
      <c r="AW234" s="51">
        <v>614</v>
      </c>
      <c r="AX234" s="51">
        <v>614</v>
      </c>
      <c r="AY234" s="51">
        <v>549</v>
      </c>
      <c r="AZ234" s="51">
        <v>602</v>
      </c>
      <c r="BA234" s="51">
        <v>597</v>
      </c>
      <c r="BB234" s="51">
        <v>603</v>
      </c>
      <c r="BC234" s="51">
        <v>614</v>
      </c>
      <c r="BD234" s="51">
        <v>580</v>
      </c>
      <c r="BE234" s="51">
        <v>538</v>
      </c>
      <c r="BF234" s="51">
        <v>556</v>
      </c>
      <c r="BG234" s="51">
        <v>618</v>
      </c>
      <c r="BH234" s="51">
        <v>627</v>
      </c>
      <c r="BI234" s="51">
        <v>628</v>
      </c>
      <c r="BJ234" s="51">
        <v>667</v>
      </c>
      <c r="BK234" s="51">
        <v>644</v>
      </c>
      <c r="BL234" s="51">
        <v>716</v>
      </c>
      <c r="BM234" s="51">
        <v>606</v>
      </c>
      <c r="BN234" s="51">
        <v>712</v>
      </c>
      <c r="BO234" s="51">
        <v>751</v>
      </c>
      <c r="BP234" s="51">
        <v>798</v>
      </c>
      <c r="BQ234" s="51">
        <v>756</v>
      </c>
      <c r="BR234" s="51">
        <v>758</v>
      </c>
      <c r="BS234" s="51">
        <v>709</v>
      </c>
      <c r="BT234" s="51">
        <v>707</v>
      </c>
      <c r="BU234" s="51">
        <v>697</v>
      </c>
      <c r="BV234" s="51">
        <v>654</v>
      </c>
      <c r="BW234" s="51">
        <v>625</v>
      </c>
      <c r="BX234" s="51">
        <v>627</v>
      </c>
      <c r="BY234" s="51">
        <v>614</v>
      </c>
      <c r="BZ234" s="51">
        <v>554</v>
      </c>
      <c r="CA234" s="51">
        <v>534</v>
      </c>
      <c r="CB234" s="51">
        <v>544</v>
      </c>
      <c r="CC234" s="51">
        <v>568</v>
      </c>
      <c r="CD234" s="51">
        <v>536</v>
      </c>
      <c r="CE234" s="51">
        <v>513</v>
      </c>
      <c r="CF234" s="51">
        <v>506</v>
      </c>
      <c r="CG234" s="51">
        <v>520</v>
      </c>
      <c r="CH234" s="51">
        <v>542</v>
      </c>
      <c r="CI234" s="51">
        <v>562</v>
      </c>
      <c r="CJ234" s="51">
        <v>557</v>
      </c>
      <c r="CK234" s="51">
        <v>476</v>
      </c>
      <c r="CL234" s="51">
        <v>440</v>
      </c>
      <c r="CM234" s="51">
        <v>423</v>
      </c>
      <c r="CN234" s="51">
        <v>378</v>
      </c>
      <c r="CO234" s="51">
        <v>329</v>
      </c>
      <c r="CP234" s="51">
        <v>265</v>
      </c>
      <c r="CQ234" s="51">
        <v>296</v>
      </c>
      <c r="CR234" s="51">
        <v>318</v>
      </c>
      <c r="CS234" s="51">
        <v>247</v>
      </c>
      <c r="CT234" s="51">
        <v>234</v>
      </c>
      <c r="CU234" s="51">
        <v>190</v>
      </c>
      <c r="CV234" s="51">
        <v>174</v>
      </c>
      <c r="CW234" s="51">
        <v>152</v>
      </c>
      <c r="CX234" s="51">
        <v>105</v>
      </c>
      <c r="CY234" s="51">
        <v>431</v>
      </c>
      <c r="CZ234" s="51">
        <v>452</v>
      </c>
      <c r="DA234" s="51">
        <v>467</v>
      </c>
      <c r="DB234" s="51">
        <v>556</v>
      </c>
      <c r="DC234" s="51">
        <v>532</v>
      </c>
      <c r="DD234" s="51">
        <v>567</v>
      </c>
      <c r="DE234" s="51">
        <v>571</v>
      </c>
      <c r="DF234" s="51">
        <v>565</v>
      </c>
      <c r="DG234" s="51">
        <v>547</v>
      </c>
      <c r="DH234" s="51">
        <v>603</v>
      </c>
      <c r="DI234" s="51">
        <v>550</v>
      </c>
      <c r="DJ234" s="51">
        <v>612</v>
      </c>
      <c r="DK234" s="51">
        <v>598</v>
      </c>
      <c r="DL234" s="51">
        <v>576</v>
      </c>
      <c r="DM234" s="51">
        <v>586</v>
      </c>
      <c r="DN234" s="51">
        <v>601</v>
      </c>
      <c r="DO234" s="51">
        <v>581</v>
      </c>
      <c r="DP234" s="51">
        <v>593</v>
      </c>
      <c r="DQ234" s="51">
        <v>565</v>
      </c>
      <c r="DR234" s="51">
        <v>560</v>
      </c>
      <c r="DS234" s="51">
        <v>276</v>
      </c>
      <c r="DT234" s="51">
        <v>310</v>
      </c>
      <c r="DU234" s="51">
        <v>359</v>
      </c>
      <c r="DV234" s="51">
        <v>393</v>
      </c>
      <c r="DW234" s="51">
        <v>504</v>
      </c>
      <c r="DX234" s="51">
        <v>486</v>
      </c>
      <c r="DY234" s="51">
        <v>482</v>
      </c>
      <c r="DZ234" s="51">
        <v>455</v>
      </c>
      <c r="EA234" s="51">
        <v>461</v>
      </c>
      <c r="EB234" s="51">
        <v>488</v>
      </c>
      <c r="EC234" s="51">
        <v>492</v>
      </c>
      <c r="ED234" s="51">
        <v>543</v>
      </c>
      <c r="EE234" s="51">
        <v>602</v>
      </c>
      <c r="EF234" s="51">
        <v>511</v>
      </c>
      <c r="EG234" s="51">
        <v>569</v>
      </c>
      <c r="EH234" s="51">
        <v>617</v>
      </c>
      <c r="EI234" s="51">
        <v>630</v>
      </c>
      <c r="EJ234" s="51">
        <v>612</v>
      </c>
      <c r="EK234" s="51">
        <v>642</v>
      </c>
      <c r="EL234" s="51">
        <v>592</v>
      </c>
      <c r="EM234" s="51">
        <v>624</v>
      </c>
      <c r="EN234" s="51">
        <v>628</v>
      </c>
      <c r="EO234" s="51">
        <v>635</v>
      </c>
      <c r="EP234" s="51">
        <v>719</v>
      </c>
      <c r="EQ234" s="51">
        <v>627</v>
      </c>
      <c r="ER234" s="51">
        <v>578</v>
      </c>
      <c r="ES234" s="51">
        <v>621</v>
      </c>
      <c r="ET234" s="51">
        <v>579</v>
      </c>
      <c r="EU234" s="51">
        <v>656</v>
      </c>
      <c r="EV234" s="51">
        <v>677</v>
      </c>
      <c r="EW234" s="51">
        <v>697</v>
      </c>
      <c r="EX234" s="51">
        <v>724</v>
      </c>
      <c r="EY234" s="51">
        <v>741</v>
      </c>
      <c r="EZ234" s="51">
        <v>751</v>
      </c>
      <c r="FA234" s="51">
        <v>775</v>
      </c>
      <c r="FB234" s="51">
        <v>835</v>
      </c>
      <c r="FC234" s="51">
        <v>777</v>
      </c>
      <c r="FD234" s="51">
        <v>808</v>
      </c>
      <c r="FE234" s="51">
        <v>745</v>
      </c>
      <c r="FF234" s="51">
        <v>774</v>
      </c>
      <c r="FG234" s="51">
        <v>725</v>
      </c>
      <c r="FH234" s="51">
        <v>700</v>
      </c>
      <c r="FI234" s="51">
        <v>671</v>
      </c>
      <c r="FJ234" s="51">
        <v>701</v>
      </c>
      <c r="FK234" s="51">
        <v>622</v>
      </c>
      <c r="FL234" s="51">
        <v>613</v>
      </c>
      <c r="FM234" s="51">
        <v>583</v>
      </c>
      <c r="FN234" s="51">
        <v>580</v>
      </c>
      <c r="FO234" s="51">
        <v>600</v>
      </c>
      <c r="FP234" s="51">
        <v>586</v>
      </c>
      <c r="FQ234" s="51">
        <v>601</v>
      </c>
      <c r="FR234" s="51">
        <v>545</v>
      </c>
      <c r="FS234" s="51">
        <v>540</v>
      </c>
      <c r="FT234" s="51">
        <v>596</v>
      </c>
      <c r="FU234" s="51">
        <v>588</v>
      </c>
      <c r="FV234" s="51">
        <v>574</v>
      </c>
      <c r="FW234" s="51">
        <v>617</v>
      </c>
      <c r="FX234" s="51">
        <v>542</v>
      </c>
      <c r="FY234" s="51">
        <v>547</v>
      </c>
      <c r="FZ234" s="51">
        <v>566</v>
      </c>
      <c r="GA234" s="51">
        <v>489</v>
      </c>
      <c r="GB234" s="51">
        <v>381</v>
      </c>
      <c r="GC234" s="51">
        <v>367</v>
      </c>
      <c r="GD234" s="51">
        <v>338</v>
      </c>
      <c r="GE234" s="51">
        <v>352</v>
      </c>
      <c r="GF234" s="51">
        <v>343</v>
      </c>
      <c r="GG234" s="51">
        <v>311</v>
      </c>
      <c r="GH234" s="51">
        <v>282</v>
      </c>
      <c r="GI234" s="51">
        <v>265</v>
      </c>
      <c r="GJ234" s="51">
        <v>243</v>
      </c>
      <c r="GK234" s="51">
        <v>224</v>
      </c>
      <c r="GL234" s="52">
        <v>894</v>
      </c>
    </row>
    <row r="235" spans="1:194" s="1" customFormat="1">
      <c r="A235" s="30" t="s">
        <v>133</v>
      </c>
      <c r="B235" s="1" t="s">
        <v>315</v>
      </c>
      <c r="C235" s="29" t="str">
        <f t="shared" si="82"/>
        <v>LA England - Broxbourne</v>
      </c>
      <c r="D235" s="50">
        <f t="shared" si="73"/>
        <v>36590</v>
      </c>
      <c r="E235" s="50">
        <f t="shared" si="74"/>
        <v>40279</v>
      </c>
      <c r="F235" s="51">
        <f t="shared" si="75"/>
        <v>99103</v>
      </c>
      <c r="G235" s="51">
        <f t="shared" si="76"/>
        <v>47849</v>
      </c>
      <c r="H235" s="52">
        <f t="shared" si="77"/>
        <v>51254</v>
      </c>
      <c r="I235" s="52">
        <f t="shared" si="78"/>
        <v>36590</v>
      </c>
      <c r="J235" s="52">
        <f t="shared" si="79"/>
        <v>40279</v>
      </c>
      <c r="K235" s="49">
        <f t="shared" si="80"/>
        <v>11259</v>
      </c>
      <c r="L235" s="50">
        <f t="shared" si="81"/>
        <v>10975</v>
      </c>
      <c r="M235" s="51">
        <v>601</v>
      </c>
      <c r="N235" s="51">
        <v>572</v>
      </c>
      <c r="O235" s="51">
        <v>580</v>
      </c>
      <c r="P235" s="51">
        <v>620</v>
      </c>
      <c r="Q235" s="51">
        <v>653</v>
      </c>
      <c r="R235" s="51">
        <v>590</v>
      </c>
      <c r="S235" s="51">
        <v>630</v>
      </c>
      <c r="T235" s="51">
        <v>630</v>
      </c>
      <c r="U235" s="51">
        <v>589</v>
      </c>
      <c r="V235" s="51">
        <v>625</v>
      </c>
      <c r="W235" s="51">
        <v>657</v>
      </c>
      <c r="X235" s="51">
        <v>664</v>
      </c>
      <c r="Y235" s="51">
        <v>660</v>
      </c>
      <c r="Z235" s="51">
        <v>626</v>
      </c>
      <c r="AA235" s="51">
        <v>646</v>
      </c>
      <c r="AB235" s="51">
        <v>655</v>
      </c>
      <c r="AC235" s="51">
        <v>659</v>
      </c>
      <c r="AD235" s="51">
        <v>602</v>
      </c>
      <c r="AE235" s="51">
        <v>555</v>
      </c>
      <c r="AF235" s="51">
        <v>451</v>
      </c>
      <c r="AG235" s="51">
        <v>510</v>
      </c>
      <c r="AH235" s="51">
        <v>520</v>
      </c>
      <c r="AI235" s="51">
        <v>537</v>
      </c>
      <c r="AJ235" s="51">
        <v>574</v>
      </c>
      <c r="AK235" s="51">
        <v>569</v>
      </c>
      <c r="AL235" s="51">
        <v>567</v>
      </c>
      <c r="AM235" s="51">
        <v>539</v>
      </c>
      <c r="AN235" s="51">
        <v>574</v>
      </c>
      <c r="AO235" s="51">
        <v>577</v>
      </c>
      <c r="AP235" s="51">
        <v>555</v>
      </c>
      <c r="AQ235" s="51">
        <v>639</v>
      </c>
      <c r="AR235" s="51">
        <v>636</v>
      </c>
      <c r="AS235" s="51">
        <v>641</v>
      </c>
      <c r="AT235" s="51">
        <v>665</v>
      </c>
      <c r="AU235" s="51">
        <v>688</v>
      </c>
      <c r="AV235" s="51">
        <v>694</v>
      </c>
      <c r="AW235" s="51">
        <v>690</v>
      </c>
      <c r="AX235" s="51">
        <v>645</v>
      </c>
      <c r="AY235" s="51">
        <v>622</v>
      </c>
      <c r="AZ235" s="51">
        <v>648</v>
      </c>
      <c r="BA235" s="51">
        <v>713</v>
      </c>
      <c r="BB235" s="51">
        <v>628</v>
      </c>
      <c r="BC235" s="51">
        <v>654</v>
      </c>
      <c r="BD235" s="51">
        <v>732</v>
      </c>
      <c r="BE235" s="51">
        <v>593</v>
      </c>
      <c r="BF235" s="51">
        <v>617</v>
      </c>
      <c r="BG235" s="51">
        <v>565</v>
      </c>
      <c r="BH235" s="51">
        <v>642</v>
      </c>
      <c r="BI235" s="51">
        <v>608</v>
      </c>
      <c r="BJ235" s="51">
        <v>604</v>
      </c>
      <c r="BK235" s="51">
        <v>628</v>
      </c>
      <c r="BL235" s="51">
        <v>670</v>
      </c>
      <c r="BM235" s="51">
        <v>661</v>
      </c>
      <c r="BN235" s="51">
        <v>692</v>
      </c>
      <c r="BO235" s="51">
        <v>676</v>
      </c>
      <c r="BP235" s="51">
        <v>668</v>
      </c>
      <c r="BQ235" s="51">
        <v>657</v>
      </c>
      <c r="BR235" s="51">
        <v>698</v>
      </c>
      <c r="BS235" s="51">
        <v>628</v>
      </c>
      <c r="BT235" s="51">
        <v>606</v>
      </c>
      <c r="BU235" s="51">
        <v>635</v>
      </c>
      <c r="BV235" s="51">
        <v>625</v>
      </c>
      <c r="BW235" s="51">
        <v>531</v>
      </c>
      <c r="BX235" s="51">
        <v>535</v>
      </c>
      <c r="BY235" s="51">
        <v>466</v>
      </c>
      <c r="BZ235" s="51">
        <v>484</v>
      </c>
      <c r="CA235" s="51">
        <v>450</v>
      </c>
      <c r="CB235" s="51">
        <v>381</v>
      </c>
      <c r="CC235" s="51">
        <v>398</v>
      </c>
      <c r="CD235" s="51">
        <v>394</v>
      </c>
      <c r="CE235" s="51">
        <v>367</v>
      </c>
      <c r="CF235" s="51">
        <v>381</v>
      </c>
      <c r="CG235" s="51">
        <v>375</v>
      </c>
      <c r="CH235" s="51">
        <v>356</v>
      </c>
      <c r="CI235" s="51">
        <v>414</v>
      </c>
      <c r="CJ235" s="51">
        <v>460</v>
      </c>
      <c r="CK235" s="51">
        <v>346</v>
      </c>
      <c r="CL235" s="51">
        <v>325</v>
      </c>
      <c r="CM235" s="51">
        <v>312</v>
      </c>
      <c r="CN235" s="51">
        <v>298</v>
      </c>
      <c r="CO235" s="51">
        <v>235</v>
      </c>
      <c r="CP235" s="51">
        <v>194</v>
      </c>
      <c r="CQ235" s="51">
        <v>190</v>
      </c>
      <c r="CR235" s="51">
        <v>200</v>
      </c>
      <c r="CS235" s="51">
        <v>198</v>
      </c>
      <c r="CT235" s="51">
        <v>211</v>
      </c>
      <c r="CU235" s="51">
        <v>156</v>
      </c>
      <c r="CV235" s="51">
        <v>115</v>
      </c>
      <c r="CW235" s="51">
        <v>110</v>
      </c>
      <c r="CX235" s="51">
        <v>83</v>
      </c>
      <c r="CY235" s="51">
        <v>329</v>
      </c>
      <c r="CZ235" s="51">
        <v>593</v>
      </c>
      <c r="DA235" s="51">
        <v>558</v>
      </c>
      <c r="DB235" s="51">
        <v>615</v>
      </c>
      <c r="DC235" s="51">
        <v>593</v>
      </c>
      <c r="DD235" s="51">
        <v>608</v>
      </c>
      <c r="DE235" s="51">
        <v>632</v>
      </c>
      <c r="DF235" s="51">
        <v>634</v>
      </c>
      <c r="DG235" s="51">
        <v>613</v>
      </c>
      <c r="DH235" s="51">
        <v>637</v>
      </c>
      <c r="DI235" s="51">
        <v>615</v>
      </c>
      <c r="DJ235" s="51">
        <v>636</v>
      </c>
      <c r="DK235" s="51">
        <v>648</v>
      </c>
      <c r="DL235" s="51">
        <v>610</v>
      </c>
      <c r="DM235" s="51">
        <v>602</v>
      </c>
      <c r="DN235" s="51">
        <v>614</v>
      </c>
      <c r="DO235" s="51">
        <v>598</v>
      </c>
      <c r="DP235" s="51">
        <v>574</v>
      </c>
      <c r="DQ235" s="51">
        <v>595</v>
      </c>
      <c r="DR235" s="51">
        <v>522</v>
      </c>
      <c r="DS235" s="51">
        <v>386</v>
      </c>
      <c r="DT235" s="51">
        <v>385</v>
      </c>
      <c r="DU235" s="51">
        <v>413</v>
      </c>
      <c r="DV235" s="51">
        <v>483</v>
      </c>
      <c r="DW235" s="51">
        <v>549</v>
      </c>
      <c r="DX235" s="51">
        <v>528</v>
      </c>
      <c r="DY235" s="51">
        <v>550</v>
      </c>
      <c r="DZ235" s="51">
        <v>555</v>
      </c>
      <c r="EA235" s="51">
        <v>622</v>
      </c>
      <c r="EB235" s="51">
        <v>660</v>
      </c>
      <c r="EC235" s="51">
        <v>624</v>
      </c>
      <c r="ED235" s="51">
        <v>686</v>
      </c>
      <c r="EE235" s="51">
        <v>719</v>
      </c>
      <c r="EF235" s="51">
        <v>783</v>
      </c>
      <c r="EG235" s="51">
        <v>704</v>
      </c>
      <c r="EH235" s="51">
        <v>754</v>
      </c>
      <c r="EI235" s="51">
        <v>815</v>
      </c>
      <c r="EJ235" s="51">
        <v>784</v>
      </c>
      <c r="EK235" s="51">
        <v>796</v>
      </c>
      <c r="EL235" s="51">
        <v>791</v>
      </c>
      <c r="EM235" s="51">
        <v>711</v>
      </c>
      <c r="EN235" s="51">
        <v>730</v>
      </c>
      <c r="EO235" s="51">
        <v>810</v>
      </c>
      <c r="EP235" s="51">
        <v>724</v>
      </c>
      <c r="EQ235" s="51">
        <v>663</v>
      </c>
      <c r="ER235" s="51">
        <v>646</v>
      </c>
      <c r="ES235" s="51">
        <v>633</v>
      </c>
      <c r="ET235" s="51">
        <v>646</v>
      </c>
      <c r="EU235" s="51">
        <v>626</v>
      </c>
      <c r="EV235" s="51">
        <v>640</v>
      </c>
      <c r="EW235" s="51">
        <v>647</v>
      </c>
      <c r="EX235" s="51">
        <v>733</v>
      </c>
      <c r="EY235" s="51">
        <v>752</v>
      </c>
      <c r="EZ235" s="51">
        <v>702</v>
      </c>
      <c r="FA235" s="51">
        <v>719</v>
      </c>
      <c r="FB235" s="51">
        <v>721</v>
      </c>
      <c r="FC235" s="51">
        <v>744</v>
      </c>
      <c r="FD235" s="51">
        <v>780</v>
      </c>
      <c r="FE235" s="51">
        <v>646</v>
      </c>
      <c r="FF235" s="51">
        <v>700</v>
      </c>
      <c r="FG235" s="51">
        <v>682</v>
      </c>
      <c r="FH235" s="51">
        <v>618</v>
      </c>
      <c r="FI235" s="51">
        <v>619</v>
      </c>
      <c r="FJ235" s="51">
        <v>543</v>
      </c>
      <c r="FK235" s="51">
        <v>550</v>
      </c>
      <c r="FL235" s="51">
        <v>539</v>
      </c>
      <c r="FM235" s="51">
        <v>494</v>
      </c>
      <c r="FN235" s="51">
        <v>501</v>
      </c>
      <c r="FO235" s="51">
        <v>433</v>
      </c>
      <c r="FP235" s="51">
        <v>438</v>
      </c>
      <c r="FQ235" s="51">
        <v>434</v>
      </c>
      <c r="FR235" s="51">
        <v>454</v>
      </c>
      <c r="FS235" s="51">
        <v>415</v>
      </c>
      <c r="FT235" s="51">
        <v>406</v>
      </c>
      <c r="FU235" s="51">
        <v>428</v>
      </c>
      <c r="FV235" s="51">
        <v>516</v>
      </c>
      <c r="FW235" s="51">
        <v>566</v>
      </c>
      <c r="FX235" s="51">
        <v>387</v>
      </c>
      <c r="FY235" s="51">
        <v>399</v>
      </c>
      <c r="FZ235" s="51">
        <v>361</v>
      </c>
      <c r="GA235" s="51">
        <v>378</v>
      </c>
      <c r="GB235" s="51">
        <v>312</v>
      </c>
      <c r="GC235" s="51">
        <v>292</v>
      </c>
      <c r="GD235" s="51">
        <v>294</v>
      </c>
      <c r="GE235" s="51">
        <v>326</v>
      </c>
      <c r="GF235" s="51">
        <v>271</v>
      </c>
      <c r="GG235" s="51">
        <v>212</v>
      </c>
      <c r="GH235" s="51">
        <v>239</v>
      </c>
      <c r="GI235" s="51">
        <v>215</v>
      </c>
      <c r="GJ235" s="51">
        <v>173</v>
      </c>
      <c r="GK235" s="51">
        <v>118</v>
      </c>
      <c r="GL235" s="52">
        <v>584</v>
      </c>
    </row>
    <row r="236" spans="1:194" s="1" customFormat="1">
      <c r="A236" s="30" t="s">
        <v>133</v>
      </c>
      <c r="B236" s="1" t="s">
        <v>316</v>
      </c>
      <c r="C236" s="29" t="str">
        <f t="shared" si="82"/>
        <v>LA England - Broxtowe</v>
      </c>
      <c r="D236" s="50">
        <f t="shared" si="73"/>
        <v>44396</v>
      </c>
      <c r="E236" s="50">
        <f t="shared" si="74"/>
        <v>46922</v>
      </c>
      <c r="F236" s="51">
        <f t="shared" si="75"/>
        <v>112113</v>
      </c>
      <c r="G236" s="51">
        <f t="shared" si="76"/>
        <v>55101</v>
      </c>
      <c r="H236" s="52">
        <f t="shared" si="77"/>
        <v>57012</v>
      </c>
      <c r="I236" s="52">
        <f t="shared" si="78"/>
        <v>44396</v>
      </c>
      <c r="J236" s="52">
        <f t="shared" si="79"/>
        <v>46922</v>
      </c>
      <c r="K236" s="49">
        <f t="shared" si="80"/>
        <v>10705</v>
      </c>
      <c r="L236" s="50">
        <f t="shared" si="81"/>
        <v>10090</v>
      </c>
      <c r="M236" s="51">
        <v>527</v>
      </c>
      <c r="N236" s="51">
        <v>466</v>
      </c>
      <c r="O236" s="51">
        <v>539</v>
      </c>
      <c r="P236" s="51">
        <v>557</v>
      </c>
      <c r="Q236" s="51">
        <v>580</v>
      </c>
      <c r="R236" s="51">
        <v>572</v>
      </c>
      <c r="S236" s="51">
        <v>603</v>
      </c>
      <c r="T236" s="51">
        <v>634</v>
      </c>
      <c r="U236" s="51">
        <v>617</v>
      </c>
      <c r="V236" s="51">
        <v>646</v>
      </c>
      <c r="W236" s="51">
        <v>650</v>
      </c>
      <c r="X236" s="51">
        <v>675</v>
      </c>
      <c r="Y236" s="51">
        <v>680</v>
      </c>
      <c r="Z236" s="51">
        <v>586</v>
      </c>
      <c r="AA236" s="51">
        <v>657</v>
      </c>
      <c r="AB236" s="51">
        <v>621</v>
      </c>
      <c r="AC236" s="51">
        <v>588</v>
      </c>
      <c r="AD236" s="51">
        <v>507</v>
      </c>
      <c r="AE236" s="51">
        <v>556</v>
      </c>
      <c r="AF236" s="51">
        <v>678</v>
      </c>
      <c r="AG236" s="51">
        <v>944</v>
      </c>
      <c r="AH236" s="51">
        <v>747</v>
      </c>
      <c r="AI236" s="51">
        <v>709</v>
      </c>
      <c r="AJ236" s="51">
        <v>638</v>
      </c>
      <c r="AK236" s="51">
        <v>701</v>
      </c>
      <c r="AL236" s="51">
        <v>606</v>
      </c>
      <c r="AM236" s="51">
        <v>660</v>
      </c>
      <c r="AN236" s="51">
        <v>700</v>
      </c>
      <c r="AO236" s="51">
        <v>701</v>
      </c>
      <c r="AP236" s="51">
        <v>715</v>
      </c>
      <c r="AQ236" s="51">
        <v>766</v>
      </c>
      <c r="AR236" s="51">
        <v>757</v>
      </c>
      <c r="AS236" s="51">
        <v>741</v>
      </c>
      <c r="AT236" s="51">
        <v>693</v>
      </c>
      <c r="AU236" s="51">
        <v>731</v>
      </c>
      <c r="AV236" s="51">
        <v>709</v>
      </c>
      <c r="AW236" s="51">
        <v>765</v>
      </c>
      <c r="AX236" s="51">
        <v>749</v>
      </c>
      <c r="AY236" s="51">
        <v>664</v>
      </c>
      <c r="AZ236" s="51">
        <v>685</v>
      </c>
      <c r="BA236" s="51">
        <v>647</v>
      </c>
      <c r="BB236" s="51">
        <v>668</v>
      </c>
      <c r="BC236" s="51">
        <v>675</v>
      </c>
      <c r="BD236" s="51">
        <v>615</v>
      </c>
      <c r="BE236" s="51">
        <v>577</v>
      </c>
      <c r="BF236" s="51">
        <v>613</v>
      </c>
      <c r="BG236" s="51">
        <v>637</v>
      </c>
      <c r="BH236" s="51">
        <v>679</v>
      </c>
      <c r="BI236" s="51">
        <v>640</v>
      </c>
      <c r="BJ236" s="51">
        <v>658</v>
      </c>
      <c r="BK236" s="51">
        <v>718</v>
      </c>
      <c r="BL236" s="51">
        <v>762</v>
      </c>
      <c r="BM236" s="51">
        <v>754</v>
      </c>
      <c r="BN236" s="51">
        <v>791</v>
      </c>
      <c r="BO236" s="51">
        <v>789</v>
      </c>
      <c r="BP236" s="51">
        <v>852</v>
      </c>
      <c r="BQ236" s="51">
        <v>761</v>
      </c>
      <c r="BR236" s="51">
        <v>776</v>
      </c>
      <c r="BS236" s="51">
        <v>730</v>
      </c>
      <c r="BT236" s="51">
        <v>783</v>
      </c>
      <c r="BU236" s="51">
        <v>661</v>
      </c>
      <c r="BV236" s="51">
        <v>709</v>
      </c>
      <c r="BW236" s="51">
        <v>697</v>
      </c>
      <c r="BX236" s="51">
        <v>668</v>
      </c>
      <c r="BY236" s="51">
        <v>632</v>
      </c>
      <c r="BZ236" s="51">
        <v>606</v>
      </c>
      <c r="CA236" s="51">
        <v>624</v>
      </c>
      <c r="CB236" s="51">
        <v>585</v>
      </c>
      <c r="CC236" s="51">
        <v>575</v>
      </c>
      <c r="CD236" s="51">
        <v>577</v>
      </c>
      <c r="CE236" s="51">
        <v>536</v>
      </c>
      <c r="CF236" s="51">
        <v>580</v>
      </c>
      <c r="CG236" s="51">
        <v>582</v>
      </c>
      <c r="CH236" s="51">
        <v>610</v>
      </c>
      <c r="CI236" s="51">
        <v>633</v>
      </c>
      <c r="CJ236" s="51">
        <v>736</v>
      </c>
      <c r="CK236" s="51">
        <v>495</v>
      </c>
      <c r="CL236" s="51">
        <v>486</v>
      </c>
      <c r="CM236" s="51">
        <v>488</v>
      </c>
      <c r="CN236" s="51">
        <v>434</v>
      </c>
      <c r="CO236" s="51">
        <v>323</v>
      </c>
      <c r="CP236" s="51">
        <v>328</v>
      </c>
      <c r="CQ236" s="51">
        <v>287</v>
      </c>
      <c r="CR236" s="51">
        <v>275</v>
      </c>
      <c r="CS236" s="51">
        <v>277</v>
      </c>
      <c r="CT236" s="51">
        <v>222</v>
      </c>
      <c r="CU236" s="51">
        <v>163</v>
      </c>
      <c r="CV236" s="51">
        <v>183</v>
      </c>
      <c r="CW236" s="51">
        <v>142</v>
      </c>
      <c r="CX236" s="51">
        <v>134</v>
      </c>
      <c r="CY236" s="51">
        <v>408</v>
      </c>
      <c r="CZ236" s="51">
        <v>460</v>
      </c>
      <c r="DA236" s="51">
        <v>506</v>
      </c>
      <c r="DB236" s="51">
        <v>479</v>
      </c>
      <c r="DC236" s="51">
        <v>518</v>
      </c>
      <c r="DD236" s="51">
        <v>515</v>
      </c>
      <c r="DE236" s="51">
        <v>595</v>
      </c>
      <c r="DF236" s="51">
        <v>579</v>
      </c>
      <c r="DG236" s="51">
        <v>582</v>
      </c>
      <c r="DH236" s="51">
        <v>577</v>
      </c>
      <c r="DI236" s="51">
        <v>618</v>
      </c>
      <c r="DJ236" s="51">
        <v>644</v>
      </c>
      <c r="DK236" s="51">
        <v>622</v>
      </c>
      <c r="DL236" s="51">
        <v>593</v>
      </c>
      <c r="DM236" s="51">
        <v>588</v>
      </c>
      <c r="DN236" s="51">
        <v>630</v>
      </c>
      <c r="DO236" s="51">
        <v>518</v>
      </c>
      <c r="DP236" s="51">
        <v>528</v>
      </c>
      <c r="DQ236" s="51">
        <v>538</v>
      </c>
      <c r="DR236" s="51">
        <v>572</v>
      </c>
      <c r="DS236" s="51">
        <v>721</v>
      </c>
      <c r="DT236" s="51">
        <v>892</v>
      </c>
      <c r="DU236" s="51">
        <v>656</v>
      </c>
      <c r="DV236" s="51">
        <v>643</v>
      </c>
      <c r="DW236" s="51">
        <v>622</v>
      </c>
      <c r="DX236" s="51">
        <v>653</v>
      </c>
      <c r="DY236" s="51">
        <v>663</v>
      </c>
      <c r="DZ236" s="51">
        <v>649</v>
      </c>
      <c r="EA236" s="51">
        <v>713</v>
      </c>
      <c r="EB236" s="51">
        <v>722</v>
      </c>
      <c r="EC236" s="51">
        <v>669</v>
      </c>
      <c r="ED236" s="51">
        <v>766</v>
      </c>
      <c r="EE236" s="51">
        <v>750</v>
      </c>
      <c r="EF236" s="51">
        <v>756</v>
      </c>
      <c r="EG236" s="51">
        <v>767</v>
      </c>
      <c r="EH236" s="51">
        <v>768</v>
      </c>
      <c r="EI236" s="51">
        <v>751</v>
      </c>
      <c r="EJ236" s="51">
        <v>728</v>
      </c>
      <c r="EK236" s="51">
        <v>766</v>
      </c>
      <c r="EL236" s="51">
        <v>700</v>
      </c>
      <c r="EM236" s="51">
        <v>749</v>
      </c>
      <c r="EN236" s="51">
        <v>664</v>
      </c>
      <c r="EO236" s="51">
        <v>687</v>
      </c>
      <c r="EP236" s="51">
        <v>671</v>
      </c>
      <c r="EQ236" s="51">
        <v>668</v>
      </c>
      <c r="ER236" s="51">
        <v>589</v>
      </c>
      <c r="ES236" s="51">
        <v>643</v>
      </c>
      <c r="ET236" s="51">
        <v>670</v>
      </c>
      <c r="EU236" s="51">
        <v>638</v>
      </c>
      <c r="EV236" s="51">
        <v>665</v>
      </c>
      <c r="EW236" s="51">
        <v>694</v>
      </c>
      <c r="EX236" s="51">
        <v>738</v>
      </c>
      <c r="EY236" s="51">
        <v>783</v>
      </c>
      <c r="EZ236" s="51">
        <v>725</v>
      </c>
      <c r="FA236" s="51">
        <v>791</v>
      </c>
      <c r="FB236" s="51">
        <v>801</v>
      </c>
      <c r="FC236" s="51">
        <v>769</v>
      </c>
      <c r="FD236" s="51">
        <v>803</v>
      </c>
      <c r="FE236" s="51">
        <v>834</v>
      </c>
      <c r="FF236" s="51">
        <v>809</v>
      </c>
      <c r="FG236" s="51">
        <v>793</v>
      </c>
      <c r="FH236" s="51">
        <v>794</v>
      </c>
      <c r="FI236" s="51">
        <v>715</v>
      </c>
      <c r="FJ236" s="51">
        <v>722</v>
      </c>
      <c r="FK236" s="51">
        <v>679</v>
      </c>
      <c r="FL236" s="51">
        <v>691</v>
      </c>
      <c r="FM236" s="51">
        <v>646</v>
      </c>
      <c r="FN236" s="51">
        <v>623</v>
      </c>
      <c r="FO236" s="51">
        <v>582</v>
      </c>
      <c r="FP236" s="51">
        <v>620</v>
      </c>
      <c r="FQ236" s="51">
        <v>597</v>
      </c>
      <c r="FR236" s="51">
        <v>630</v>
      </c>
      <c r="FS236" s="51">
        <v>602</v>
      </c>
      <c r="FT236" s="51">
        <v>684</v>
      </c>
      <c r="FU236" s="51">
        <v>636</v>
      </c>
      <c r="FV236" s="51">
        <v>711</v>
      </c>
      <c r="FW236" s="51">
        <v>803</v>
      </c>
      <c r="FX236" s="51">
        <v>544</v>
      </c>
      <c r="FY236" s="51">
        <v>597</v>
      </c>
      <c r="FZ236" s="51">
        <v>543</v>
      </c>
      <c r="GA236" s="51">
        <v>459</v>
      </c>
      <c r="GB236" s="51">
        <v>426</v>
      </c>
      <c r="GC236" s="51">
        <v>363</v>
      </c>
      <c r="GD236" s="51">
        <v>388</v>
      </c>
      <c r="GE236" s="51">
        <v>351</v>
      </c>
      <c r="GF236" s="51">
        <v>322</v>
      </c>
      <c r="GG236" s="51">
        <v>333</v>
      </c>
      <c r="GH236" s="51">
        <v>283</v>
      </c>
      <c r="GI236" s="51">
        <v>254</v>
      </c>
      <c r="GJ236" s="51">
        <v>210</v>
      </c>
      <c r="GK236" s="51">
        <v>195</v>
      </c>
      <c r="GL236" s="52">
        <v>808</v>
      </c>
    </row>
    <row r="237" spans="1:194" s="1" customFormat="1">
      <c r="A237" s="30" t="s">
        <v>133</v>
      </c>
      <c r="B237" s="1" t="s">
        <v>317</v>
      </c>
      <c r="C237" s="29" t="str">
        <f t="shared" si="82"/>
        <v>LA England - Buckinghamshire</v>
      </c>
      <c r="D237" s="50">
        <f t="shared" si="73"/>
        <v>209792</v>
      </c>
      <c r="E237" s="50">
        <f t="shared" si="74"/>
        <v>224674</v>
      </c>
      <c r="F237" s="51">
        <f t="shared" si="75"/>
        <v>560409</v>
      </c>
      <c r="G237" s="51">
        <f t="shared" si="76"/>
        <v>274097</v>
      </c>
      <c r="H237" s="52">
        <f t="shared" si="77"/>
        <v>286312</v>
      </c>
      <c r="I237" s="52">
        <f t="shared" si="78"/>
        <v>209792</v>
      </c>
      <c r="J237" s="52">
        <f t="shared" si="79"/>
        <v>224674</v>
      </c>
      <c r="K237" s="49">
        <f t="shared" si="80"/>
        <v>64305</v>
      </c>
      <c r="L237" s="50">
        <f t="shared" si="81"/>
        <v>61638</v>
      </c>
      <c r="M237" s="51">
        <v>2928</v>
      </c>
      <c r="N237" s="51">
        <v>3138</v>
      </c>
      <c r="O237" s="51">
        <v>3230</v>
      </c>
      <c r="P237" s="51">
        <v>3336</v>
      </c>
      <c r="Q237" s="51">
        <v>3538</v>
      </c>
      <c r="R237" s="51">
        <v>3426</v>
      </c>
      <c r="S237" s="51">
        <v>3557</v>
      </c>
      <c r="T237" s="51">
        <v>3625</v>
      </c>
      <c r="U237" s="51">
        <v>3594</v>
      </c>
      <c r="V237" s="51">
        <v>3692</v>
      </c>
      <c r="W237" s="51">
        <v>3904</v>
      </c>
      <c r="X237" s="51">
        <v>3963</v>
      </c>
      <c r="Y237" s="51">
        <v>3936</v>
      </c>
      <c r="Z237" s="51">
        <v>3792</v>
      </c>
      <c r="AA237" s="51">
        <v>3764</v>
      </c>
      <c r="AB237" s="51">
        <v>3721</v>
      </c>
      <c r="AC237" s="51">
        <v>3538</v>
      </c>
      <c r="AD237" s="51">
        <v>3623</v>
      </c>
      <c r="AE237" s="51">
        <v>3388</v>
      </c>
      <c r="AF237" s="51">
        <v>2396</v>
      </c>
      <c r="AG237" s="51">
        <v>2296</v>
      </c>
      <c r="AH237" s="51">
        <v>2422</v>
      </c>
      <c r="AI237" s="51">
        <v>2520</v>
      </c>
      <c r="AJ237" s="51">
        <v>2893</v>
      </c>
      <c r="AK237" s="51">
        <v>3011</v>
      </c>
      <c r="AL237" s="51">
        <v>2922</v>
      </c>
      <c r="AM237" s="51">
        <v>2786</v>
      </c>
      <c r="AN237" s="51">
        <v>2806</v>
      </c>
      <c r="AO237" s="51">
        <v>3038</v>
      </c>
      <c r="AP237" s="51">
        <v>2950</v>
      </c>
      <c r="AQ237" s="51">
        <v>3133</v>
      </c>
      <c r="AR237" s="51">
        <v>3301</v>
      </c>
      <c r="AS237" s="51">
        <v>3235</v>
      </c>
      <c r="AT237" s="51">
        <v>3409</v>
      </c>
      <c r="AU237" s="51">
        <v>3583</v>
      </c>
      <c r="AV237" s="51">
        <v>3457</v>
      </c>
      <c r="AW237" s="51">
        <v>3459</v>
      </c>
      <c r="AX237" s="51">
        <v>3417</v>
      </c>
      <c r="AY237" s="51">
        <v>3506</v>
      </c>
      <c r="AZ237" s="51">
        <v>3585</v>
      </c>
      <c r="BA237" s="51">
        <v>3792</v>
      </c>
      <c r="BB237" s="51">
        <v>3839</v>
      </c>
      <c r="BC237" s="51">
        <v>3998</v>
      </c>
      <c r="BD237" s="51">
        <v>3835</v>
      </c>
      <c r="BE237" s="51">
        <v>3738</v>
      </c>
      <c r="BF237" s="51">
        <v>3607</v>
      </c>
      <c r="BG237" s="51">
        <v>3686</v>
      </c>
      <c r="BH237" s="51">
        <v>3660</v>
      </c>
      <c r="BI237" s="51">
        <v>3777</v>
      </c>
      <c r="BJ237" s="51">
        <v>3814</v>
      </c>
      <c r="BK237" s="51">
        <v>4031</v>
      </c>
      <c r="BL237" s="51">
        <v>3939</v>
      </c>
      <c r="BM237" s="51">
        <v>3790</v>
      </c>
      <c r="BN237" s="51">
        <v>3833</v>
      </c>
      <c r="BO237" s="51">
        <v>3871</v>
      </c>
      <c r="BP237" s="51">
        <v>4064</v>
      </c>
      <c r="BQ237" s="51">
        <v>3981</v>
      </c>
      <c r="BR237" s="51">
        <v>4018</v>
      </c>
      <c r="BS237" s="51">
        <v>3979</v>
      </c>
      <c r="BT237" s="51">
        <v>3720</v>
      </c>
      <c r="BU237" s="51">
        <v>3642</v>
      </c>
      <c r="BV237" s="51">
        <v>3455</v>
      </c>
      <c r="BW237" s="51">
        <v>3346</v>
      </c>
      <c r="BX237" s="51">
        <v>3202</v>
      </c>
      <c r="BY237" s="51">
        <v>3085</v>
      </c>
      <c r="BZ237" s="51">
        <v>2917</v>
      </c>
      <c r="CA237" s="51">
        <v>2820</v>
      </c>
      <c r="CB237" s="51">
        <v>2697</v>
      </c>
      <c r="CC237" s="51">
        <v>2534</v>
      </c>
      <c r="CD237" s="51">
        <v>2495</v>
      </c>
      <c r="CE237" s="51">
        <v>2427</v>
      </c>
      <c r="CF237" s="51">
        <v>2263</v>
      </c>
      <c r="CG237" s="51">
        <v>2338</v>
      </c>
      <c r="CH237" s="51">
        <v>2450</v>
      </c>
      <c r="CI237" s="51">
        <v>2515</v>
      </c>
      <c r="CJ237" s="51">
        <v>2800</v>
      </c>
      <c r="CK237" s="51">
        <v>2021</v>
      </c>
      <c r="CL237" s="51">
        <v>1985</v>
      </c>
      <c r="CM237" s="51">
        <v>1948</v>
      </c>
      <c r="CN237" s="51">
        <v>1726</v>
      </c>
      <c r="CO237" s="51">
        <v>1591</v>
      </c>
      <c r="CP237" s="51">
        <v>1289</v>
      </c>
      <c r="CQ237" s="51">
        <v>1308</v>
      </c>
      <c r="CR237" s="51">
        <v>1247</v>
      </c>
      <c r="CS237" s="51">
        <v>1198</v>
      </c>
      <c r="CT237" s="51">
        <v>1090</v>
      </c>
      <c r="CU237" s="51">
        <v>976</v>
      </c>
      <c r="CV237" s="51">
        <v>778</v>
      </c>
      <c r="CW237" s="51">
        <v>653</v>
      </c>
      <c r="CX237" s="51">
        <v>611</v>
      </c>
      <c r="CY237" s="51">
        <v>1900</v>
      </c>
      <c r="CZ237" s="51">
        <v>2897</v>
      </c>
      <c r="DA237" s="51">
        <v>2924</v>
      </c>
      <c r="DB237" s="51">
        <v>2960</v>
      </c>
      <c r="DC237" s="51">
        <v>3173</v>
      </c>
      <c r="DD237" s="51">
        <v>3200</v>
      </c>
      <c r="DE237" s="51">
        <v>3350</v>
      </c>
      <c r="DF237" s="51">
        <v>3441</v>
      </c>
      <c r="DG237" s="51">
        <v>3522</v>
      </c>
      <c r="DH237" s="51">
        <v>3415</v>
      </c>
      <c r="DI237" s="51">
        <v>3519</v>
      </c>
      <c r="DJ237" s="51">
        <v>3860</v>
      </c>
      <c r="DK237" s="51">
        <v>3843</v>
      </c>
      <c r="DL237" s="51">
        <v>3739</v>
      </c>
      <c r="DM237" s="51">
        <v>3674</v>
      </c>
      <c r="DN237" s="51">
        <v>3719</v>
      </c>
      <c r="DO237" s="51">
        <v>3542</v>
      </c>
      <c r="DP237" s="51">
        <v>3436</v>
      </c>
      <c r="DQ237" s="51">
        <v>3424</v>
      </c>
      <c r="DR237" s="51">
        <v>3192</v>
      </c>
      <c r="DS237" s="51">
        <v>1868</v>
      </c>
      <c r="DT237" s="51">
        <v>1846</v>
      </c>
      <c r="DU237" s="51">
        <v>2087</v>
      </c>
      <c r="DV237" s="51">
        <v>2410</v>
      </c>
      <c r="DW237" s="51">
        <v>2752</v>
      </c>
      <c r="DX237" s="51">
        <v>2744</v>
      </c>
      <c r="DY237" s="51">
        <v>2861</v>
      </c>
      <c r="DZ237" s="51">
        <v>2899</v>
      </c>
      <c r="EA237" s="51">
        <v>2953</v>
      </c>
      <c r="EB237" s="51">
        <v>3008</v>
      </c>
      <c r="EC237" s="51">
        <v>3208</v>
      </c>
      <c r="ED237" s="51">
        <v>3431</v>
      </c>
      <c r="EE237" s="51">
        <v>3643</v>
      </c>
      <c r="EF237" s="51">
        <v>3691</v>
      </c>
      <c r="EG237" s="51">
        <v>3681</v>
      </c>
      <c r="EH237" s="51">
        <v>3851</v>
      </c>
      <c r="EI237" s="51">
        <v>3756</v>
      </c>
      <c r="EJ237" s="51">
        <v>3832</v>
      </c>
      <c r="EK237" s="51">
        <v>3946</v>
      </c>
      <c r="EL237" s="51">
        <v>3898</v>
      </c>
      <c r="EM237" s="51">
        <v>4034</v>
      </c>
      <c r="EN237" s="51">
        <v>4021</v>
      </c>
      <c r="EO237" s="51">
        <v>4302</v>
      </c>
      <c r="EP237" s="51">
        <v>4072</v>
      </c>
      <c r="EQ237" s="51">
        <v>4079</v>
      </c>
      <c r="ER237" s="51">
        <v>3859</v>
      </c>
      <c r="ES237" s="51">
        <v>3783</v>
      </c>
      <c r="ET237" s="51">
        <v>3783</v>
      </c>
      <c r="EU237" s="51">
        <v>3744</v>
      </c>
      <c r="EV237" s="51">
        <v>3751</v>
      </c>
      <c r="EW237" s="51">
        <v>4131</v>
      </c>
      <c r="EX237" s="51">
        <v>4102</v>
      </c>
      <c r="EY237" s="51">
        <v>4208</v>
      </c>
      <c r="EZ237" s="51">
        <v>3952</v>
      </c>
      <c r="FA237" s="51">
        <v>4078</v>
      </c>
      <c r="FB237" s="51">
        <v>4179</v>
      </c>
      <c r="FC237" s="51">
        <v>4270</v>
      </c>
      <c r="FD237" s="51">
        <v>4062</v>
      </c>
      <c r="FE237" s="51">
        <v>4019</v>
      </c>
      <c r="FF237" s="51">
        <v>4017</v>
      </c>
      <c r="FG237" s="51">
        <v>3950</v>
      </c>
      <c r="FH237" s="51">
        <v>3656</v>
      </c>
      <c r="FI237" s="51">
        <v>3567</v>
      </c>
      <c r="FJ237" s="51">
        <v>3366</v>
      </c>
      <c r="FK237" s="51">
        <v>3351</v>
      </c>
      <c r="FL237" s="51">
        <v>3097</v>
      </c>
      <c r="FM237" s="51">
        <v>3050</v>
      </c>
      <c r="FN237" s="51">
        <v>2841</v>
      </c>
      <c r="FO237" s="51">
        <v>2728</v>
      </c>
      <c r="FP237" s="51">
        <v>2694</v>
      </c>
      <c r="FQ237" s="51">
        <v>2721</v>
      </c>
      <c r="FR237" s="51">
        <v>2547</v>
      </c>
      <c r="FS237" s="51">
        <v>2644</v>
      </c>
      <c r="FT237" s="51">
        <v>2674</v>
      </c>
      <c r="FU237" s="51">
        <v>2793</v>
      </c>
      <c r="FV237" s="51">
        <v>2848</v>
      </c>
      <c r="FW237" s="51">
        <v>3156</v>
      </c>
      <c r="FX237" s="51">
        <v>2435</v>
      </c>
      <c r="FY237" s="51">
        <v>2239</v>
      </c>
      <c r="FZ237" s="51">
        <v>2343</v>
      </c>
      <c r="GA237" s="51">
        <v>2171</v>
      </c>
      <c r="GB237" s="51">
        <v>1836</v>
      </c>
      <c r="GC237" s="51">
        <v>1571</v>
      </c>
      <c r="GD237" s="51">
        <v>1766</v>
      </c>
      <c r="GE237" s="51">
        <v>1590</v>
      </c>
      <c r="GF237" s="51">
        <v>1531</v>
      </c>
      <c r="GG237" s="51">
        <v>1336</v>
      </c>
      <c r="GH237" s="51">
        <v>1248</v>
      </c>
      <c r="GI237" s="51">
        <v>1196</v>
      </c>
      <c r="GJ237" s="51">
        <v>968</v>
      </c>
      <c r="GK237" s="51">
        <v>862</v>
      </c>
      <c r="GL237" s="52">
        <v>3896</v>
      </c>
    </row>
    <row r="238" spans="1:194" s="1" customFormat="1">
      <c r="A238" s="30" t="s">
        <v>133</v>
      </c>
      <c r="B238" s="1" t="s">
        <v>318</v>
      </c>
      <c r="C238" s="29" t="str">
        <f t="shared" si="82"/>
        <v>LA England - Burnley</v>
      </c>
      <c r="D238" s="50">
        <f t="shared" si="73"/>
        <v>35978</v>
      </c>
      <c r="E238" s="50">
        <f t="shared" si="74"/>
        <v>37600</v>
      </c>
      <c r="F238" s="51">
        <f t="shared" si="75"/>
        <v>95553</v>
      </c>
      <c r="G238" s="51">
        <f t="shared" si="76"/>
        <v>47238</v>
      </c>
      <c r="H238" s="52">
        <f t="shared" si="77"/>
        <v>48315</v>
      </c>
      <c r="I238" s="52">
        <f t="shared" si="78"/>
        <v>35978</v>
      </c>
      <c r="J238" s="52">
        <f t="shared" si="79"/>
        <v>37600</v>
      </c>
      <c r="K238" s="49">
        <f t="shared" si="80"/>
        <v>11260</v>
      </c>
      <c r="L238" s="50">
        <f t="shared" si="81"/>
        <v>10715</v>
      </c>
      <c r="M238" s="51">
        <v>522</v>
      </c>
      <c r="N238" s="51">
        <v>556</v>
      </c>
      <c r="O238" s="51">
        <v>606</v>
      </c>
      <c r="P238" s="51">
        <v>587</v>
      </c>
      <c r="Q238" s="51">
        <v>569</v>
      </c>
      <c r="R238" s="51">
        <v>666</v>
      </c>
      <c r="S238" s="51">
        <v>682</v>
      </c>
      <c r="T238" s="51">
        <v>600</v>
      </c>
      <c r="U238" s="51">
        <v>635</v>
      </c>
      <c r="V238" s="51">
        <v>632</v>
      </c>
      <c r="W238" s="51">
        <v>645</v>
      </c>
      <c r="X238" s="51">
        <v>671</v>
      </c>
      <c r="Y238" s="51">
        <v>652</v>
      </c>
      <c r="Z238" s="51">
        <v>659</v>
      </c>
      <c r="AA238" s="51">
        <v>654</v>
      </c>
      <c r="AB238" s="51">
        <v>669</v>
      </c>
      <c r="AC238" s="51">
        <v>627</v>
      </c>
      <c r="AD238" s="51">
        <v>628</v>
      </c>
      <c r="AE238" s="51">
        <v>569</v>
      </c>
      <c r="AF238" s="51">
        <v>543</v>
      </c>
      <c r="AG238" s="51">
        <v>495</v>
      </c>
      <c r="AH238" s="51">
        <v>524</v>
      </c>
      <c r="AI238" s="51">
        <v>535</v>
      </c>
      <c r="AJ238" s="51">
        <v>497</v>
      </c>
      <c r="AK238" s="51">
        <v>575</v>
      </c>
      <c r="AL238" s="51">
        <v>570</v>
      </c>
      <c r="AM238" s="51">
        <v>533</v>
      </c>
      <c r="AN238" s="51">
        <v>529</v>
      </c>
      <c r="AO238" s="51">
        <v>602</v>
      </c>
      <c r="AP238" s="51">
        <v>665</v>
      </c>
      <c r="AQ238" s="51">
        <v>630</v>
      </c>
      <c r="AR238" s="51">
        <v>693</v>
      </c>
      <c r="AS238" s="51">
        <v>675</v>
      </c>
      <c r="AT238" s="51">
        <v>620</v>
      </c>
      <c r="AU238" s="51">
        <v>683</v>
      </c>
      <c r="AV238" s="51">
        <v>629</v>
      </c>
      <c r="AW238" s="51">
        <v>701</v>
      </c>
      <c r="AX238" s="51">
        <v>635</v>
      </c>
      <c r="AY238" s="51">
        <v>653</v>
      </c>
      <c r="AZ238" s="51">
        <v>604</v>
      </c>
      <c r="BA238" s="51">
        <v>591</v>
      </c>
      <c r="BB238" s="51">
        <v>574</v>
      </c>
      <c r="BC238" s="51">
        <v>582</v>
      </c>
      <c r="BD238" s="51">
        <v>556</v>
      </c>
      <c r="BE238" s="51">
        <v>554</v>
      </c>
      <c r="BF238" s="51">
        <v>552</v>
      </c>
      <c r="BG238" s="51">
        <v>567</v>
      </c>
      <c r="BH238" s="51">
        <v>549</v>
      </c>
      <c r="BI238" s="51">
        <v>536</v>
      </c>
      <c r="BJ238" s="51">
        <v>532</v>
      </c>
      <c r="BK238" s="51">
        <v>629</v>
      </c>
      <c r="BL238" s="51">
        <v>618</v>
      </c>
      <c r="BM238" s="51">
        <v>649</v>
      </c>
      <c r="BN238" s="51">
        <v>667</v>
      </c>
      <c r="BO238" s="51">
        <v>640</v>
      </c>
      <c r="BP238" s="51">
        <v>620</v>
      </c>
      <c r="BQ238" s="51">
        <v>613</v>
      </c>
      <c r="BR238" s="51">
        <v>608</v>
      </c>
      <c r="BS238" s="51">
        <v>642</v>
      </c>
      <c r="BT238" s="51">
        <v>634</v>
      </c>
      <c r="BU238" s="51">
        <v>624</v>
      </c>
      <c r="BV238" s="51">
        <v>589</v>
      </c>
      <c r="BW238" s="51">
        <v>562</v>
      </c>
      <c r="BX238" s="51">
        <v>578</v>
      </c>
      <c r="BY238" s="51">
        <v>583</v>
      </c>
      <c r="BZ238" s="51">
        <v>491</v>
      </c>
      <c r="CA238" s="51">
        <v>519</v>
      </c>
      <c r="CB238" s="51">
        <v>440</v>
      </c>
      <c r="CC238" s="51">
        <v>452</v>
      </c>
      <c r="CD238" s="51">
        <v>484</v>
      </c>
      <c r="CE238" s="51">
        <v>431</v>
      </c>
      <c r="CF238" s="51">
        <v>385</v>
      </c>
      <c r="CG238" s="51">
        <v>425</v>
      </c>
      <c r="CH238" s="51">
        <v>443</v>
      </c>
      <c r="CI238" s="51">
        <v>469</v>
      </c>
      <c r="CJ238" s="51">
        <v>477</v>
      </c>
      <c r="CK238" s="51">
        <v>378</v>
      </c>
      <c r="CL238" s="51">
        <v>314</v>
      </c>
      <c r="CM238" s="51">
        <v>307</v>
      </c>
      <c r="CN238" s="51">
        <v>283</v>
      </c>
      <c r="CO238" s="51">
        <v>225</v>
      </c>
      <c r="CP238" s="51">
        <v>230</v>
      </c>
      <c r="CQ238" s="51">
        <v>187</v>
      </c>
      <c r="CR238" s="51">
        <v>170</v>
      </c>
      <c r="CS238" s="51">
        <v>167</v>
      </c>
      <c r="CT238" s="51">
        <v>131</v>
      </c>
      <c r="CU238" s="51">
        <v>119</v>
      </c>
      <c r="CV238" s="51">
        <v>88</v>
      </c>
      <c r="CW238" s="51">
        <v>71</v>
      </c>
      <c r="CX238" s="51">
        <v>69</v>
      </c>
      <c r="CY238" s="51">
        <v>214</v>
      </c>
      <c r="CZ238" s="51">
        <v>549</v>
      </c>
      <c r="DA238" s="51">
        <v>472</v>
      </c>
      <c r="DB238" s="51">
        <v>586</v>
      </c>
      <c r="DC238" s="51">
        <v>623</v>
      </c>
      <c r="DD238" s="51">
        <v>552</v>
      </c>
      <c r="DE238" s="51">
        <v>555</v>
      </c>
      <c r="DF238" s="51">
        <v>621</v>
      </c>
      <c r="DG238" s="51">
        <v>577</v>
      </c>
      <c r="DH238" s="51">
        <v>594</v>
      </c>
      <c r="DI238" s="51">
        <v>659</v>
      </c>
      <c r="DJ238" s="51">
        <v>632</v>
      </c>
      <c r="DK238" s="51">
        <v>585</v>
      </c>
      <c r="DL238" s="51">
        <v>656</v>
      </c>
      <c r="DM238" s="51">
        <v>628</v>
      </c>
      <c r="DN238" s="51">
        <v>649</v>
      </c>
      <c r="DO238" s="51">
        <v>574</v>
      </c>
      <c r="DP238" s="51">
        <v>598</v>
      </c>
      <c r="DQ238" s="51">
        <v>605</v>
      </c>
      <c r="DR238" s="51">
        <v>558</v>
      </c>
      <c r="DS238" s="51">
        <v>432</v>
      </c>
      <c r="DT238" s="51">
        <v>431</v>
      </c>
      <c r="DU238" s="51">
        <v>414</v>
      </c>
      <c r="DV238" s="51">
        <v>464</v>
      </c>
      <c r="DW238" s="51">
        <v>580</v>
      </c>
      <c r="DX238" s="51">
        <v>576</v>
      </c>
      <c r="DY238" s="51">
        <v>574</v>
      </c>
      <c r="DZ238" s="51">
        <v>609</v>
      </c>
      <c r="EA238" s="51">
        <v>579</v>
      </c>
      <c r="EB238" s="51">
        <v>628</v>
      </c>
      <c r="EC238" s="51">
        <v>639</v>
      </c>
      <c r="ED238" s="51">
        <v>733</v>
      </c>
      <c r="EE238" s="51">
        <v>706</v>
      </c>
      <c r="EF238" s="51">
        <v>691</v>
      </c>
      <c r="EG238" s="51">
        <v>711</v>
      </c>
      <c r="EH238" s="51">
        <v>720</v>
      </c>
      <c r="EI238" s="51">
        <v>721</v>
      </c>
      <c r="EJ238" s="51">
        <v>679</v>
      </c>
      <c r="EK238" s="51">
        <v>683</v>
      </c>
      <c r="EL238" s="51">
        <v>624</v>
      </c>
      <c r="EM238" s="51">
        <v>633</v>
      </c>
      <c r="EN238" s="51">
        <v>608</v>
      </c>
      <c r="EO238" s="51">
        <v>638</v>
      </c>
      <c r="EP238" s="51">
        <v>587</v>
      </c>
      <c r="EQ238" s="51">
        <v>576</v>
      </c>
      <c r="ER238" s="51">
        <v>516</v>
      </c>
      <c r="ES238" s="51">
        <v>564</v>
      </c>
      <c r="ET238" s="51">
        <v>558</v>
      </c>
      <c r="EU238" s="51">
        <v>555</v>
      </c>
      <c r="EV238" s="51">
        <v>583</v>
      </c>
      <c r="EW238" s="51">
        <v>566</v>
      </c>
      <c r="EX238" s="51">
        <v>614</v>
      </c>
      <c r="EY238" s="51">
        <v>604</v>
      </c>
      <c r="EZ238" s="51">
        <v>602</v>
      </c>
      <c r="FA238" s="51">
        <v>653</v>
      </c>
      <c r="FB238" s="51">
        <v>618</v>
      </c>
      <c r="FC238" s="51">
        <v>617</v>
      </c>
      <c r="FD238" s="51">
        <v>666</v>
      </c>
      <c r="FE238" s="51">
        <v>662</v>
      </c>
      <c r="FF238" s="51">
        <v>623</v>
      </c>
      <c r="FG238" s="51">
        <v>634</v>
      </c>
      <c r="FH238" s="51">
        <v>616</v>
      </c>
      <c r="FI238" s="51">
        <v>630</v>
      </c>
      <c r="FJ238" s="51">
        <v>583</v>
      </c>
      <c r="FK238" s="51">
        <v>530</v>
      </c>
      <c r="FL238" s="51">
        <v>548</v>
      </c>
      <c r="FM238" s="51">
        <v>518</v>
      </c>
      <c r="FN238" s="51">
        <v>489</v>
      </c>
      <c r="FO238" s="51">
        <v>480</v>
      </c>
      <c r="FP238" s="51">
        <v>452</v>
      </c>
      <c r="FQ238" s="51">
        <v>490</v>
      </c>
      <c r="FR238" s="51">
        <v>454</v>
      </c>
      <c r="FS238" s="51">
        <v>478</v>
      </c>
      <c r="FT238" s="51">
        <v>471</v>
      </c>
      <c r="FU238" s="51">
        <v>494</v>
      </c>
      <c r="FV238" s="51">
        <v>524</v>
      </c>
      <c r="FW238" s="51">
        <v>548</v>
      </c>
      <c r="FX238" s="51">
        <v>358</v>
      </c>
      <c r="FY238" s="51">
        <v>379</v>
      </c>
      <c r="FZ238" s="51">
        <v>372</v>
      </c>
      <c r="GA238" s="51">
        <v>296</v>
      </c>
      <c r="GB238" s="51">
        <v>297</v>
      </c>
      <c r="GC238" s="51">
        <v>249</v>
      </c>
      <c r="GD238" s="51">
        <v>230</v>
      </c>
      <c r="GE238" s="51">
        <v>228</v>
      </c>
      <c r="GF238" s="51">
        <v>201</v>
      </c>
      <c r="GG238" s="51">
        <v>194</v>
      </c>
      <c r="GH238" s="51">
        <v>188</v>
      </c>
      <c r="GI238" s="51">
        <v>158</v>
      </c>
      <c r="GJ238" s="51">
        <v>122</v>
      </c>
      <c r="GK238" s="51">
        <v>107</v>
      </c>
      <c r="GL238" s="52">
        <v>487</v>
      </c>
    </row>
    <row r="239" spans="1:194" s="1" customFormat="1">
      <c r="A239" s="30" t="s">
        <v>133</v>
      </c>
      <c r="B239" s="1" t="s">
        <v>319</v>
      </c>
      <c r="C239" s="29" t="str">
        <f t="shared" si="82"/>
        <v>LA England - Bury</v>
      </c>
      <c r="D239" s="50">
        <f t="shared" si="73"/>
        <v>73049</v>
      </c>
      <c r="E239" s="50">
        <f t="shared" si="74"/>
        <v>77651</v>
      </c>
      <c r="F239" s="51">
        <f t="shared" si="75"/>
        <v>194606</v>
      </c>
      <c r="G239" s="51">
        <f t="shared" si="76"/>
        <v>95665</v>
      </c>
      <c r="H239" s="52">
        <f t="shared" si="77"/>
        <v>98941</v>
      </c>
      <c r="I239" s="52">
        <f t="shared" si="78"/>
        <v>73049</v>
      </c>
      <c r="J239" s="52">
        <f t="shared" si="79"/>
        <v>77651</v>
      </c>
      <c r="K239" s="49">
        <f t="shared" si="80"/>
        <v>22616</v>
      </c>
      <c r="L239" s="50">
        <f t="shared" si="81"/>
        <v>21290</v>
      </c>
      <c r="M239" s="51">
        <v>1039</v>
      </c>
      <c r="N239" s="51">
        <v>1103</v>
      </c>
      <c r="O239" s="51">
        <v>1179</v>
      </c>
      <c r="P239" s="51">
        <v>1207</v>
      </c>
      <c r="Q239" s="51">
        <v>1148</v>
      </c>
      <c r="R239" s="51">
        <v>1173</v>
      </c>
      <c r="S239" s="51">
        <v>1275</v>
      </c>
      <c r="T239" s="51">
        <v>1260</v>
      </c>
      <c r="U239" s="51">
        <v>1284</v>
      </c>
      <c r="V239" s="51">
        <v>1276</v>
      </c>
      <c r="W239" s="51">
        <v>1367</v>
      </c>
      <c r="X239" s="51">
        <v>1354</v>
      </c>
      <c r="Y239" s="51">
        <v>1318</v>
      </c>
      <c r="Z239" s="51">
        <v>1367</v>
      </c>
      <c r="AA239" s="51">
        <v>1356</v>
      </c>
      <c r="AB239" s="51">
        <v>1239</v>
      </c>
      <c r="AC239" s="51">
        <v>1333</v>
      </c>
      <c r="AD239" s="51">
        <v>1338</v>
      </c>
      <c r="AE239" s="51">
        <v>1224</v>
      </c>
      <c r="AF239" s="51">
        <v>961</v>
      </c>
      <c r="AG239" s="51">
        <v>929</v>
      </c>
      <c r="AH239" s="51">
        <v>923</v>
      </c>
      <c r="AI239" s="51">
        <v>974</v>
      </c>
      <c r="AJ239" s="51">
        <v>1081</v>
      </c>
      <c r="AK239" s="51">
        <v>1060</v>
      </c>
      <c r="AL239" s="51">
        <v>1082</v>
      </c>
      <c r="AM239" s="51">
        <v>1038</v>
      </c>
      <c r="AN239" s="51">
        <v>1097</v>
      </c>
      <c r="AO239" s="51">
        <v>1163</v>
      </c>
      <c r="AP239" s="51">
        <v>1249</v>
      </c>
      <c r="AQ239" s="51">
        <v>1272</v>
      </c>
      <c r="AR239" s="51">
        <v>1270</v>
      </c>
      <c r="AS239" s="51">
        <v>1330</v>
      </c>
      <c r="AT239" s="51">
        <v>1304</v>
      </c>
      <c r="AU239" s="51">
        <v>1309</v>
      </c>
      <c r="AV239" s="51">
        <v>1326</v>
      </c>
      <c r="AW239" s="51">
        <v>1294</v>
      </c>
      <c r="AX239" s="51">
        <v>1288</v>
      </c>
      <c r="AY239" s="51">
        <v>1277</v>
      </c>
      <c r="AZ239" s="51">
        <v>1196</v>
      </c>
      <c r="BA239" s="51">
        <v>1353</v>
      </c>
      <c r="BB239" s="51">
        <v>1311</v>
      </c>
      <c r="BC239" s="51">
        <v>1223</v>
      </c>
      <c r="BD239" s="51">
        <v>1223</v>
      </c>
      <c r="BE239" s="51">
        <v>1115</v>
      </c>
      <c r="BF239" s="51">
        <v>1062</v>
      </c>
      <c r="BG239" s="51">
        <v>1137</v>
      </c>
      <c r="BH239" s="51">
        <v>1210</v>
      </c>
      <c r="BI239" s="51">
        <v>1187</v>
      </c>
      <c r="BJ239" s="51">
        <v>1254</v>
      </c>
      <c r="BK239" s="51">
        <v>1283</v>
      </c>
      <c r="BL239" s="51">
        <v>1355</v>
      </c>
      <c r="BM239" s="51">
        <v>1228</v>
      </c>
      <c r="BN239" s="51">
        <v>1339</v>
      </c>
      <c r="BO239" s="51">
        <v>1271</v>
      </c>
      <c r="BP239" s="51">
        <v>1334</v>
      </c>
      <c r="BQ239" s="51">
        <v>1365</v>
      </c>
      <c r="BR239" s="51">
        <v>1338</v>
      </c>
      <c r="BS239" s="51">
        <v>1358</v>
      </c>
      <c r="BT239" s="51">
        <v>1306</v>
      </c>
      <c r="BU239" s="51">
        <v>1287</v>
      </c>
      <c r="BV239" s="51">
        <v>1132</v>
      </c>
      <c r="BW239" s="51">
        <v>1174</v>
      </c>
      <c r="BX239" s="51">
        <v>1118</v>
      </c>
      <c r="BY239" s="51">
        <v>1065</v>
      </c>
      <c r="BZ239" s="51">
        <v>1005</v>
      </c>
      <c r="CA239" s="51">
        <v>956</v>
      </c>
      <c r="CB239" s="51">
        <v>875</v>
      </c>
      <c r="CC239" s="51">
        <v>864</v>
      </c>
      <c r="CD239" s="51">
        <v>899</v>
      </c>
      <c r="CE239" s="51">
        <v>840</v>
      </c>
      <c r="CF239" s="51">
        <v>891</v>
      </c>
      <c r="CG239" s="51">
        <v>891</v>
      </c>
      <c r="CH239" s="51">
        <v>891</v>
      </c>
      <c r="CI239" s="51">
        <v>895</v>
      </c>
      <c r="CJ239" s="51">
        <v>1025</v>
      </c>
      <c r="CK239" s="51">
        <v>734</v>
      </c>
      <c r="CL239" s="51">
        <v>650</v>
      </c>
      <c r="CM239" s="51">
        <v>657</v>
      </c>
      <c r="CN239" s="51">
        <v>557</v>
      </c>
      <c r="CO239" s="51">
        <v>499</v>
      </c>
      <c r="CP239" s="51">
        <v>411</v>
      </c>
      <c r="CQ239" s="51">
        <v>460</v>
      </c>
      <c r="CR239" s="51">
        <v>420</v>
      </c>
      <c r="CS239" s="51">
        <v>342</v>
      </c>
      <c r="CT239" s="51">
        <v>314</v>
      </c>
      <c r="CU239" s="51">
        <v>248</v>
      </c>
      <c r="CV239" s="51">
        <v>226</v>
      </c>
      <c r="CW239" s="51">
        <v>189</v>
      </c>
      <c r="CX239" s="51">
        <v>167</v>
      </c>
      <c r="CY239" s="51">
        <v>468</v>
      </c>
      <c r="CZ239" s="51">
        <v>1042</v>
      </c>
      <c r="DA239" s="51">
        <v>1056</v>
      </c>
      <c r="DB239" s="51">
        <v>1042</v>
      </c>
      <c r="DC239" s="51">
        <v>1124</v>
      </c>
      <c r="DD239" s="51">
        <v>1141</v>
      </c>
      <c r="DE239" s="51">
        <v>1126</v>
      </c>
      <c r="DF239" s="51">
        <v>1200</v>
      </c>
      <c r="DG239" s="51">
        <v>1177</v>
      </c>
      <c r="DH239" s="51">
        <v>1186</v>
      </c>
      <c r="DI239" s="51">
        <v>1266</v>
      </c>
      <c r="DJ239" s="51">
        <v>1271</v>
      </c>
      <c r="DK239" s="51">
        <v>1281</v>
      </c>
      <c r="DL239" s="51">
        <v>1303</v>
      </c>
      <c r="DM239" s="51">
        <v>1217</v>
      </c>
      <c r="DN239" s="51">
        <v>1339</v>
      </c>
      <c r="DO239" s="51">
        <v>1234</v>
      </c>
      <c r="DP239" s="51">
        <v>1157</v>
      </c>
      <c r="DQ239" s="51">
        <v>1128</v>
      </c>
      <c r="DR239" s="51">
        <v>1085</v>
      </c>
      <c r="DS239" s="51">
        <v>775</v>
      </c>
      <c r="DT239" s="51">
        <v>830</v>
      </c>
      <c r="DU239" s="51">
        <v>815</v>
      </c>
      <c r="DV239" s="51">
        <v>884</v>
      </c>
      <c r="DW239" s="51">
        <v>1053</v>
      </c>
      <c r="DX239" s="51">
        <v>1036</v>
      </c>
      <c r="DY239" s="51">
        <v>1095</v>
      </c>
      <c r="DZ239" s="51">
        <v>1021</v>
      </c>
      <c r="EA239" s="51">
        <v>1179</v>
      </c>
      <c r="EB239" s="51">
        <v>1244</v>
      </c>
      <c r="EC239" s="51">
        <v>1286</v>
      </c>
      <c r="ED239" s="51">
        <v>1362</v>
      </c>
      <c r="EE239" s="51">
        <v>1358</v>
      </c>
      <c r="EF239" s="51">
        <v>1373</v>
      </c>
      <c r="EG239" s="51">
        <v>1396</v>
      </c>
      <c r="EH239" s="51">
        <v>1438</v>
      </c>
      <c r="EI239" s="51">
        <v>1540</v>
      </c>
      <c r="EJ239" s="51">
        <v>1389</v>
      </c>
      <c r="EK239" s="51">
        <v>1447</v>
      </c>
      <c r="EL239" s="51">
        <v>1324</v>
      </c>
      <c r="EM239" s="51">
        <v>1403</v>
      </c>
      <c r="EN239" s="51">
        <v>1393</v>
      </c>
      <c r="EO239" s="51">
        <v>1305</v>
      </c>
      <c r="EP239" s="51">
        <v>1286</v>
      </c>
      <c r="EQ239" s="51">
        <v>1286</v>
      </c>
      <c r="ER239" s="51">
        <v>1202</v>
      </c>
      <c r="ES239" s="51">
        <v>1132</v>
      </c>
      <c r="ET239" s="51">
        <v>1192</v>
      </c>
      <c r="EU239" s="51">
        <v>1239</v>
      </c>
      <c r="EV239" s="51">
        <v>1223</v>
      </c>
      <c r="EW239" s="51">
        <v>1273</v>
      </c>
      <c r="EX239" s="51">
        <v>1347</v>
      </c>
      <c r="EY239" s="51">
        <v>1336</v>
      </c>
      <c r="EZ239" s="51">
        <v>1353</v>
      </c>
      <c r="FA239" s="51">
        <v>1350</v>
      </c>
      <c r="FB239" s="51">
        <v>1357</v>
      </c>
      <c r="FC239" s="51">
        <v>1405</v>
      </c>
      <c r="FD239" s="51">
        <v>1349</v>
      </c>
      <c r="FE239" s="51">
        <v>1365</v>
      </c>
      <c r="FF239" s="51">
        <v>1362</v>
      </c>
      <c r="FG239" s="51">
        <v>1301</v>
      </c>
      <c r="FH239" s="51">
        <v>1281</v>
      </c>
      <c r="FI239" s="51">
        <v>1220</v>
      </c>
      <c r="FJ239" s="51">
        <v>1178</v>
      </c>
      <c r="FK239" s="51">
        <v>1138</v>
      </c>
      <c r="FL239" s="51">
        <v>1061</v>
      </c>
      <c r="FM239" s="51">
        <v>951</v>
      </c>
      <c r="FN239" s="51">
        <v>963</v>
      </c>
      <c r="FO239" s="51">
        <v>944</v>
      </c>
      <c r="FP239" s="51">
        <v>965</v>
      </c>
      <c r="FQ239" s="51">
        <v>980</v>
      </c>
      <c r="FR239" s="51">
        <v>954</v>
      </c>
      <c r="FS239" s="51">
        <v>875</v>
      </c>
      <c r="FT239" s="51">
        <v>924</v>
      </c>
      <c r="FU239" s="51">
        <v>1032</v>
      </c>
      <c r="FV239" s="51">
        <v>1037</v>
      </c>
      <c r="FW239" s="51">
        <v>1164</v>
      </c>
      <c r="FX239" s="51">
        <v>800</v>
      </c>
      <c r="FY239" s="51">
        <v>801</v>
      </c>
      <c r="FZ239" s="51">
        <v>838</v>
      </c>
      <c r="GA239" s="51">
        <v>692</v>
      </c>
      <c r="GB239" s="51">
        <v>586</v>
      </c>
      <c r="GC239" s="51">
        <v>563</v>
      </c>
      <c r="GD239" s="51">
        <v>522</v>
      </c>
      <c r="GE239" s="51">
        <v>525</v>
      </c>
      <c r="GF239" s="51">
        <v>482</v>
      </c>
      <c r="GG239" s="51">
        <v>427</v>
      </c>
      <c r="GH239" s="51">
        <v>396</v>
      </c>
      <c r="GI239" s="51">
        <v>370</v>
      </c>
      <c r="GJ239" s="51">
        <v>307</v>
      </c>
      <c r="GK239" s="51">
        <v>241</v>
      </c>
      <c r="GL239" s="52">
        <v>1045</v>
      </c>
    </row>
    <row r="240" spans="1:194" s="1" customFormat="1">
      <c r="A240" s="30" t="s">
        <v>133</v>
      </c>
      <c r="B240" s="1" t="s">
        <v>320</v>
      </c>
      <c r="C240" s="29" t="str">
        <f t="shared" si="82"/>
        <v>LA England - Calderdale</v>
      </c>
      <c r="D240" s="50">
        <f t="shared" si="73"/>
        <v>78458</v>
      </c>
      <c r="E240" s="50">
        <f t="shared" si="74"/>
        <v>84126</v>
      </c>
      <c r="F240" s="51">
        <f t="shared" si="75"/>
        <v>207699</v>
      </c>
      <c r="G240" s="51">
        <f t="shared" si="76"/>
        <v>101550</v>
      </c>
      <c r="H240" s="52">
        <f t="shared" si="77"/>
        <v>106149</v>
      </c>
      <c r="I240" s="52">
        <f t="shared" si="78"/>
        <v>78458</v>
      </c>
      <c r="J240" s="52">
        <f t="shared" si="79"/>
        <v>84126</v>
      </c>
      <c r="K240" s="49">
        <f t="shared" si="80"/>
        <v>23092</v>
      </c>
      <c r="L240" s="50">
        <f t="shared" si="81"/>
        <v>22023</v>
      </c>
      <c r="M240" s="51">
        <v>1064</v>
      </c>
      <c r="N240" s="51">
        <v>1123</v>
      </c>
      <c r="O240" s="51">
        <v>1195</v>
      </c>
      <c r="P240" s="51">
        <v>1142</v>
      </c>
      <c r="Q240" s="51">
        <v>1216</v>
      </c>
      <c r="R240" s="51">
        <v>1205</v>
      </c>
      <c r="S240" s="51">
        <v>1272</v>
      </c>
      <c r="T240" s="51">
        <v>1315</v>
      </c>
      <c r="U240" s="51">
        <v>1329</v>
      </c>
      <c r="V240" s="51">
        <v>1391</v>
      </c>
      <c r="W240" s="51">
        <v>1333</v>
      </c>
      <c r="X240" s="51">
        <v>1385</v>
      </c>
      <c r="Y240" s="51">
        <v>1373</v>
      </c>
      <c r="Z240" s="51">
        <v>1361</v>
      </c>
      <c r="AA240" s="51">
        <v>1397</v>
      </c>
      <c r="AB240" s="51">
        <v>1327</v>
      </c>
      <c r="AC240" s="51">
        <v>1293</v>
      </c>
      <c r="AD240" s="51">
        <v>1371</v>
      </c>
      <c r="AE240" s="51">
        <v>1294</v>
      </c>
      <c r="AF240" s="51">
        <v>972</v>
      </c>
      <c r="AG240" s="51">
        <v>886</v>
      </c>
      <c r="AH240" s="51">
        <v>973</v>
      </c>
      <c r="AI240" s="51">
        <v>1040</v>
      </c>
      <c r="AJ240" s="51">
        <v>1146</v>
      </c>
      <c r="AK240" s="51">
        <v>1165</v>
      </c>
      <c r="AL240" s="51">
        <v>1138</v>
      </c>
      <c r="AM240" s="51">
        <v>1125</v>
      </c>
      <c r="AN240" s="51">
        <v>1150</v>
      </c>
      <c r="AO240" s="51">
        <v>1216</v>
      </c>
      <c r="AP240" s="51">
        <v>1229</v>
      </c>
      <c r="AQ240" s="51">
        <v>1213</v>
      </c>
      <c r="AR240" s="51">
        <v>1208</v>
      </c>
      <c r="AS240" s="51">
        <v>1225</v>
      </c>
      <c r="AT240" s="51">
        <v>1191</v>
      </c>
      <c r="AU240" s="51">
        <v>1272</v>
      </c>
      <c r="AV240" s="51">
        <v>1247</v>
      </c>
      <c r="AW240" s="51">
        <v>1223</v>
      </c>
      <c r="AX240" s="51">
        <v>1302</v>
      </c>
      <c r="AY240" s="51">
        <v>1237</v>
      </c>
      <c r="AZ240" s="51">
        <v>1277</v>
      </c>
      <c r="BA240" s="51">
        <v>1234</v>
      </c>
      <c r="BB240" s="51">
        <v>1264</v>
      </c>
      <c r="BC240" s="51">
        <v>1344</v>
      </c>
      <c r="BD240" s="51">
        <v>1314</v>
      </c>
      <c r="BE240" s="51">
        <v>1198</v>
      </c>
      <c r="BF240" s="51">
        <v>1160</v>
      </c>
      <c r="BG240" s="51">
        <v>1249</v>
      </c>
      <c r="BH240" s="51">
        <v>1183</v>
      </c>
      <c r="BI240" s="51">
        <v>1267</v>
      </c>
      <c r="BJ240" s="51">
        <v>1487</v>
      </c>
      <c r="BK240" s="51">
        <v>1512</v>
      </c>
      <c r="BL240" s="51">
        <v>1567</v>
      </c>
      <c r="BM240" s="51">
        <v>1483</v>
      </c>
      <c r="BN240" s="51">
        <v>1560</v>
      </c>
      <c r="BO240" s="51">
        <v>1520</v>
      </c>
      <c r="BP240" s="51">
        <v>1472</v>
      </c>
      <c r="BQ240" s="51">
        <v>1574</v>
      </c>
      <c r="BR240" s="51">
        <v>1530</v>
      </c>
      <c r="BS240" s="51">
        <v>1493</v>
      </c>
      <c r="BT240" s="51">
        <v>1434</v>
      </c>
      <c r="BU240" s="51">
        <v>1388</v>
      </c>
      <c r="BV240" s="51">
        <v>1333</v>
      </c>
      <c r="BW240" s="51">
        <v>1215</v>
      </c>
      <c r="BX240" s="51">
        <v>1263</v>
      </c>
      <c r="BY240" s="51">
        <v>1216</v>
      </c>
      <c r="BZ240" s="51">
        <v>1199</v>
      </c>
      <c r="CA240" s="51">
        <v>1167</v>
      </c>
      <c r="CB240" s="51">
        <v>1009</v>
      </c>
      <c r="CC240" s="51">
        <v>1076</v>
      </c>
      <c r="CD240" s="51">
        <v>1019</v>
      </c>
      <c r="CE240" s="51">
        <v>973</v>
      </c>
      <c r="CF240" s="51">
        <v>994</v>
      </c>
      <c r="CG240" s="51">
        <v>984</v>
      </c>
      <c r="CH240" s="51">
        <v>1000</v>
      </c>
      <c r="CI240" s="51">
        <v>1076</v>
      </c>
      <c r="CJ240" s="51">
        <v>1091</v>
      </c>
      <c r="CK240" s="51">
        <v>779</v>
      </c>
      <c r="CL240" s="51">
        <v>759</v>
      </c>
      <c r="CM240" s="51">
        <v>761</v>
      </c>
      <c r="CN240" s="51">
        <v>652</v>
      </c>
      <c r="CO240" s="51">
        <v>528</v>
      </c>
      <c r="CP240" s="51">
        <v>489</v>
      </c>
      <c r="CQ240" s="51">
        <v>436</v>
      </c>
      <c r="CR240" s="51">
        <v>396</v>
      </c>
      <c r="CS240" s="51">
        <v>404</v>
      </c>
      <c r="CT240" s="51">
        <v>324</v>
      </c>
      <c r="CU240" s="51">
        <v>290</v>
      </c>
      <c r="CV240" s="51">
        <v>222</v>
      </c>
      <c r="CW240" s="51">
        <v>191</v>
      </c>
      <c r="CX240" s="51">
        <v>158</v>
      </c>
      <c r="CY240" s="51">
        <v>492</v>
      </c>
      <c r="CZ240" s="51">
        <v>996</v>
      </c>
      <c r="DA240" s="51">
        <v>995</v>
      </c>
      <c r="DB240" s="51">
        <v>1093</v>
      </c>
      <c r="DC240" s="51">
        <v>1084</v>
      </c>
      <c r="DD240" s="51">
        <v>1195</v>
      </c>
      <c r="DE240" s="51">
        <v>1213</v>
      </c>
      <c r="DF240" s="51">
        <v>1217</v>
      </c>
      <c r="DG240" s="51">
        <v>1230</v>
      </c>
      <c r="DH240" s="51">
        <v>1173</v>
      </c>
      <c r="DI240" s="51">
        <v>1328</v>
      </c>
      <c r="DJ240" s="51">
        <v>1345</v>
      </c>
      <c r="DK240" s="51">
        <v>1300</v>
      </c>
      <c r="DL240" s="51">
        <v>1356</v>
      </c>
      <c r="DM240" s="51">
        <v>1366</v>
      </c>
      <c r="DN240" s="51">
        <v>1309</v>
      </c>
      <c r="DO240" s="51">
        <v>1263</v>
      </c>
      <c r="DP240" s="51">
        <v>1291</v>
      </c>
      <c r="DQ240" s="51">
        <v>1269</v>
      </c>
      <c r="DR240" s="51">
        <v>1165</v>
      </c>
      <c r="DS240" s="51">
        <v>805</v>
      </c>
      <c r="DT240" s="51">
        <v>799</v>
      </c>
      <c r="DU240" s="51">
        <v>829</v>
      </c>
      <c r="DV240" s="51">
        <v>994</v>
      </c>
      <c r="DW240" s="51">
        <v>1034</v>
      </c>
      <c r="DX240" s="51">
        <v>1149</v>
      </c>
      <c r="DY240" s="51">
        <v>1151</v>
      </c>
      <c r="DZ240" s="51">
        <v>1140</v>
      </c>
      <c r="EA240" s="51">
        <v>1190</v>
      </c>
      <c r="EB240" s="51">
        <v>1243</v>
      </c>
      <c r="EC240" s="51">
        <v>1304</v>
      </c>
      <c r="ED240" s="51">
        <v>1358</v>
      </c>
      <c r="EE240" s="51">
        <v>1344</v>
      </c>
      <c r="EF240" s="51">
        <v>1365</v>
      </c>
      <c r="EG240" s="51">
        <v>1375</v>
      </c>
      <c r="EH240" s="51">
        <v>1416</v>
      </c>
      <c r="EI240" s="51">
        <v>1459</v>
      </c>
      <c r="EJ240" s="51">
        <v>1337</v>
      </c>
      <c r="EK240" s="51">
        <v>1430</v>
      </c>
      <c r="EL240" s="51">
        <v>1378</v>
      </c>
      <c r="EM240" s="51">
        <v>1361</v>
      </c>
      <c r="EN240" s="51">
        <v>1359</v>
      </c>
      <c r="EO240" s="51">
        <v>1360</v>
      </c>
      <c r="EP240" s="51">
        <v>1412</v>
      </c>
      <c r="EQ240" s="51">
        <v>1331</v>
      </c>
      <c r="ER240" s="51">
        <v>1190</v>
      </c>
      <c r="ES240" s="51">
        <v>1206</v>
      </c>
      <c r="ET240" s="51">
        <v>1287</v>
      </c>
      <c r="EU240" s="51">
        <v>1314</v>
      </c>
      <c r="EV240" s="51">
        <v>1461</v>
      </c>
      <c r="EW240" s="51">
        <v>1456</v>
      </c>
      <c r="EX240" s="51">
        <v>1492</v>
      </c>
      <c r="EY240" s="51">
        <v>1632</v>
      </c>
      <c r="EZ240" s="51">
        <v>1632</v>
      </c>
      <c r="FA240" s="51">
        <v>1558</v>
      </c>
      <c r="FB240" s="51">
        <v>1608</v>
      </c>
      <c r="FC240" s="51">
        <v>1620</v>
      </c>
      <c r="FD240" s="51">
        <v>1519</v>
      </c>
      <c r="FE240" s="51">
        <v>1497</v>
      </c>
      <c r="FF240" s="51">
        <v>1584</v>
      </c>
      <c r="FG240" s="51">
        <v>1493</v>
      </c>
      <c r="FH240" s="51">
        <v>1509</v>
      </c>
      <c r="FI240" s="51">
        <v>1408</v>
      </c>
      <c r="FJ240" s="51">
        <v>1331</v>
      </c>
      <c r="FK240" s="51">
        <v>1301</v>
      </c>
      <c r="FL240" s="51">
        <v>1312</v>
      </c>
      <c r="FM240" s="51">
        <v>1260</v>
      </c>
      <c r="FN240" s="51">
        <v>1207</v>
      </c>
      <c r="FO240" s="51">
        <v>1120</v>
      </c>
      <c r="FP240" s="51">
        <v>1068</v>
      </c>
      <c r="FQ240" s="51">
        <v>1037</v>
      </c>
      <c r="FR240" s="51">
        <v>1021</v>
      </c>
      <c r="FS240" s="51">
        <v>1083</v>
      </c>
      <c r="FT240" s="51">
        <v>1093</v>
      </c>
      <c r="FU240" s="51">
        <v>1110</v>
      </c>
      <c r="FV240" s="51">
        <v>1127</v>
      </c>
      <c r="FW240" s="51">
        <v>1241</v>
      </c>
      <c r="FX240" s="51">
        <v>887</v>
      </c>
      <c r="FY240" s="51">
        <v>878</v>
      </c>
      <c r="FZ240" s="51">
        <v>818</v>
      </c>
      <c r="GA240" s="51">
        <v>761</v>
      </c>
      <c r="GB240" s="51">
        <v>670</v>
      </c>
      <c r="GC240" s="51">
        <v>565</v>
      </c>
      <c r="GD240" s="51">
        <v>545</v>
      </c>
      <c r="GE240" s="51">
        <v>543</v>
      </c>
      <c r="GF240" s="51">
        <v>522</v>
      </c>
      <c r="GG240" s="51">
        <v>455</v>
      </c>
      <c r="GH240" s="51">
        <v>410</v>
      </c>
      <c r="GI240" s="51">
        <v>366</v>
      </c>
      <c r="GJ240" s="51">
        <v>319</v>
      </c>
      <c r="GK240" s="51">
        <v>286</v>
      </c>
      <c r="GL240" s="52">
        <v>1236</v>
      </c>
    </row>
    <row r="241" spans="1:194" s="1" customFormat="1">
      <c r="A241" s="30" t="s">
        <v>133</v>
      </c>
      <c r="B241" s="1" t="s">
        <v>321</v>
      </c>
      <c r="C241" s="29" t="str">
        <f t="shared" si="82"/>
        <v>LA England - Cambridge</v>
      </c>
      <c r="D241" s="50">
        <f t="shared" si="73"/>
        <v>61594</v>
      </c>
      <c r="E241" s="50">
        <f t="shared" si="74"/>
        <v>61581</v>
      </c>
      <c r="F241" s="51">
        <f t="shared" si="75"/>
        <v>146995</v>
      </c>
      <c r="G241" s="51">
        <f t="shared" si="76"/>
        <v>73731</v>
      </c>
      <c r="H241" s="52">
        <f t="shared" si="77"/>
        <v>73264</v>
      </c>
      <c r="I241" s="52">
        <f t="shared" si="78"/>
        <v>61594</v>
      </c>
      <c r="J241" s="52">
        <f t="shared" si="79"/>
        <v>61581</v>
      </c>
      <c r="K241" s="49">
        <f t="shared" si="80"/>
        <v>12137</v>
      </c>
      <c r="L241" s="50">
        <f t="shared" si="81"/>
        <v>11683</v>
      </c>
      <c r="M241" s="51">
        <v>645</v>
      </c>
      <c r="N241" s="51">
        <v>658</v>
      </c>
      <c r="O241" s="51">
        <v>642</v>
      </c>
      <c r="P241" s="51">
        <v>661</v>
      </c>
      <c r="Q241" s="51">
        <v>648</v>
      </c>
      <c r="R241" s="51">
        <v>667</v>
      </c>
      <c r="S241" s="51">
        <v>636</v>
      </c>
      <c r="T241" s="51">
        <v>653</v>
      </c>
      <c r="U241" s="51">
        <v>761</v>
      </c>
      <c r="V241" s="51">
        <v>716</v>
      </c>
      <c r="W241" s="51">
        <v>722</v>
      </c>
      <c r="X241" s="51">
        <v>709</v>
      </c>
      <c r="Y241" s="51">
        <v>679</v>
      </c>
      <c r="Z241" s="51">
        <v>675</v>
      </c>
      <c r="AA241" s="51">
        <v>713</v>
      </c>
      <c r="AB241" s="51">
        <v>669</v>
      </c>
      <c r="AC241" s="51">
        <v>645</v>
      </c>
      <c r="AD241" s="51">
        <v>638</v>
      </c>
      <c r="AE241" s="51">
        <v>973</v>
      </c>
      <c r="AF241" s="51">
        <v>2390</v>
      </c>
      <c r="AG241" s="51">
        <v>2462</v>
      </c>
      <c r="AH241" s="51">
        <v>2099</v>
      </c>
      <c r="AI241" s="51">
        <v>2157</v>
      </c>
      <c r="AJ241" s="51">
        <v>2271</v>
      </c>
      <c r="AK241" s="51">
        <v>2015</v>
      </c>
      <c r="AL241" s="51">
        <v>1819</v>
      </c>
      <c r="AM241" s="51">
        <v>1799</v>
      </c>
      <c r="AN241" s="51">
        <v>1732</v>
      </c>
      <c r="AO241" s="51">
        <v>1644</v>
      </c>
      <c r="AP241" s="51">
        <v>1582</v>
      </c>
      <c r="AQ241" s="51">
        <v>1435</v>
      </c>
      <c r="AR241" s="51">
        <v>1462</v>
      </c>
      <c r="AS241" s="51">
        <v>1433</v>
      </c>
      <c r="AT241" s="51">
        <v>1218</v>
      </c>
      <c r="AU241" s="51">
        <v>1102</v>
      </c>
      <c r="AV241" s="51">
        <v>1151</v>
      </c>
      <c r="AW241" s="51">
        <v>1144</v>
      </c>
      <c r="AX241" s="51">
        <v>1057</v>
      </c>
      <c r="AY241" s="51">
        <v>996</v>
      </c>
      <c r="AZ241" s="51">
        <v>962</v>
      </c>
      <c r="BA241" s="51">
        <v>929</v>
      </c>
      <c r="BB241" s="51">
        <v>1019</v>
      </c>
      <c r="BC241" s="51">
        <v>912</v>
      </c>
      <c r="BD241" s="51">
        <v>1012</v>
      </c>
      <c r="BE241" s="51">
        <v>905</v>
      </c>
      <c r="BF241" s="51">
        <v>747</v>
      </c>
      <c r="BG241" s="51">
        <v>845</v>
      </c>
      <c r="BH241" s="51">
        <v>762</v>
      </c>
      <c r="BI241" s="51">
        <v>775</v>
      </c>
      <c r="BJ241" s="51">
        <v>732</v>
      </c>
      <c r="BK241" s="51">
        <v>816</v>
      </c>
      <c r="BL241" s="51">
        <v>823</v>
      </c>
      <c r="BM241" s="51">
        <v>724</v>
      </c>
      <c r="BN241" s="51">
        <v>784</v>
      </c>
      <c r="BO241" s="51">
        <v>770</v>
      </c>
      <c r="BP241" s="51">
        <v>645</v>
      </c>
      <c r="BQ241" s="51">
        <v>685</v>
      </c>
      <c r="BR241" s="51">
        <v>720</v>
      </c>
      <c r="BS241" s="51">
        <v>652</v>
      </c>
      <c r="BT241" s="51">
        <v>652</v>
      </c>
      <c r="BU241" s="51">
        <v>726</v>
      </c>
      <c r="BV241" s="51">
        <v>584</v>
      </c>
      <c r="BW241" s="51">
        <v>518</v>
      </c>
      <c r="BX241" s="51">
        <v>543</v>
      </c>
      <c r="BY241" s="51">
        <v>528</v>
      </c>
      <c r="BZ241" s="51">
        <v>523</v>
      </c>
      <c r="CA241" s="51">
        <v>460</v>
      </c>
      <c r="CB241" s="51">
        <v>472</v>
      </c>
      <c r="CC241" s="51">
        <v>458</v>
      </c>
      <c r="CD241" s="51">
        <v>399</v>
      </c>
      <c r="CE241" s="51">
        <v>404</v>
      </c>
      <c r="CF241" s="51">
        <v>392</v>
      </c>
      <c r="CG241" s="51">
        <v>376</v>
      </c>
      <c r="CH241" s="51">
        <v>419</v>
      </c>
      <c r="CI241" s="51">
        <v>362</v>
      </c>
      <c r="CJ241" s="51">
        <v>380</v>
      </c>
      <c r="CK241" s="51">
        <v>333</v>
      </c>
      <c r="CL241" s="51">
        <v>333</v>
      </c>
      <c r="CM241" s="51">
        <v>282</v>
      </c>
      <c r="CN241" s="51">
        <v>243</v>
      </c>
      <c r="CO241" s="51">
        <v>264</v>
      </c>
      <c r="CP241" s="51">
        <v>224</v>
      </c>
      <c r="CQ241" s="51">
        <v>206</v>
      </c>
      <c r="CR241" s="51">
        <v>203</v>
      </c>
      <c r="CS241" s="51">
        <v>196</v>
      </c>
      <c r="CT241" s="51">
        <v>154</v>
      </c>
      <c r="CU241" s="51">
        <v>134</v>
      </c>
      <c r="CV241" s="51">
        <v>142</v>
      </c>
      <c r="CW241" s="51">
        <v>122</v>
      </c>
      <c r="CX241" s="51">
        <v>106</v>
      </c>
      <c r="CY241" s="51">
        <v>296</v>
      </c>
      <c r="CZ241" s="51">
        <v>602</v>
      </c>
      <c r="DA241" s="51">
        <v>589</v>
      </c>
      <c r="DB241" s="51">
        <v>600</v>
      </c>
      <c r="DC241" s="51">
        <v>619</v>
      </c>
      <c r="DD241" s="51">
        <v>613</v>
      </c>
      <c r="DE241" s="51">
        <v>646</v>
      </c>
      <c r="DF241" s="51">
        <v>637</v>
      </c>
      <c r="DG241" s="51">
        <v>710</v>
      </c>
      <c r="DH241" s="51">
        <v>607</v>
      </c>
      <c r="DI241" s="51">
        <v>695</v>
      </c>
      <c r="DJ241" s="51">
        <v>679</v>
      </c>
      <c r="DK241" s="51">
        <v>653</v>
      </c>
      <c r="DL241" s="51">
        <v>695</v>
      </c>
      <c r="DM241" s="51">
        <v>699</v>
      </c>
      <c r="DN241" s="51">
        <v>635</v>
      </c>
      <c r="DO241" s="51">
        <v>642</v>
      </c>
      <c r="DP241" s="51">
        <v>611</v>
      </c>
      <c r="DQ241" s="51">
        <v>751</v>
      </c>
      <c r="DR241" s="51">
        <v>1023</v>
      </c>
      <c r="DS241" s="51">
        <v>2783</v>
      </c>
      <c r="DT241" s="51">
        <v>2846</v>
      </c>
      <c r="DU241" s="51">
        <v>2154</v>
      </c>
      <c r="DV241" s="51">
        <v>1830</v>
      </c>
      <c r="DW241" s="51">
        <v>1830</v>
      </c>
      <c r="DX241" s="51">
        <v>1750</v>
      </c>
      <c r="DY241" s="51">
        <v>1437</v>
      </c>
      <c r="DZ241" s="51">
        <v>1539</v>
      </c>
      <c r="EA241" s="51">
        <v>1518</v>
      </c>
      <c r="EB241" s="51">
        <v>1625</v>
      </c>
      <c r="EC241" s="51">
        <v>1305</v>
      </c>
      <c r="ED241" s="51">
        <v>1369</v>
      </c>
      <c r="EE241" s="51">
        <v>1339</v>
      </c>
      <c r="EF241" s="51">
        <v>1335</v>
      </c>
      <c r="EG241" s="51">
        <v>1311</v>
      </c>
      <c r="EH241" s="51">
        <v>1281</v>
      </c>
      <c r="EI241" s="51">
        <v>1162</v>
      </c>
      <c r="EJ241" s="51">
        <v>1061</v>
      </c>
      <c r="EK241" s="51">
        <v>1104</v>
      </c>
      <c r="EL241" s="51">
        <v>942</v>
      </c>
      <c r="EM241" s="51">
        <v>973</v>
      </c>
      <c r="EN241" s="51">
        <v>1002</v>
      </c>
      <c r="EO241" s="51">
        <v>1028</v>
      </c>
      <c r="EP241" s="51">
        <v>918</v>
      </c>
      <c r="EQ241" s="51">
        <v>864</v>
      </c>
      <c r="ER241" s="51">
        <v>799</v>
      </c>
      <c r="ES241" s="51">
        <v>836</v>
      </c>
      <c r="ET241" s="51">
        <v>820</v>
      </c>
      <c r="EU241" s="51">
        <v>691</v>
      </c>
      <c r="EV241" s="51">
        <v>823</v>
      </c>
      <c r="EW241" s="51">
        <v>822</v>
      </c>
      <c r="EX241" s="51">
        <v>789</v>
      </c>
      <c r="EY241" s="51">
        <v>896</v>
      </c>
      <c r="EZ241" s="51">
        <v>745</v>
      </c>
      <c r="FA241" s="51">
        <v>742</v>
      </c>
      <c r="FB241" s="51">
        <v>716</v>
      </c>
      <c r="FC241" s="51">
        <v>873</v>
      </c>
      <c r="FD241" s="51">
        <v>805</v>
      </c>
      <c r="FE241" s="51">
        <v>728</v>
      </c>
      <c r="FF241" s="51">
        <v>660</v>
      </c>
      <c r="FG241" s="51">
        <v>600</v>
      </c>
      <c r="FH241" s="51">
        <v>606</v>
      </c>
      <c r="FI241" s="51">
        <v>552</v>
      </c>
      <c r="FJ241" s="51">
        <v>553</v>
      </c>
      <c r="FK241" s="51">
        <v>521</v>
      </c>
      <c r="FL241" s="51">
        <v>482</v>
      </c>
      <c r="FM241" s="51">
        <v>504</v>
      </c>
      <c r="FN241" s="51">
        <v>491</v>
      </c>
      <c r="FO241" s="51">
        <v>451</v>
      </c>
      <c r="FP241" s="51">
        <v>508</v>
      </c>
      <c r="FQ241" s="51">
        <v>431</v>
      </c>
      <c r="FR241" s="51">
        <v>436</v>
      </c>
      <c r="FS241" s="51">
        <v>434</v>
      </c>
      <c r="FT241" s="51">
        <v>413</v>
      </c>
      <c r="FU241" s="51">
        <v>406</v>
      </c>
      <c r="FV241" s="51">
        <v>399</v>
      </c>
      <c r="FW241" s="51">
        <v>502</v>
      </c>
      <c r="FX241" s="51">
        <v>346</v>
      </c>
      <c r="FY241" s="51">
        <v>375</v>
      </c>
      <c r="FZ241" s="51">
        <v>356</v>
      </c>
      <c r="GA241" s="51">
        <v>302</v>
      </c>
      <c r="GB241" s="51">
        <v>275</v>
      </c>
      <c r="GC241" s="51">
        <v>253</v>
      </c>
      <c r="GD241" s="51">
        <v>262</v>
      </c>
      <c r="GE241" s="51">
        <v>260</v>
      </c>
      <c r="GF241" s="51">
        <v>263</v>
      </c>
      <c r="GG241" s="51">
        <v>208</v>
      </c>
      <c r="GH241" s="51">
        <v>193</v>
      </c>
      <c r="GI241" s="51">
        <v>169</v>
      </c>
      <c r="GJ241" s="51">
        <v>159</v>
      </c>
      <c r="GK241" s="51">
        <v>153</v>
      </c>
      <c r="GL241" s="52">
        <v>644</v>
      </c>
    </row>
    <row r="242" spans="1:194" s="1" customFormat="1">
      <c r="A242" s="30" t="s">
        <v>133</v>
      </c>
      <c r="B242" s="1" t="s">
        <v>322</v>
      </c>
      <c r="C242" s="29" t="str">
        <f t="shared" si="82"/>
        <v>LA England - Camden</v>
      </c>
      <c r="D242" s="50">
        <f t="shared" si="73"/>
        <v>83918</v>
      </c>
      <c r="E242" s="50">
        <f t="shared" si="74"/>
        <v>97894</v>
      </c>
      <c r="F242" s="51">
        <f t="shared" si="75"/>
        <v>218049</v>
      </c>
      <c r="G242" s="51">
        <f t="shared" si="76"/>
        <v>102201</v>
      </c>
      <c r="H242" s="52">
        <f t="shared" si="77"/>
        <v>115848</v>
      </c>
      <c r="I242" s="52">
        <f t="shared" si="78"/>
        <v>83918</v>
      </c>
      <c r="J242" s="52">
        <f t="shared" si="79"/>
        <v>97894</v>
      </c>
      <c r="K242" s="49">
        <f t="shared" si="80"/>
        <v>18283</v>
      </c>
      <c r="L242" s="50">
        <f t="shared" si="81"/>
        <v>17954</v>
      </c>
      <c r="M242" s="51">
        <v>1096</v>
      </c>
      <c r="N242" s="51">
        <v>1036</v>
      </c>
      <c r="O242" s="51">
        <v>971</v>
      </c>
      <c r="P242" s="51">
        <v>949</v>
      </c>
      <c r="Q242" s="51">
        <v>980</v>
      </c>
      <c r="R242" s="51">
        <v>1030</v>
      </c>
      <c r="S242" s="51">
        <v>1010</v>
      </c>
      <c r="T242" s="51">
        <v>955</v>
      </c>
      <c r="U242" s="51">
        <v>938</v>
      </c>
      <c r="V242" s="51">
        <v>984</v>
      </c>
      <c r="W242" s="51">
        <v>1024</v>
      </c>
      <c r="X242" s="51">
        <v>1045</v>
      </c>
      <c r="Y242" s="51">
        <v>1065</v>
      </c>
      <c r="Z242" s="51">
        <v>1012</v>
      </c>
      <c r="AA242" s="51">
        <v>1058</v>
      </c>
      <c r="AB242" s="51">
        <v>1022</v>
      </c>
      <c r="AC242" s="51">
        <v>1017</v>
      </c>
      <c r="AD242" s="51">
        <v>1091</v>
      </c>
      <c r="AE242" s="51">
        <v>1373</v>
      </c>
      <c r="AF242" s="51">
        <v>2602</v>
      </c>
      <c r="AG242" s="51">
        <v>2465</v>
      </c>
      <c r="AH242" s="51">
        <v>1942</v>
      </c>
      <c r="AI242" s="51">
        <v>1954</v>
      </c>
      <c r="AJ242" s="51">
        <v>2102</v>
      </c>
      <c r="AK242" s="51">
        <v>2023</v>
      </c>
      <c r="AL242" s="51">
        <v>2115</v>
      </c>
      <c r="AM242" s="51">
        <v>2067</v>
      </c>
      <c r="AN242" s="51">
        <v>2259</v>
      </c>
      <c r="AO242" s="51">
        <v>2310</v>
      </c>
      <c r="AP242" s="51">
        <v>2108</v>
      </c>
      <c r="AQ242" s="51">
        <v>2001</v>
      </c>
      <c r="AR242" s="51">
        <v>2024</v>
      </c>
      <c r="AS242" s="51">
        <v>2034</v>
      </c>
      <c r="AT242" s="51">
        <v>1974</v>
      </c>
      <c r="AU242" s="51">
        <v>1804</v>
      </c>
      <c r="AV242" s="51">
        <v>1646</v>
      </c>
      <c r="AW242" s="51">
        <v>1631</v>
      </c>
      <c r="AX242" s="51">
        <v>1646</v>
      </c>
      <c r="AY242" s="51">
        <v>1395</v>
      </c>
      <c r="AZ242" s="51">
        <v>1434</v>
      </c>
      <c r="BA242" s="51">
        <v>1346</v>
      </c>
      <c r="BB242" s="51">
        <v>1424</v>
      </c>
      <c r="BC242" s="51">
        <v>1360</v>
      </c>
      <c r="BD242" s="51">
        <v>1398</v>
      </c>
      <c r="BE242" s="51">
        <v>1256</v>
      </c>
      <c r="BF242" s="51">
        <v>1199</v>
      </c>
      <c r="BG242" s="51">
        <v>1231</v>
      </c>
      <c r="BH242" s="51">
        <v>1332</v>
      </c>
      <c r="BI242" s="51">
        <v>1264</v>
      </c>
      <c r="BJ242" s="51">
        <v>1193</v>
      </c>
      <c r="BK242" s="51">
        <v>1258</v>
      </c>
      <c r="BL242" s="51">
        <v>1311</v>
      </c>
      <c r="BM242" s="51">
        <v>1246</v>
      </c>
      <c r="BN242" s="51">
        <v>1278</v>
      </c>
      <c r="BO242" s="51">
        <v>1186</v>
      </c>
      <c r="BP242" s="51">
        <v>1283</v>
      </c>
      <c r="BQ242" s="51">
        <v>1232</v>
      </c>
      <c r="BR242" s="51">
        <v>1103</v>
      </c>
      <c r="BS242" s="51">
        <v>1198</v>
      </c>
      <c r="BT242" s="51">
        <v>1053</v>
      </c>
      <c r="BU242" s="51">
        <v>1053</v>
      </c>
      <c r="BV242" s="51">
        <v>1000</v>
      </c>
      <c r="BW242" s="51">
        <v>974</v>
      </c>
      <c r="BX242" s="51">
        <v>845</v>
      </c>
      <c r="BY242" s="51">
        <v>832</v>
      </c>
      <c r="BZ242" s="51">
        <v>776</v>
      </c>
      <c r="CA242" s="51">
        <v>788</v>
      </c>
      <c r="CB242" s="51">
        <v>672</v>
      </c>
      <c r="CC242" s="51">
        <v>604</v>
      </c>
      <c r="CD242" s="51">
        <v>638</v>
      </c>
      <c r="CE242" s="51">
        <v>589</v>
      </c>
      <c r="CF242" s="51">
        <v>563</v>
      </c>
      <c r="CG242" s="51">
        <v>563</v>
      </c>
      <c r="CH242" s="51">
        <v>534</v>
      </c>
      <c r="CI242" s="51">
        <v>606</v>
      </c>
      <c r="CJ242" s="51">
        <v>561</v>
      </c>
      <c r="CK242" s="51">
        <v>512</v>
      </c>
      <c r="CL242" s="51">
        <v>451</v>
      </c>
      <c r="CM242" s="51">
        <v>446</v>
      </c>
      <c r="CN242" s="51">
        <v>360</v>
      </c>
      <c r="CO242" s="51">
        <v>323</v>
      </c>
      <c r="CP242" s="51">
        <v>262</v>
      </c>
      <c r="CQ242" s="51">
        <v>307</v>
      </c>
      <c r="CR242" s="51">
        <v>229</v>
      </c>
      <c r="CS242" s="51">
        <v>229</v>
      </c>
      <c r="CT242" s="51">
        <v>211</v>
      </c>
      <c r="CU242" s="51">
        <v>169</v>
      </c>
      <c r="CV242" s="51">
        <v>157</v>
      </c>
      <c r="CW242" s="51">
        <v>100</v>
      </c>
      <c r="CX242" s="51">
        <v>91</v>
      </c>
      <c r="CY242" s="51">
        <v>413</v>
      </c>
      <c r="CZ242" s="51">
        <v>1059</v>
      </c>
      <c r="DA242" s="51">
        <v>1003</v>
      </c>
      <c r="DB242" s="51">
        <v>996</v>
      </c>
      <c r="DC242" s="51">
        <v>961</v>
      </c>
      <c r="DD242" s="51">
        <v>926</v>
      </c>
      <c r="DE242" s="51">
        <v>894</v>
      </c>
      <c r="DF242" s="51">
        <v>1008</v>
      </c>
      <c r="DG242" s="51">
        <v>903</v>
      </c>
      <c r="DH242" s="51">
        <v>986</v>
      </c>
      <c r="DI242" s="51">
        <v>947</v>
      </c>
      <c r="DJ242" s="51">
        <v>1024</v>
      </c>
      <c r="DK242" s="51">
        <v>1046</v>
      </c>
      <c r="DL242" s="51">
        <v>1027</v>
      </c>
      <c r="DM242" s="51">
        <v>1075</v>
      </c>
      <c r="DN242" s="51">
        <v>1026</v>
      </c>
      <c r="DO242" s="51">
        <v>987</v>
      </c>
      <c r="DP242" s="51">
        <v>984</v>
      </c>
      <c r="DQ242" s="51">
        <v>1102</v>
      </c>
      <c r="DR242" s="51">
        <v>1569</v>
      </c>
      <c r="DS242" s="51">
        <v>3450</v>
      </c>
      <c r="DT242" s="51">
        <v>3248</v>
      </c>
      <c r="DU242" s="51">
        <v>2530</v>
      </c>
      <c r="DV242" s="51">
        <v>2585</v>
      </c>
      <c r="DW242" s="51">
        <v>2861</v>
      </c>
      <c r="DX242" s="51">
        <v>2872</v>
      </c>
      <c r="DY242" s="51">
        <v>2627</v>
      </c>
      <c r="DZ242" s="51">
        <v>2589</v>
      </c>
      <c r="EA242" s="51">
        <v>2641</v>
      </c>
      <c r="EB242" s="51">
        <v>2401</v>
      </c>
      <c r="EC242" s="51">
        <v>2440</v>
      </c>
      <c r="ED242" s="51">
        <v>2278</v>
      </c>
      <c r="EE242" s="51">
        <v>2185</v>
      </c>
      <c r="EF242" s="51">
        <v>2247</v>
      </c>
      <c r="EG242" s="51">
        <v>2203</v>
      </c>
      <c r="EH242" s="51">
        <v>1997</v>
      </c>
      <c r="EI242" s="51">
        <v>1853</v>
      </c>
      <c r="EJ242" s="51">
        <v>1687</v>
      </c>
      <c r="EK242" s="51">
        <v>1703</v>
      </c>
      <c r="EL242" s="51">
        <v>1682</v>
      </c>
      <c r="EM242" s="51">
        <v>1542</v>
      </c>
      <c r="EN242" s="51">
        <v>1469</v>
      </c>
      <c r="EO242" s="51">
        <v>1566</v>
      </c>
      <c r="EP242" s="51">
        <v>1449</v>
      </c>
      <c r="EQ242" s="51">
        <v>1548</v>
      </c>
      <c r="ER242" s="51">
        <v>1425</v>
      </c>
      <c r="ES242" s="51">
        <v>1448</v>
      </c>
      <c r="ET242" s="51">
        <v>1420</v>
      </c>
      <c r="EU242" s="51">
        <v>1412</v>
      </c>
      <c r="EV242" s="51">
        <v>1367</v>
      </c>
      <c r="EW242" s="51">
        <v>1368</v>
      </c>
      <c r="EX242" s="51">
        <v>1321</v>
      </c>
      <c r="EY242" s="51">
        <v>1388</v>
      </c>
      <c r="EZ242" s="51">
        <v>1426</v>
      </c>
      <c r="FA242" s="51">
        <v>1304</v>
      </c>
      <c r="FB242" s="51">
        <v>1360</v>
      </c>
      <c r="FC242" s="51">
        <v>1354</v>
      </c>
      <c r="FD242" s="51">
        <v>1328</v>
      </c>
      <c r="FE242" s="51">
        <v>1295</v>
      </c>
      <c r="FF242" s="51">
        <v>1174</v>
      </c>
      <c r="FG242" s="51">
        <v>1162</v>
      </c>
      <c r="FH242" s="51">
        <v>1049</v>
      </c>
      <c r="FI242" s="51">
        <v>1010</v>
      </c>
      <c r="FJ242" s="51">
        <v>1006</v>
      </c>
      <c r="FK242" s="51">
        <v>917</v>
      </c>
      <c r="FL242" s="51">
        <v>914</v>
      </c>
      <c r="FM242" s="51">
        <v>812</v>
      </c>
      <c r="FN242" s="51">
        <v>776</v>
      </c>
      <c r="FO242" s="51">
        <v>783</v>
      </c>
      <c r="FP242" s="51">
        <v>755</v>
      </c>
      <c r="FQ242" s="51">
        <v>742</v>
      </c>
      <c r="FR242" s="51">
        <v>716</v>
      </c>
      <c r="FS242" s="51">
        <v>690</v>
      </c>
      <c r="FT242" s="51">
        <v>714</v>
      </c>
      <c r="FU242" s="51">
        <v>702</v>
      </c>
      <c r="FV242" s="51">
        <v>658</v>
      </c>
      <c r="FW242" s="51">
        <v>707</v>
      </c>
      <c r="FX242" s="51">
        <v>628</v>
      </c>
      <c r="FY242" s="51">
        <v>587</v>
      </c>
      <c r="FZ242" s="51">
        <v>542</v>
      </c>
      <c r="GA242" s="51">
        <v>515</v>
      </c>
      <c r="GB242" s="51">
        <v>435</v>
      </c>
      <c r="GC242" s="51">
        <v>398</v>
      </c>
      <c r="GD242" s="51">
        <v>382</v>
      </c>
      <c r="GE242" s="51">
        <v>380</v>
      </c>
      <c r="GF242" s="51">
        <v>368</v>
      </c>
      <c r="GG242" s="51">
        <v>263</v>
      </c>
      <c r="GH242" s="51">
        <v>276</v>
      </c>
      <c r="GI242" s="51">
        <v>234</v>
      </c>
      <c r="GJ242" s="51">
        <v>204</v>
      </c>
      <c r="GK242" s="51">
        <v>188</v>
      </c>
      <c r="GL242" s="52">
        <v>769</v>
      </c>
    </row>
    <row r="243" spans="1:194" s="1" customFormat="1">
      <c r="A243" s="30" t="s">
        <v>133</v>
      </c>
      <c r="B243" s="1" t="s">
        <v>323</v>
      </c>
      <c r="C243" s="29" t="str">
        <f t="shared" si="82"/>
        <v>LA England - Cannock Chase</v>
      </c>
      <c r="D243" s="50">
        <f t="shared" si="73"/>
        <v>39435</v>
      </c>
      <c r="E243" s="50">
        <f t="shared" si="74"/>
        <v>41359</v>
      </c>
      <c r="F243" s="51">
        <f t="shared" si="75"/>
        <v>101140</v>
      </c>
      <c r="G243" s="51">
        <f t="shared" si="76"/>
        <v>49797</v>
      </c>
      <c r="H243" s="52">
        <f t="shared" si="77"/>
        <v>51343</v>
      </c>
      <c r="I243" s="52">
        <f t="shared" si="78"/>
        <v>39435</v>
      </c>
      <c r="J243" s="52">
        <f t="shared" si="79"/>
        <v>41359</v>
      </c>
      <c r="K243" s="49">
        <f t="shared" si="80"/>
        <v>10362</v>
      </c>
      <c r="L243" s="50">
        <f t="shared" si="81"/>
        <v>9984</v>
      </c>
      <c r="M243" s="51">
        <v>515</v>
      </c>
      <c r="N243" s="51">
        <v>507</v>
      </c>
      <c r="O243" s="51">
        <v>585</v>
      </c>
      <c r="P243" s="51">
        <v>586</v>
      </c>
      <c r="Q243" s="51">
        <v>593</v>
      </c>
      <c r="R243" s="51">
        <v>568</v>
      </c>
      <c r="S243" s="51">
        <v>598</v>
      </c>
      <c r="T243" s="51">
        <v>567</v>
      </c>
      <c r="U243" s="51">
        <v>597</v>
      </c>
      <c r="V243" s="51">
        <v>625</v>
      </c>
      <c r="W243" s="51">
        <v>601</v>
      </c>
      <c r="X243" s="51">
        <v>608</v>
      </c>
      <c r="Y243" s="51">
        <v>600</v>
      </c>
      <c r="Z243" s="51">
        <v>569</v>
      </c>
      <c r="AA243" s="51">
        <v>577</v>
      </c>
      <c r="AB243" s="51">
        <v>545</v>
      </c>
      <c r="AC243" s="51">
        <v>582</v>
      </c>
      <c r="AD243" s="51">
        <v>539</v>
      </c>
      <c r="AE243" s="51">
        <v>567</v>
      </c>
      <c r="AF243" s="51">
        <v>436</v>
      </c>
      <c r="AG243" s="51">
        <v>461</v>
      </c>
      <c r="AH243" s="51">
        <v>428</v>
      </c>
      <c r="AI243" s="51">
        <v>487</v>
      </c>
      <c r="AJ243" s="51">
        <v>558</v>
      </c>
      <c r="AK243" s="51">
        <v>555</v>
      </c>
      <c r="AL243" s="51">
        <v>655</v>
      </c>
      <c r="AM243" s="51">
        <v>624</v>
      </c>
      <c r="AN243" s="51">
        <v>613</v>
      </c>
      <c r="AO243" s="51">
        <v>674</v>
      </c>
      <c r="AP243" s="51">
        <v>685</v>
      </c>
      <c r="AQ243" s="51">
        <v>709</v>
      </c>
      <c r="AR243" s="51">
        <v>763</v>
      </c>
      <c r="AS243" s="51">
        <v>694</v>
      </c>
      <c r="AT243" s="51">
        <v>685</v>
      </c>
      <c r="AU243" s="51">
        <v>746</v>
      </c>
      <c r="AV243" s="51">
        <v>674</v>
      </c>
      <c r="AW243" s="51">
        <v>683</v>
      </c>
      <c r="AX243" s="51">
        <v>662</v>
      </c>
      <c r="AY243" s="51">
        <v>648</v>
      </c>
      <c r="AZ243" s="51">
        <v>610</v>
      </c>
      <c r="BA243" s="51">
        <v>604</v>
      </c>
      <c r="BB243" s="51">
        <v>643</v>
      </c>
      <c r="BC243" s="51">
        <v>602</v>
      </c>
      <c r="BD243" s="51">
        <v>601</v>
      </c>
      <c r="BE243" s="51">
        <v>494</v>
      </c>
      <c r="BF243" s="51">
        <v>503</v>
      </c>
      <c r="BG243" s="51">
        <v>529</v>
      </c>
      <c r="BH243" s="51">
        <v>574</v>
      </c>
      <c r="BI243" s="51">
        <v>611</v>
      </c>
      <c r="BJ243" s="51">
        <v>700</v>
      </c>
      <c r="BK243" s="51">
        <v>726</v>
      </c>
      <c r="BL243" s="51">
        <v>715</v>
      </c>
      <c r="BM243" s="51">
        <v>780</v>
      </c>
      <c r="BN243" s="51">
        <v>820</v>
      </c>
      <c r="BO243" s="51">
        <v>809</v>
      </c>
      <c r="BP243" s="51">
        <v>782</v>
      </c>
      <c r="BQ243" s="51">
        <v>779</v>
      </c>
      <c r="BR243" s="51">
        <v>760</v>
      </c>
      <c r="BS243" s="51">
        <v>757</v>
      </c>
      <c r="BT243" s="51">
        <v>749</v>
      </c>
      <c r="BU243" s="51">
        <v>692</v>
      </c>
      <c r="BV243" s="51">
        <v>632</v>
      </c>
      <c r="BW243" s="51">
        <v>566</v>
      </c>
      <c r="BX243" s="51">
        <v>686</v>
      </c>
      <c r="BY243" s="51">
        <v>583</v>
      </c>
      <c r="BZ243" s="51">
        <v>556</v>
      </c>
      <c r="CA243" s="51">
        <v>528</v>
      </c>
      <c r="CB243" s="51">
        <v>488</v>
      </c>
      <c r="CC243" s="51">
        <v>575</v>
      </c>
      <c r="CD243" s="51">
        <v>481</v>
      </c>
      <c r="CE243" s="51">
        <v>449</v>
      </c>
      <c r="CF243" s="51">
        <v>460</v>
      </c>
      <c r="CG243" s="51">
        <v>481</v>
      </c>
      <c r="CH243" s="51">
        <v>496</v>
      </c>
      <c r="CI243" s="51">
        <v>488</v>
      </c>
      <c r="CJ243" s="51">
        <v>512</v>
      </c>
      <c r="CK243" s="51">
        <v>402</v>
      </c>
      <c r="CL243" s="51">
        <v>430</v>
      </c>
      <c r="CM243" s="51">
        <v>383</v>
      </c>
      <c r="CN243" s="51">
        <v>363</v>
      </c>
      <c r="CO243" s="51">
        <v>256</v>
      </c>
      <c r="CP243" s="51">
        <v>234</v>
      </c>
      <c r="CQ243" s="51">
        <v>238</v>
      </c>
      <c r="CR243" s="51">
        <v>231</v>
      </c>
      <c r="CS243" s="51">
        <v>180</v>
      </c>
      <c r="CT243" s="51">
        <v>169</v>
      </c>
      <c r="CU243" s="51">
        <v>158</v>
      </c>
      <c r="CV243" s="51">
        <v>131</v>
      </c>
      <c r="CW243" s="51">
        <v>102</v>
      </c>
      <c r="CX243" s="51">
        <v>83</v>
      </c>
      <c r="CY243" s="51">
        <v>247</v>
      </c>
      <c r="CZ243" s="51">
        <v>459</v>
      </c>
      <c r="DA243" s="51">
        <v>550</v>
      </c>
      <c r="DB243" s="51">
        <v>564</v>
      </c>
      <c r="DC243" s="51">
        <v>553</v>
      </c>
      <c r="DD243" s="51">
        <v>566</v>
      </c>
      <c r="DE243" s="51">
        <v>536</v>
      </c>
      <c r="DF243" s="51">
        <v>517</v>
      </c>
      <c r="DG243" s="51">
        <v>557</v>
      </c>
      <c r="DH243" s="51">
        <v>558</v>
      </c>
      <c r="DI243" s="51">
        <v>618</v>
      </c>
      <c r="DJ243" s="51">
        <v>564</v>
      </c>
      <c r="DK243" s="51">
        <v>579</v>
      </c>
      <c r="DL243" s="51">
        <v>543</v>
      </c>
      <c r="DM243" s="51">
        <v>553</v>
      </c>
      <c r="DN243" s="51">
        <v>561</v>
      </c>
      <c r="DO243" s="51">
        <v>592</v>
      </c>
      <c r="DP243" s="51">
        <v>583</v>
      </c>
      <c r="DQ243" s="51">
        <v>531</v>
      </c>
      <c r="DR243" s="51">
        <v>466</v>
      </c>
      <c r="DS243" s="51">
        <v>353</v>
      </c>
      <c r="DT243" s="51">
        <v>377</v>
      </c>
      <c r="DU243" s="51">
        <v>453</v>
      </c>
      <c r="DV243" s="51">
        <v>461</v>
      </c>
      <c r="DW243" s="51">
        <v>591</v>
      </c>
      <c r="DX243" s="51">
        <v>619</v>
      </c>
      <c r="DY243" s="51">
        <v>670</v>
      </c>
      <c r="DZ243" s="51">
        <v>686</v>
      </c>
      <c r="EA243" s="51">
        <v>624</v>
      </c>
      <c r="EB243" s="51">
        <v>741</v>
      </c>
      <c r="EC243" s="51">
        <v>729</v>
      </c>
      <c r="ED243" s="51">
        <v>792</v>
      </c>
      <c r="EE243" s="51">
        <v>749</v>
      </c>
      <c r="EF243" s="51">
        <v>691</v>
      </c>
      <c r="EG243" s="51">
        <v>705</v>
      </c>
      <c r="EH243" s="51">
        <v>745</v>
      </c>
      <c r="EI243" s="51">
        <v>717</v>
      </c>
      <c r="EJ243" s="51">
        <v>675</v>
      </c>
      <c r="EK243" s="51">
        <v>670</v>
      </c>
      <c r="EL243" s="51">
        <v>656</v>
      </c>
      <c r="EM243" s="51">
        <v>665</v>
      </c>
      <c r="EN243" s="51">
        <v>634</v>
      </c>
      <c r="EO243" s="51">
        <v>681</v>
      </c>
      <c r="EP243" s="51">
        <v>601</v>
      </c>
      <c r="EQ243" s="51">
        <v>589</v>
      </c>
      <c r="ER243" s="51">
        <v>508</v>
      </c>
      <c r="ES243" s="51">
        <v>510</v>
      </c>
      <c r="ET243" s="51">
        <v>544</v>
      </c>
      <c r="EU243" s="51">
        <v>555</v>
      </c>
      <c r="EV243" s="51">
        <v>645</v>
      </c>
      <c r="EW243" s="51">
        <v>710</v>
      </c>
      <c r="EX243" s="51">
        <v>706</v>
      </c>
      <c r="EY243" s="51">
        <v>760</v>
      </c>
      <c r="EZ243" s="51">
        <v>781</v>
      </c>
      <c r="FA243" s="51">
        <v>788</v>
      </c>
      <c r="FB243" s="51">
        <v>774</v>
      </c>
      <c r="FC243" s="51">
        <v>709</v>
      </c>
      <c r="FD243" s="51">
        <v>784</v>
      </c>
      <c r="FE243" s="51">
        <v>767</v>
      </c>
      <c r="FF243" s="51">
        <v>759</v>
      </c>
      <c r="FG243" s="51">
        <v>733</v>
      </c>
      <c r="FH243" s="51">
        <v>761</v>
      </c>
      <c r="FI243" s="51">
        <v>656</v>
      </c>
      <c r="FJ243" s="51">
        <v>596</v>
      </c>
      <c r="FK243" s="51">
        <v>625</v>
      </c>
      <c r="FL243" s="51">
        <v>593</v>
      </c>
      <c r="FM243" s="51">
        <v>555</v>
      </c>
      <c r="FN243" s="51">
        <v>567</v>
      </c>
      <c r="FO243" s="51">
        <v>548</v>
      </c>
      <c r="FP243" s="51">
        <v>542</v>
      </c>
      <c r="FQ243" s="51">
        <v>540</v>
      </c>
      <c r="FR243" s="51">
        <v>508</v>
      </c>
      <c r="FS243" s="51">
        <v>502</v>
      </c>
      <c r="FT243" s="51">
        <v>558</v>
      </c>
      <c r="FU243" s="51">
        <v>516</v>
      </c>
      <c r="FV243" s="51">
        <v>572</v>
      </c>
      <c r="FW243" s="51">
        <v>609</v>
      </c>
      <c r="FX243" s="51">
        <v>454</v>
      </c>
      <c r="FY243" s="51">
        <v>427</v>
      </c>
      <c r="FZ243" s="51">
        <v>415</v>
      </c>
      <c r="GA243" s="51">
        <v>411</v>
      </c>
      <c r="GB243" s="51">
        <v>392</v>
      </c>
      <c r="GC243" s="51">
        <v>296</v>
      </c>
      <c r="GD243" s="51">
        <v>296</v>
      </c>
      <c r="GE243" s="51">
        <v>317</v>
      </c>
      <c r="GF243" s="51">
        <v>264</v>
      </c>
      <c r="GG243" s="51">
        <v>262</v>
      </c>
      <c r="GH243" s="51">
        <v>195</v>
      </c>
      <c r="GI243" s="51">
        <v>160</v>
      </c>
      <c r="GJ243" s="51">
        <v>155</v>
      </c>
      <c r="GK243" s="51">
        <v>146</v>
      </c>
      <c r="GL243" s="52">
        <v>548</v>
      </c>
    </row>
    <row r="244" spans="1:194" s="1" customFormat="1">
      <c r="A244" s="30" t="s">
        <v>133</v>
      </c>
      <c r="B244" s="1" t="s">
        <v>324</v>
      </c>
      <c r="C244" s="29" t="str">
        <f t="shared" si="82"/>
        <v>LA England - Canterbury</v>
      </c>
      <c r="D244" s="50">
        <f t="shared" si="73"/>
        <v>61050</v>
      </c>
      <c r="E244" s="50">
        <f t="shared" si="74"/>
        <v>67934</v>
      </c>
      <c r="F244" s="51">
        <f t="shared" si="75"/>
        <v>157550</v>
      </c>
      <c r="G244" s="51">
        <f t="shared" si="76"/>
        <v>75880</v>
      </c>
      <c r="H244" s="52">
        <f t="shared" si="77"/>
        <v>81670</v>
      </c>
      <c r="I244" s="52">
        <f t="shared" si="78"/>
        <v>61050</v>
      </c>
      <c r="J244" s="52">
        <f t="shared" si="79"/>
        <v>67934</v>
      </c>
      <c r="K244" s="49">
        <f t="shared" si="80"/>
        <v>14830</v>
      </c>
      <c r="L244" s="50">
        <f t="shared" si="81"/>
        <v>13736</v>
      </c>
      <c r="M244" s="51">
        <v>650</v>
      </c>
      <c r="N244" s="51">
        <v>676</v>
      </c>
      <c r="O244" s="51">
        <v>733</v>
      </c>
      <c r="P244" s="51">
        <v>719</v>
      </c>
      <c r="Q244" s="51">
        <v>772</v>
      </c>
      <c r="R244" s="51">
        <v>763</v>
      </c>
      <c r="S244" s="51">
        <v>790</v>
      </c>
      <c r="T244" s="51">
        <v>804</v>
      </c>
      <c r="U244" s="51">
        <v>831</v>
      </c>
      <c r="V244" s="51">
        <v>812</v>
      </c>
      <c r="W244" s="51">
        <v>889</v>
      </c>
      <c r="X244" s="51">
        <v>882</v>
      </c>
      <c r="Y244" s="51">
        <v>882</v>
      </c>
      <c r="Z244" s="51">
        <v>892</v>
      </c>
      <c r="AA244" s="51">
        <v>874</v>
      </c>
      <c r="AB244" s="51">
        <v>978</v>
      </c>
      <c r="AC244" s="51">
        <v>964</v>
      </c>
      <c r="AD244" s="51">
        <v>919</v>
      </c>
      <c r="AE244" s="51">
        <v>1226</v>
      </c>
      <c r="AF244" s="51">
        <v>2082</v>
      </c>
      <c r="AG244" s="51">
        <v>2099</v>
      </c>
      <c r="AH244" s="51">
        <v>1836</v>
      </c>
      <c r="AI244" s="51">
        <v>1307</v>
      </c>
      <c r="AJ244" s="51">
        <v>968</v>
      </c>
      <c r="AK244" s="51">
        <v>861</v>
      </c>
      <c r="AL244" s="51">
        <v>864</v>
      </c>
      <c r="AM244" s="51">
        <v>796</v>
      </c>
      <c r="AN244" s="51">
        <v>841</v>
      </c>
      <c r="AO244" s="51">
        <v>769</v>
      </c>
      <c r="AP244" s="51">
        <v>885</v>
      </c>
      <c r="AQ244" s="51">
        <v>814</v>
      </c>
      <c r="AR244" s="51">
        <v>852</v>
      </c>
      <c r="AS244" s="51">
        <v>794</v>
      </c>
      <c r="AT244" s="51">
        <v>855</v>
      </c>
      <c r="AU244" s="51">
        <v>850</v>
      </c>
      <c r="AV244" s="51">
        <v>839</v>
      </c>
      <c r="AW244" s="51">
        <v>845</v>
      </c>
      <c r="AX244" s="51">
        <v>853</v>
      </c>
      <c r="AY244" s="51">
        <v>811</v>
      </c>
      <c r="AZ244" s="51">
        <v>808</v>
      </c>
      <c r="BA244" s="51">
        <v>799</v>
      </c>
      <c r="BB244" s="51">
        <v>881</v>
      </c>
      <c r="BC244" s="51">
        <v>873</v>
      </c>
      <c r="BD244" s="51">
        <v>783</v>
      </c>
      <c r="BE244" s="51">
        <v>794</v>
      </c>
      <c r="BF244" s="51">
        <v>736</v>
      </c>
      <c r="BG244" s="51">
        <v>765</v>
      </c>
      <c r="BH244" s="51">
        <v>853</v>
      </c>
      <c r="BI244" s="51">
        <v>849</v>
      </c>
      <c r="BJ244" s="51">
        <v>898</v>
      </c>
      <c r="BK244" s="51">
        <v>928</v>
      </c>
      <c r="BL244" s="51">
        <v>987</v>
      </c>
      <c r="BM244" s="51">
        <v>890</v>
      </c>
      <c r="BN244" s="51">
        <v>977</v>
      </c>
      <c r="BO244" s="51">
        <v>935</v>
      </c>
      <c r="BP244" s="51">
        <v>969</v>
      </c>
      <c r="BQ244" s="51">
        <v>1011</v>
      </c>
      <c r="BR244" s="51">
        <v>1064</v>
      </c>
      <c r="BS244" s="51">
        <v>962</v>
      </c>
      <c r="BT244" s="51">
        <v>988</v>
      </c>
      <c r="BU244" s="51">
        <v>948</v>
      </c>
      <c r="BV244" s="51">
        <v>920</v>
      </c>
      <c r="BW244" s="51">
        <v>871</v>
      </c>
      <c r="BX244" s="51">
        <v>868</v>
      </c>
      <c r="BY244" s="51">
        <v>884</v>
      </c>
      <c r="BZ244" s="51">
        <v>869</v>
      </c>
      <c r="CA244" s="51">
        <v>865</v>
      </c>
      <c r="CB244" s="51">
        <v>814</v>
      </c>
      <c r="CC244" s="51">
        <v>790</v>
      </c>
      <c r="CD244" s="51">
        <v>795</v>
      </c>
      <c r="CE244" s="51">
        <v>791</v>
      </c>
      <c r="CF244" s="51">
        <v>767</v>
      </c>
      <c r="CG244" s="51">
        <v>849</v>
      </c>
      <c r="CH244" s="51">
        <v>880</v>
      </c>
      <c r="CI244" s="51">
        <v>872</v>
      </c>
      <c r="CJ244" s="51">
        <v>970</v>
      </c>
      <c r="CK244" s="51">
        <v>746</v>
      </c>
      <c r="CL244" s="51">
        <v>649</v>
      </c>
      <c r="CM244" s="51">
        <v>588</v>
      </c>
      <c r="CN244" s="51">
        <v>597</v>
      </c>
      <c r="CO244" s="51">
        <v>470</v>
      </c>
      <c r="CP244" s="51">
        <v>428</v>
      </c>
      <c r="CQ244" s="51">
        <v>450</v>
      </c>
      <c r="CR244" s="51">
        <v>440</v>
      </c>
      <c r="CS244" s="51">
        <v>362</v>
      </c>
      <c r="CT244" s="51">
        <v>298</v>
      </c>
      <c r="CU244" s="51">
        <v>291</v>
      </c>
      <c r="CV244" s="51">
        <v>248</v>
      </c>
      <c r="CW244" s="51">
        <v>190</v>
      </c>
      <c r="CX244" s="51">
        <v>144</v>
      </c>
      <c r="CY244" s="51">
        <v>599</v>
      </c>
      <c r="CZ244" s="51">
        <v>614</v>
      </c>
      <c r="DA244" s="51">
        <v>628</v>
      </c>
      <c r="DB244" s="51">
        <v>650</v>
      </c>
      <c r="DC244" s="51">
        <v>715</v>
      </c>
      <c r="DD244" s="51">
        <v>738</v>
      </c>
      <c r="DE244" s="51">
        <v>701</v>
      </c>
      <c r="DF244" s="51">
        <v>738</v>
      </c>
      <c r="DG244" s="51">
        <v>745</v>
      </c>
      <c r="DH244" s="51">
        <v>722</v>
      </c>
      <c r="DI244" s="51">
        <v>751</v>
      </c>
      <c r="DJ244" s="51">
        <v>872</v>
      </c>
      <c r="DK244" s="51">
        <v>859</v>
      </c>
      <c r="DL244" s="51">
        <v>827</v>
      </c>
      <c r="DM244" s="51">
        <v>844</v>
      </c>
      <c r="DN244" s="51">
        <v>889</v>
      </c>
      <c r="DO244" s="51">
        <v>794</v>
      </c>
      <c r="DP244" s="51">
        <v>782</v>
      </c>
      <c r="DQ244" s="51">
        <v>867</v>
      </c>
      <c r="DR244" s="51">
        <v>1095</v>
      </c>
      <c r="DS244" s="51">
        <v>2209</v>
      </c>
      <c r="DT244" s="51">
        <v>2243</v>
      </c>
      <c r="DU244" s="51">
        <v>2119</v>
      </c>
      <c r="DV244" s="51">
        <v>1170</v>
      </c>
      <c r="DW244" s="51">
        <v>878</v>
      </c>
      <c r="DX244" s="51">
        <v>1034</v>
      </c>
      <c r="DY244" s="51">
        <v>870</v>
      </c>
      <c r="DZ244" s="51">
        <v>862</v>
      </c>
      <c r="EA244" s="51">
        <v>830</v>
      </c>
      <c r="EB244" s="51">
        <v>884</v>
      </c>
      <c r="EC244" s="51">
        <v>815</v>
      </c>
      <c r="ED244" s="51">
        <v>846</v>
      </c>
      <c r="EE244" s="51">
        <v>887</v>
      </c>
      <c r="EF244" s="51">
        <v>889</v>
      </c>
      <c r="EG244" s="51">
        <v>921</v>
      </c>
      <c r="EH244" s="51">
        <v>879</v>
      </c>
      <c r="EI244" s="51">
        <v>962</v>
      </c>
      <c r="EJ244" s="51">
        <v>862</v>
      </c>
      <c r="EK244" s="51">
        <v>907</v>
      </c>
      <c r="EL244" s="51">
        <v>957</v>
      </c>
      <c r="EM244" s="51">
        <v>955</v>
      </c>
      <c r="EN244" s="51">
        <v>922</v>
      </c>
      <c r="EO244" s="51">
        <v>894</v>
      </c>
      <c r="EP244" s="51">
        <v>975</v>
      </c>
      <c r="EQ244" s="51">
        <v>896</v>
      </c>
      <c r="ER244" s="51">
        <v>809</v>
      </c>
      <c r="ES244" s="51">
        <v>877</v>
      </c>
      <c r="ET244" s="51">
        <v>859</v>
      </c>
      <c r="EU244" s="51">
        <v>901</v>
      </c>
      <c r="EV244" s="51">
        <v>941</v>
      </c>
      <c r="EW244" s="51">
        <v>985</v>
      </c>
      <c r="EX244" s="51">
        <v>996</v>
      </c>
      <c r="EY244" s="51">
        <v>984</v>
      </c>
      <c r="EZ244" s="51">
        <v>1082</v>
      </c>
      <c r="FA244" s="51">
        <v>1063</v>
      </c>
      <c r="FB244" s="51">
        <v>1024</v>
      </c>
      <c r="FC244" s="51">
        <v>1066</v>
      </c>
      <c r="FD244" s="51">
        <v>1035</v>
      </c>
      <c r="FE244" s="51">
        <v>1099</v>
      </c>
      <c r="FF244" s="51">
        <v>1065</v>
      </c>
      <c r="FG244" s="51">
        <v>1090</v>
      </c>
      <c r="FH244" s="51">
        <v>1050</v>
      </c>
      <c r="FI244" s="51">
        <v>1008</v>
      </c>
      <c r="FJ244" s="51">
        <v>962</v>
      </c>
      <c r="FK244" s="51">
        <v>1005</v>
      </c>
      <c r="FL244" s="51">
        <v>948</v>
      </c>
      <c r="FM244" s="51">
        <v>946</v>
      </c>
      <c r="FN244" s="51">
        <v>935</v>
      </c>
      <c r="FO244" s="51">
        <v>896</v>
      </c>
      <c r="FP244" s="51">
        <v>926</v>
      </c>
      <c r="FQ244" s="51">
        <v>860</v>
      </c>
      <c r="FR244" s="51">
        <v>853</v>
      </c>
      <c r="FS244" s="51">
        <v>893</v>
      </c>
      <c r="FT244" s="51">
        <v>911</v>
      </c>
      <c r="FU244" s="51">
        <v>955</v>
      </c>
      <c r="FV244" s="51">
        <v>989</v>
      </c>
      <c r="FW244" s="51">
        <v>1142</v>
      </c>
      <c r="FX244" s="51">
        <v>891</v>
      </c>
      <c r="FY244" s="51">
        <v>823</v>
      </c>
      <c r="FZ244" s="51">
        <v>776</v>
      </c>
      <c r="GA244" s="51">
        <v>668</v>
      </c>
      <c r="GB244" s="51">
        <v>674</v>
      </c>
      <c r="GC244" s="51">
        <v>519</v>
      </c>
      <c r="GD244" s="51">
        <v>524</v>
      </c>
      <c r="GE244" s="51">
        <v>528</v>
      </c>
      <c r="GF244" s="51">
        <v>467</v>
      </c>
      <c r="GG244" s="51">
        <v>463</v>
      </c>
      <c r="GH244" s="51">
        <v>389</v>
      </c>
      <c r="GI244" s="51">
        <v>348</v>
      </c>
      <c r="GJ244" s="51">
        <v>321</v>
      </c>
      <c r="GK244" s="51">
        <v>266</v>
      </c>
      <c r="GL244" s="52">
        <v>1361</v>
      </c>
    </row>
    <row r="245" spans="1:194" s="1" customFormat="1">
      <c r="A245" s="30" t="s">
        <v>133</v>
      </c>
      <c r="B245" s="1" t="s">
        <v>325</v>
      </c>
      <c r="C245" s="29" t="str">
        <f t="shared" si="82"/>
        <v>LA England - Castle Point</v>
      </c>
      <c r="D245" s="50">
        <f t="shared" si="73"/>
        <v>34670</v>
      </c>
      <c r="E245" s="50">
        <f t="shared" si="74"/>
        <v>37830</v>
      </c>
      <c r="F245" s="51">
        <f t="shared" si="75"/>
        <v>89731</v>
      </c>
      <c r="G245" s="51">
        <f t="shared" si="76"/>
        <v>43479</v>
      </c>
      <c r="H245" s="52">
        <f t="shared" si="77"/>
        <v>46252</v>
      </c>
      <c r="I245" s="52">
        <f t="shared" si="78"/>
        <v>34670</v>
      </c>
      <c r="J245" s="52">
        <f t="shared" si="79"/>
        <v>37830</v>
      </c>
      <c r="K245" s="49">
        <f t="shared" si="80"/>
        <v>8809</v>
      </c>
      <c r="L245" s="50">
        <f t="shared" si="81"/>
        <v>8422</v>
      </c>
      <c r="M245" s="51">
        <v>461</v>
      </c>
      <c r="N245" s="51">
        <v>401</v>
      </c>
      <c r="O245" s="51">
        <v>446</v>
      </c>
      <c r="P245" s="51">
        <v>460</v>
      </c>
      <c r="Q245" s="51">
        <v>472</v>
      </c>
      <c r="R245" s="51">
        <v>474</v>
      </c>
      <c r="S245" s="51">
        <v>517</v>
      </c>
      <c r="T245" s="51">
        <v>493</v>
      </c>
      <c r="U245" s="51">
        <v>469</v>
      </c>
      <c r="V245" s="51">
        <v>524</v>
      </c>
      <c r="W245" s="51">
        <v>514</v>
      </c>
      <c r="X245" s="51">
        <v>539</v>
      </c>
      <c r="Y245" s="51">
        <v>470</v>
      </c>
      <c r="Z245" s="51">
        <v>525</v>
      </c>
      <c r="AA245" s="51">
        <v>537</v>
      </c>
      <c r="AB245" s="51">
        <v>529</v>
      </c>
      <c r="AC245" s="51">
        <v>511</v>
      </c>
      <c r="AD245" s="51">
        <v>467</v>
      </c>
      <c r="AE245" s="51">
        <v>533</v>
      </c>
      <c r="AF245" s="51">
        <v>396</v>
      </c>
      <c r="AG245" s="51">
        <v>360</v>
      </c>
      <c r="AH245" s="51">
        <v>439</v>
      </c>
      <c r="AI245" s="51">
        <v>444</v>
      </c>
      <c r="AJ245" s="51">
        <v>521</v>
      </c>
      <c r="AK245" s="51">
        <v>500</v>
      </c>
      <c r="AL245" s="51">
        <v>529</v>
      </c>
      <c r="AM245" s="51">
        <v>481</v>
      </c>
      <c r="AN245" s="51">
        <v>481</v>
      </c>
      <c r="AO245" s="51">
        <v>488</v>
      </c>
      <c r="AP245" s="51">
        <v>496</v>
      </c>
      <c r="AQ245" s="51">
        <v>478</v>
      </c>
      <c r="AR245" s="51">
        <v>465</v>
      </c>
      <c r="AS245" s="51">
        <v>500</v>
      </c>
      <c r="AT245" s="51">
        <v>517</v>
      </c>
      <c r="AU245" s="51">
        <v>482</v>
      </c>
      <c r="AV245" s="51">
        <v>484</v>
      </c>
      <c r="AW245" s="51">
        <v>507</v>
      </c>
      <c r="AX245" s="51">
        <v>551</v>
      </c>
      <c r="AY245" s="51">
        <v>450</v>
      </c>
      <c r="AZ245" s="51">
        <v>446</v>
      </c>
      <c r="BA245" s="51">
        <v>485</v>
      </c>
      <c r="BB245" s="51">
        <v>477</v>
      </c>
      <c r="BC245" s="51">
        <v>515</v>
      </c>
      <c r="BD245" s="51">
        <v>493</v>
      </c>
      <c r="BE245" s="51">
        <v>438</v>
      </c>
      <c r="BF245" s="51">
        <v>472</v>
      </c>
      <c r="BG245" s="51">
        <v>452</v>
      </c>
      <c r="BH245" s="51">
        <v>506</v>
      </c>
      <c r="BI245" s="51">
        <v>518</v>
      </c>
      <c r="BJ245" s="51">
        <v>512</v>
      </c>
      <c r="BK245" s="51">
        <v>562</v>
      </c>
      <c r="BL245" s="51">
        <v>607</v>
      </c>
      <c r="BM245" s="51">
        <v>579</v>
      </c>
      <c r="BN245" s="51">
        <v>644</v>
      </c>
      <c r="BO245" s="51">
        <v>610</v>
      </c>
      <c r="BP245" s="51">
        <v>689</v>
      </c>
      <c r="BQ245" s="51">
        <v>660</v>
      </c>
      <c r="BR245" s="51">
        <v>637</v>
      </c>
      <c r="BS245" s="51">
        <v>613</v>
      </c>
      <c r="BT245" s="51">
        <v>637</v>
      </c>
      <c r="BU245" s="51">
        <v>599</v>
      </c>
      <c r="BV245" s="51">
        <v>633</v>
      </c>
      <c r="BW245" s="51">
        <v>518</v>
      </c>
      <c r="BX245" s="51">
        <v>574</v>
      </c>
      <c r="BY245" s="51">
        <v>528</v>
      </c>
      <c r="BZ245" s="51">
        <v>550</v>
      </c>
      <c r="CA245" s="51">
        <v>471</v>
      </c>
      <c r="CB245" s="51">
        <v>475</v>
      </c>
      <c r="CC245" s="51">
        <v>489</v>
      </c>
      <c r="CD245" s="51">
        <v>488</v>
      </c>
      <c r="CE245" s="51">
        <v>470</v>
      </c>
      <c r="CF245" s="51">
        <v>458</v>
      </c>
      <c r="CG245" s="51">
        <v>513</v>
      </c>
      <c r="CH245" s="51">
        <v>573</v>
      </c>
      <c r="CI245" s="51">
        <v>624</v>
      </c>
      <c r="CJ245" s="51">
        <v>685</v>
      </c>
      <c r="CK245" s="51">
        <v>504</v>
      </c>
      <c r="CL245" s="51">
        <v>465</v>
      </c>
      <c r="CM245" s="51">
        <v>447</v>
      </c>
      <c r="CN245" s="51">
        <v>440</v>
      </c>
      <c r="CO245" s="51">
        <v>319</v>
      </c>
      <c r="CP245" s="51">
        <v>289</v>
      </c>
      <c r="CQ245" s="51">
        <v>278</v>
      </c>
      <c r="CR245" s="51">
        <v>246</v>
      </c>
      <c r="CS245" s="51">
        <v>254</v>
      </c>
      <c r="CT245" s="51">
        <v>194</v>
      </c>
      <c r="CU245" s="51">
        <v>220</v>
      </c>
      <c r="CV245" s="51">
        <v>139</v>
      </c>
      <c r="CW245" s="51">
        <v>134</v>
      </c>
      <c r="CX245" s="51">
        <v>116</v>
      </c>
      <c r="CY245" s="51">
        <v>323</v>
      </c>
      <c r="CZ245" s="51">
        <v>405</v>
      </c>
      <c r="DA245" s="51">
        <v>419</v>
      </c>
      <c r="DB245" s="51">
        <v>417</v>
      </c>
      <c r="DC245" s="51">
        <v>413</v>
      </c>
      <c r="DD245" s="51">
        <v>425</v>
      </c>
      <c r="DE245" s="51">
        <v>441</v>
      </c>
      <c r="DF245" s="51">
        <v>465</v>
      </c>
      <c r="DG245" s="51">
        <v>455</v>
      </c>
      <c r="DH245" s="51">
        <v>509</v>
      </c>
      <c r="DI245" s="51">
        <v>450</v>
      </c>
      <c r="DJ245" s="51">
        <v>481</v>
      </c>
      <c r="DK245" s="51">
        <v>539</v>
      </c>
      <c r="DL245" s="51">
        <v>538</v>
      </c>
      <c r="DM245" s="51">
        <v>521</v>
      </c>
      <c r="DN245" s="51">
        <v>518</v>
      </c>
      <c r="DO245" s="51">
        <v>476</v>
      </c>
      <c r="DP245" s="51">
        <v>460</v>
      </c>
      <c r="DQ245" s="51">
        <v>490</v>
      </c>
      <c r="DR245" s="51">
        <v>461</v>
      </c>
      <c r="DS245" s="51">
        <v>333</v>
      </c>
      <c r="DT245" s="51">
        <v>338</v>
      </c>
      <c r="DU245" s="51">
        <v>392</v>
      </c>
      <c r="DV245" s="51">
        <v>399</v>
      </c>
      <c r="DW245" s="51">
        <v>472</v>
      </c>
      <c r="DX245" s="51">
        <v>491</v>
      </c>
      <c r="DY245" s="51">
        <v>515</v>
      </c>
      <c r="DZ245" s="51">
        <v>435</v>
      </c>
      <c r="EA245" s="51">
        <v>458</v>
      </c>
      <c r="EB245" s="51">
        <v>468</v>
      </c>
      <c r="EC245" s="51">
        <v>479</v>
      </c>
      <c r="ED245" s="51">
        <v>540</v>
      </c>
      <c r="EE245" s="51">
        <v>500</v>
      </c>
      <c r="EF245" s="51">
        <v>531</v>
      </c>
      <c r="EG245" s="51">
        <v>576</v>
      </c>
      <c r="EH245" s="51">
        <v>507</v>
      </c>
      <c r="EI245" s="51">
        <v>538</v>
      </c>
      <c r="EJ245" s="51">
        <v>529</v>
      </c>
      <c r="EK245" s="51">
        <v>512</v>
      </c>
      <c r="EL245" s="51">
        <v>551</v>
      </c>
      <c r="EM245" s="51">
        <v>494</v>
      </c>
      <c r="EN245" s="51">
        <v>535</v>
      </c>
      <c r="EO245" s="51">
        <v>548</v>
      </c>
      <c r="EP245" s="51">
        <v>552</v>
      </c>
      <c r="EQ245" s="51">
        <v>505</v>
      </c>
      <c r="ER245" s="51">
        <v>474</v>
      </c>
      <c r="ES245" s="51">
        <v>448</v>
      </c>
      <c r="ET245" s="51">
        <v>516</v>
      </c>
      <c r="EU245" s="51">
        <v>564</v>
      </c>
      <c r="EV245" s="51">
        <v>519</v>
      </c>
      <c r="EW245" s="51">
        <v>540</v>
      </c>
      <c r="EX245" s="51">
        <v>591</v>
      </c>
      <c r="EY245" s="51">
        <v>632</v>
      </c>
      <c r="EZ245" s="51">
        <v>649</v>
      </c>
      <c r="FA245" s="51">
        <v>673</v>
      </c>
      <c r="FB245" s="51">
        <v>660</v>
      </c>
      <c r="FC245" s="51">
        <v>635</v>
      </c>
      <c r="FD245" s="51">
        <v>661</v>
      </c>
      <c r="FE245" s="51">
        <v>708</v>
      </c>
      <c r="FF245" s="51">
        <v>646</v>
      </c>
      <c r="FG245" s="51">
        <v>654</v>
      </c>
      <c r="FH245" s="51">
        <v>616</v>
      </c>
      <c r="FI245" s="51">
        <v>584</v>
      </c>
      <c r="FJ245" s="51">
        <v>550</v>
      </c>
      <c r="FK245" s="51">
        <v>559</v>
      </c>
      <c r="FL245" s="51">
        <v>585</v>
      </c>
      <c r="FM245" s="51">
        <v>563</v>
      </c>
      <c r="FN245" s="51">
        <v>547</v>
      </c>
      <c r="FO245" s="51">
        <v>526</v>
      </c>
      <c r="FP245" s="51">
        <v>573</v>
      </c>
      <c r="FQ245" s="51">
        <v>550</v>
      </c>
      <c r="FR245" s="51">
        <v>578</v>
      </c>
      <c r="FS245" s="51">
        <v>615</v>
      </c>
      <c r="FT245" s="51">
        <v>598</v>
      </c>
      <c r="FU245" s="51">
        <v>635</v>
      </c>
      <c r="FV245" s="51">
        <v>724</v>
      </c>
      <c r="FW245" s="51">
        <v>828</v>
      </c>
      <c r="FX245" s="51">
        <v>576</v>
      </c>
      <c r="FY245" s="51">
        <v>534</v>
      </c>
      <c r="FZ245" s="51">
        <v>521</v>
      </c>
      <c r="GA245" s="51">
        <v>500</v>
      </c>
      <c r="GB245" s="51">
        <v>462</v>
      </c>
      <c r="GC245" s="51">
        <v>392</v>
      </c>
      <c r="GD245" s="51">
        <v>362</v>
      </c>
      <c r="GE245" s="51">
        <v>393</v>
      </c>
      <c r="GF245" s="51">
        <v>335</v>
      </c>
      <c r="GG245" s="51">
        <v>306</v>
      </c>
      <c r="GH245" s="51">
        <v>280</v>
      </c>
      <c r="GI245" s="51">
        <v>236</v>
      </c>
      <c r="GJ245" s="51">
        <v>212</v>
      </c>
      <c r="GK245" s="51">
        <v>188</v>
      </c>
      <c r="GL245" s="52">
        <v>673</v>
      </c>
    </row>
    <row r="246" spans="1:194" s="1" customFormat="1">
      <c r="A246" s="30" t="s">
        <v>133</v>
      </c>
      <c r="B246" s="1" t="s">
        <v>326</v>
      </c>
      <c r="C246" s="29" t="str">
        <f t="shared" si="82"/>
        <v>LA England - Central Bedfordshire</v>
      </c>
      <c r="D246" s="50">
        <f t="shared" si="73"/>
        <v>114734</v>
      </c>
      <c r="E246" s="50">
        <f t="shared" si="74"/>
        <v>120825</v>
      </c>
      <c r="F246" s="51">
        <f t="shared" si="75"/>
        <v>301501</v>
      </c>
      <c r="G246" s="51">
        <f t="shared" si="76"/>
        <v>148473</v>
      </c>
      <c r="H246" s="52">
        <f t="shared" si="77"/>
        <v>153028</v>
      </c>
      <c r="I246" s="52">
        <f t="shared" si="78"/>
        <v>114734</v>
      </c>
      <c r="J246" s="52">
        <f t="shared" si="79"/>
        <v>120825</v>
      </c>
      <c r="K246" s="49">
        <f t="shared" si="80"/>
        <v>33739</v>
      </c>
      <c r="L246" s="50">
        <f t="shared" si="81"/>
        <v>32203</v>
      </c>
      <c r="M246" s="51">
        <v>1794</v>
      </c>
      <c r="N246" s="51">
        <v>1841</v>
      </c>
      <c r="O246" s="51">
        <v>1938</v>
      </c>
      <c r="P246" s="51">
        <v>1993</v>
      </c>
      <c r="Q246" s="51">
        <v>1913</v>
      </c>
      <c r="R246" s="51">
        <v>1930</v>
      </c>
      <c r="S246" s="51">
        <v>1997</v>
      </c>
      <c r="T246" s="51">
        <v>1916</v>
      </c>
      <c r="U246" s="51">
        <v>1905</v>
      </c>
      <c r="V246" s="51">
        <v>1890</v>
      </c>
      <c r="W246" s="51">
        <v>1984</v>
      </c>
      <c r="X246" s="51">
        <v>1937</v>
      </c>
      <c r="Y246" s="51">
        <v>1859</v>
      </c>
      <c r="Z246" s="51">
        <v>1848</v>
      </c>
      <c r="AA246" s="51">
        <v>1860</v>
      </c>
      <c r="AB246" s="51">
        <v>1810</v>
      </c>
      <c r="AC246" s="51">
        <v>1718</v>
      </c>
      <c r="AD246" s="51">
        <v>1606</v>
      </c>
      <c r="AE246" s="51">
        <v>1571</v>
      </c>
      <c r="AF246" s="51">
        <v>1238</v>
      </c>
      <c r="AG246" s="51">
        <v>1163</v>
      </c>
      <c r="AH246" s="51">
        <v>1241</v>
      </c>
      <c r="AI246" s="51">
        <v>1416</v>
      </c>
      <c r="AJ246" s="51">
        <v>1667</v>
      </c>
      <c r="AK246" s="51">
        <v>1819</v>
      </c>
      <c r="AL246" s="51">
        <v>1716</v>
      </c>
      <c r="AM246" s="51">
        <v>1611</v>
      </c>
      <c r="AN246" s="51">
        <v>1720</v>
      </c>
      <c r="AO246" s="51">
        <v>1846</v>
      </c>
      <c r="AP246" s="51">
        <v>1817</v>
      </c>
      <c r="AQ246" s="51">
        <v>2082</v>
      </c>
      <c r="AR246" s="51">
        <v>2108</v>
      </c>
      <c r="AS246" s="51">
        <v>2050</v>
      </c>
      <c r="AT246" s="51">
        <v>2094</v>
      </c>
      <c r="AU246" s="51">
        <v>2311</v>
      </c>
      <c r="AV246" s="51">
        <v>2189</v>
      </c>
      <c r="AW246" s="51">
        <v>2168</v>
      </c>
      <c r="AX246" s="51">
        <v>2192</v>
      </c>
      <c r="AY246" s="51">
        <v>2040</v>
      </c>
      <c r="AZ246" s="51">
        <v>2117</v>
      </c>
      <c r="BA246" s="51">
        <v>2051</v>
      </c>
      <c r="BB246" s="51">
        <v>2022</v>
      </c>
      <c r="BC246" s="51">
        <v>2096</v>
      </c>
      <c r="BD246" s="51">
        <v>1949</v>
      </c>
      <c r="BE246" s="51">
        <v>1791</v>
      </c>
      <c r="BF246" s="51">
        <v>1857</v>
      </c>
      <c r="BG246" s="51">
        <v>1882</v>
      </c>
      <c r="BH246" s="51">
        <v>1843</v>
      </c>
      <c r="BI246" s="51">
        <v>1839</v>
      </c>
      <c r="BJ246" s="51">
        <v>1908</v>
      </c>
      <c r="BK246" s="51">
        <v>2041</v>
      </c>
      <c r="BL246" s="51">
        <v>2182</v>
      </c>
      <c r="BM246" s="51">
        <v>2002</v>
      </c>
      <c r="BN246" s="51">
        <v>2067</v>
      </c>
      <c r="BO246" s="51">
        <v>2024</v>
      </c>
      <c r="BP246" s="51">
        <v>2157</v>
      </c>
      <c r="BQ246" s="51">
        <v>2175</v>
      </c>
      <c r="BR246" s="51">
        <v>2052</v>
      </c>
      <c r="BS246" s="51">
        <v>2079</v>
      </c>
      <c r="BT246" s="51">
        <v>2060</v>
      </c>
      <c r="BU246" s="51">
        <v>1974</v>
      </c>
      <c r="BV246" s="51">
        <v>1906</v>
      </c>
      <c r="BW246" s="51">
        <v>1808</v>
      </c>
      <c r="BX246" s="51">
        <v>1730</v>
      </c>
      <c r="BY246" s="51">
        <v>1705</v>
      </c>
      <c r="BZ246" s="51">
        <v>1672</v>
      </c>
      <c r="CA246" s="51">
        <v>1468</v>
      </c>
      <c r="CB246" s="51">
        <v>1404</v>
      </c>
      <c r="CC246" s="51">
        <v>1406</v>
      </c>
      <c r="CD246" s="51">
        <v>1337</v>
      </c>
      <c r="CE246" s="51">
        <v>1236</v>
      </c>
      <c r="CF246" s="51">
        <v>1287</v>
      </c>
      <c r="CG246" s="51">
        <v>1301</v>
      </c>
      <c r="CH246" s="51">
        <v>1317</v>
      </c>
      <c r="CI246" s="51">
        <v>1395</v>
      </c>
      <c r="CJ246" s="51">
        <v>1542</v>
      </c>
      <c r="CK246" s="51">
        <v>1105</v>
      </c>
      <c r="CL246" s="51">
        <v>1047</v>
      </c>
      <c r="CM246" s="51">
        <v>1094</v>
      </c>
      <c r="CN246" s="51">
        <v>920</v>
      </c>
      <c r="CO246" s="51">
        <v>768</v>
      </c>
      <c r="CP246" s="51">
        <v>659</v>
      </c>
      <c r="CQ246" s="51">
        <v>619</v>
      </c>
      <c r="CR246" s="51">
        <v>584</v>
      </c>
      <c r="CS246" s="51">
        <v>588</v>
      </c>
      <c r="CT246" s="51">
        <v>506</v>
      </c>
      <c r="CU246" s="51">
        <v>443</v>
      </c>
      <c r="CV246" s="51">
        <v>341</v>
      </c>
      <c r="CW246" s="51">
        <v>283</v>
      </c>
      <c r="CX246" s="51">
        <v>259</v>
      </c>
      <c r="CY246" s="51">
        <v>777</v>
      </c>
      <c r="CZ246" s="51">
        <v>1769</v>
      </c>
      <c r="DA246" s="51">
        <v>1673</v>
      </c>
      <c r="DB246" s="51">
        <v>1794</v>
      </c>
      <c r="DC246" s="51">
        <v>1830</v>
      </c>
      <c r="DD246" s="51">
        <v>1783</v>
      </c>
      <c r="DE246" s="51">
        <v>1878</v>
      </c>
      <c r="DF246" s="51">
        <v>1842</v>
      </c>
      <c r="DG246" s="51">
        <v>1842</v>
      </c>
      <c r="DH246" s="51">
        <v>1852</v>
      </c>
      <c r="DI246" s="51">
        <v>1864</v>
      </c>
      <c r="DJ246" s="51">
        <v>1851</v>
      </c>
      <c r="DK246" s="51">
        <v>1895</v>
      </c>
      <c r="DL246" s="51">
        <v>1821</v>
      </c>
      <c r="DM246" s="51">
        <v>1788</v>
      </c>
      <c r="DN246" s="51">
        <v>1753</v>
      </c>
      <c r="DO246" s="51">
        <v>1673</v>
      </c>
      <c r="DP246" s="51">
        <v>1638</v>
      </c>
      <c r="DQ246" s="51">
        <v>1657</v>
      </c>
      <c r="DR246" s="51">
        <v>1445</v>
      </c>
      <c r="DS246" s="51">
        <v>992</v>
      </c>
      <c r="DT246" s="51">
        <v>944</v>
      </c>
      <c r="DU246" s="51">
        <v>1116</v>
      </c>
      <c r="DV246" s="51">
        <v>1346</v>
      </c>
      <c r="DW246" s="51">
        <v>1522</v>
      </c>
      <c r="DX246" s="51">
        <v>1558</v>
      </c>
      <c r="DY246" s="51">
        <v>1576</v>
      </c>
      <c r="DZ246" s="51">
        <v>1704</v>
      </c>
      <c r="EA246" s="51">
        <v>1805</v>
      </c>
      <c r="EB246" s="51">
        <v>2006</v>
      </c>
      <c r="EC246" s="51">
        <v>2080</v>
      </c>
      <c r="ED246" s="51">
        <v>2198</v>
      </c>
      <c r="EE246" s="51">
        <v>2277</v>
      </c>
      <c r="EF246" s="51">
        <v>2357</v>
      </c>
      <c r="EG246" s="51">
        <v>2287</v>
      </c>
      <c r="EH246" s="51">
        <v>2420</v>
      </c>
      <c r="EI246" s="51">
        <v>2334</v>
      </c>
      <c r="EJ246" s="51">
        <v>2328</v>
      </c>
      <c r="EK246" s="51">
        <v>2207</v>
      </c>
      <c r="EL246" s="51">
        <v>2170</v>
      </c>
      <c r="EM246" s="51">
        <v>2238</v>
      </c>
      <c r="EN246" s="51">
        <v>2196</v>
      </c>
      <c r="EO246" s="51">
        <v>2189</v>
      </c>
      <c r="EP246" s="51">
        <v>2117</v>
      </c>
      <c r="EQ246" s="51">
        <v>2048</v>
      </c>
      <c r="ER246" s="51">
        <v>1927</v>
      </c>
      <c r="ES246" s="51">
        <v>1904</v>
      </c>
      <c r="ET246" s="51">
        <v>1829</v>
      </c>
      <c r="EU246" s="51">
        <v>2010</v>
      </c>
      <c r="EV246" s="51">
        <v>1934</v>
      </c>
      <c r="EW246" s="51">
        <v>2017</v>
      </c>
      <c r="EX246" s="51">
        <v>2070</v>
      </c>
      <c r="EY246" s="51">
        <v>2190</v>
      </c>
      <c r="EZ246" s="51">
        <v>2049</v>
      </c>
      <c r="FA246" s="51">
        <v>2154</v>
      </c>
      <c r="FB246" s="51">
        <v>2105</v>
      </c>
      <c r="FC246" s="51">
        <v>2139</v>
      </c>
      <c r="FD246" s="51">
        <v>2241</v>
      </c>
      <c r="FE246" s="51">
        <v>2160</v>
      </c>
      <c r="FF246" s="51">
        <v>2066</v>
      </c>
      <c r="FG246" s="51">
        <v>2047</v>
      </c>
      <c r="FH246" s="51">
        <v>2034</v>
      </c>
      <c r="FI246" s="51">
        <v>1957</v>
      </c>
      <c r="FJ246" s="51">
        <v>1820</v>
      </c>
      <c r="FK246" s="51">
        <v>1777</v>
      </c>
      <c r="FL246" s="51">
        <v>1675</v>
      </c>
      <c r="FM246" s="51">
        <v>1600</v>
      </c>
      <c r="FN246" s="51">
        <v>1535</v>
      </c>
      <c r="FO246" s="51">
        <v>1532</v>
      </c>
      <c r="FP246" s="51">
        <v>1530</v>
      </c>
      <c r="FQ246" s="51">
        <v>1474</v>
      </c>
      <c r="FR246" s="51">
        <v>1422</v>
      </c>
      <c r="FS246" s="51">
        <v>1456</v>
      </c>
      <c r="FT246" s="51">
        <v>1456</v>
      </c>
      <c r="FU246" s="51">
        <v>1492</v>
      </c>
      <c r="FV246" s="51">
        <v>1549</v>
      </c>
      <c r="FW246" s="51">
        <v>1684</v>
      </c>
      <c r="FX246" s="51">
        <v>1182</v>
      </c>
      <c r="FY246" s="51">
        <v>1230</v>
      </c>
      <c r="FZ246" s="51">
        <v>1169</v>
      </c>
      <c r="GA246" s="51">
        <v>1103</v>
      </c>
      <c r="GB246" s="51">
        <v>891</v>
      </c>
      <c r="GC246" s="51">
        <v>736</v>
      </c>
      <c r="GD246" s="51">
        <v>778</v>
      </c>
      <c r="GE246" s="51">
        <v>762</v>
      </c>
      <c r="GF246" s="51">
        <v>683</v>
      </c>
      <c r="GG246" s="51">
        <v>622</v>
      </c>
      <c r="GH246" s="51">
        <v>589</v>
      </c>
      <c r="GI246" s="51">
        <v>548</v>
      </c>
      <c r="GJ246" s="51">
        <v>424</v>
      </c>
      <c r="GK246" s="51">
        <v>343</v>
      </c>
      <c r="GL246" s="52">
        <v>1470</v>
      </c>
    </row>
    <row r="247" spans="1:194" s="1" customFormat="1">
      <c r="A247" s="30" t="s">
        <v>133</v>
      </c>
      <c r="B247" s="1" t="s">
        <v>327</v>
      </c>
      <c r="C247" s="29" t="str">
        <f t="shared" si="82"/>
        <v>LA England - Charnwood</v>
      </c>
      <c r="D247" s="50">
        <f t="shared" si="73"/>
        <v>74686</v>
      </c>
      <c r="E247" s="50">
        <f t="shared" si="74"/>
        <v>75179</v>
      </c>
      <c r="F247" s="51">
        <f t="shared" si="75"/>
        <v>184748</v>
      </c>
      <c r="G247" s="51">
        <f t="shared" si="76"/>
        <v>92694</v>
      </c>
      <c r="H247" s="52">
        <f t="shared" si="77"/>
        <v>92054</v>
      </c>
      <c r="I247" s="52">
        <f t="shared" si="78"/>
        <v>74686</v>
      </c>
      <c r="J247" s="52">
        <f t="shared" si="79"/>
        <v>75179</v>
      </c>
      <c r="K247" s="49">
        <f t="shared" si="80"/>
        <v>18008</v>
      </c>
      <c r="L247" s="50">
        <f t="shared" si="81"/>
        <v>16875</v>
      </c>
      <c r="M247" s="51">
        <v>867</v>
      </c>
      <c r="N247" s="51">
        <v>864</v>
      </c>
      <c r="O247" s="51">
        <v>909</v>
      </c>
      <c r="P247" s="51">
        <v>938</v>
      </c>
      <c r="Q247" s="51">
        <v>1080</v>
      </c>
      <c r="R247" s="51">
        <v>1005</v>
      </c>
      <c r="S247" s="51">
        <v>1037</v>
      </c>
      <c r="T247" s="51">
        <v>1042</v>
      </c>
      <c r="U247" s="51">
        <v>953</v>
      </c>
      <c r="V247" s="51">
        <v>1032</v>
      </c>
      <c r="W247" s="51">
        <v>1081</v>
      </c>
      <c r="X247" s="51">
        <v>1070</v>
      </c>
      <c r="Y247" s="51">
        <v>1029</v>
      </c>
      <c r="Z247" s="51">
        <v>996</v>
      </c>
      <c r="AA247" s="51">
        <v>1031</v>
      </c>
      <c r="AB247" s="51">
        <v>1002</v>
      </c>
      <c r="AC247" s="51">
        <v>1021</v>
      </c>
      <c r="AD247" s="51">
        <v>1051</v>
      </c>
      <c r="AE247" s="51">
        <v>1327</v>
      </c>
      <c r="AF247" s="51">
        <v>3028</v>
      </c>
      <c r="AG247" s="51">
        <v>2834</v>
      </c>
      <c r="AH247" s="51">
        <v>1961</v>
      </c>
      <c r="AI247" s="51">
        <v>1943</v>
      </c>
      <c r="AJ247" s="51">
        <v>1477</v>
      </c>
      <c r="AK247" s="51">
        <v>1191</v>
      </c>
      <c r="AL247" s="51">
        <v>961</v>
      </c>
      <c r="AM247" s="51">
        <v>982</v>
      </c>
      <c r="AN247" s="51">
        <v>1038</v>
      </c>
      <c r="AO247" s="51">
        <v>1087</v>
      </c>
      <c r="AP247" s="51">
        <v>1047</v>
      </c>
      <c r="AQ247" s="51">
        <v>1089</v>
      </c>
      <c r="AR247" s="51">
        <v>1166</v>
      </c>
      <c r="AS247" s="51">
        <v>1198</v>
      </c>
      <c r="AT247" s="51">
        <v>1133</v>
      </c>
      <c r="AU247" s="51">
        <v>1142</v>
      </c>
      <c r="AV247" s="51">
        <v>1139</v>
      </c>
      <c r="AW247" s="51">
        <v>1150</v>
      </c>
      <c r="AX247" s="51">
        <v>1271</v>
      </c>
      <c r="AY247" s="51">
        <v>1125</v>
      </c>
      <c r="AZ247" s="51">
        <v>1081</v>
      </c>
      <c r="BA247" s="51">
        <v>1141</v>
      </c>
      <c r="BB247" s="51">
        <v>1149</v>
      </c>
      <c r="BC247" s="51">
        <v>1119</v>
      </c>
      <c r="BD247" s="51">
        <v>1066</v>
      </c>
      <c r="BE247" s="51">
        <v>978</v>
      </c>
      <c r="BF247" s="51">
        <v>986</v>
      </c>
      <c r="BG247" s="51">
        <v>1038</v>
      </c>
      <c r="BH247" s="51">
        <v>993</v>
      </c>
      <c r="BI247" s="51">
        <v>1063</v>
      </c>
      <c r="BJ247" s="51">
        <v>1128</v>
      </c>
      <c r="BK247" s="51">
        <v>1139</v>
      </c>
      <c r="BL247" s="51">
        <v>1277</v>
      </c>
      <c r="BM247" s="51">
        <v>1218</v>
      </c>
      <c r="BN247" s="51">
        <v>1218</v>
      </c>
      <c r="BO247" s="51">
        <v>1170</v>
      </c>
      <c r="BP247" s="51">
        <v>1180</v>
      </c>
      <c r="BQ247" s="51">
        <v>1164</v>
      </c>
      <c r="BR247" s="51">
        <v>1221</v>
      </c>
      <c r="BS247" s="51">
        <v>1152</v>
      </c>
      <c r="BT247" s="51">
        <v>1138</v>
      </c>
      <c r="BU247" s="51">
        <v>1088</v>
      </c>
      <c r="BV247" s="51">
        <v>1175</v>
      </c>
      <c r="BW247" s="51">
        <v>1004</v>
      </c>
      <c r="BX247" s="51">
        <v>1051</v>
      </c>
      <c r="BY247" s="51">
        <v>977</v>
      </c>
      <c r="BZ247" s="51">
        <v>999</v>
      </c>
      <c r="CA247" s="51">
        <v>995</v>
      </c>
      <c r="CB247" s="51">
        <v>876</v>
      </c>
      <c r="CC247" s="51">
        <v>869</v>
      </c>
      <c r="CD247" s="51">
        <v>899</v>
      </c>
      <c r="CE247" s="51">
        <v>872</v>
      </c>
      <c r="CF247" s="51">
        <v>894</v>
      </c>
      <c r="CG247" s="51">
        <v>842</v>
      </c>
      <c r="CH247" s="51">
        <v>869</v>
      </c>
      <c r="CI247" s="51">
        <v>864</v>
      </c>
      <c r="CJ247" s="51">
        <v>995</v>
      </c>
      <c r="CK247" s="51">
        <v>692</v>
      </c>
      <c r="CL247" s="51">
        <v>661</v>
      </c>
      <c r="CM247" s="51">
        <v>659</v>
      </c>
      <c r="CN247" s="51">
        <v>638</v>
      </c>
      <c r="CO247" s="51">
        <v>476</v>
      </c>
      <c r="CP247" s="51">
        <v>444</v>
      </c>
      <c r="CQ247" s="51">
        <v>418</v>
      </c>
      <c r="CR247" s="51">
        <v>389</v>
      </c>
      <c r="CS247" s="51">
        <v>359</v>
      </c>
      <c r="CT247" s="51">
        <v>322</v>
      </c>
      <c r="CU247" s="51">
        <v>278</v>
      </c>
      <c r="CV247" s="51">
        <v>238</v>
      </c>
      <c r="CW247" s="51">
        <v>186</v>
      </c>
      <c r="CX247" s="51">
        <v>176</v>
      </c>
      <c r="CY247" s="51">
        <v>573</v>
      </c>
      <c r="CZ247" s="51">
        <v>801</v>
      </c>
      <c r="DA247" s="51">
        <v>820</v>
      </c>
      <c r="DB247" s="51">
        <v>945</v>
      </c>
      <c r="DC247" s="51">
        <v>855</v>
      </c>
      <c r="DD247" s="51">
        <v>970</v>
      </c>
      <c r="DE247" s="51">
        <v>886</v>
      </c>
      <c r="DF247" s="51">
        <v>1001</v>
      </c>
      <c r="DG247" s="51">
        <v>976</v>
      </c>
      <c r="DH247" s="51">
        <v>900</v>
      </c>
      <c r="DI247" s="51">
        <v>998</v>
      </c>
      <c r="DJ247" s="51">
        <v>999</v>
      </c>
      <c r="DK247" s="51">
        <v>1051</v>
      </c>
      <c r="DL247" s="51">
        <v>1046</v>
      </c>
      <c r="DM247" s="51">
        <v>977</v>
      </c>
      <c r="DN247" s="51">
        <v>945</v>
      </c>
      <c r="DO247" s="51">
        <v>951</v>
      </c>
      <c r="DP247" s="51">
        <v>866</v>
      </c>
      <c r="DQ247" s="51">
        <v>888</v>
      </c>
      <c r="DR247" s="51">
        <v>1152</v>
      </c>
      <c r="DS247" s="51">
        <v>2114</v>
      </c>
      <c r="DT247" s="51">
        <v>1977</v>
      </c>
      <c r="DU247" s="51">
        <v>1437</v>
      </c>
      <c r="DV247" s="51">
        <v>1332</v>
      </c>
      <c r="DW247" s="51">
        <v>1150</v>
      </c>
      <c r="DX247" s="51">
        <v>1007</v>
      </c>
      <c r="DY247" s="51">
        <v>959</v>
      </c>
      <c r="DZ247" s="51">
        <v>1013</v>
      </c>
      <c r="EA247" s="51">
        <v>1020</v>
      </c>
      <c r="EB247" s="51">
        <v>1124</v>
      </c>
      <c r="EC247" s="51">
        <v>1063</v>
      </c>
      <c r="ED247" s="51">
        <v>1206</v>
      </c>
      <c r="EE247" s="51">
        <v>1201</v>
      </c>
      <c r="EF247" s="51">
        <v>1255</v>
      </c>
      <c r="EG247" s="51">
        <v>1162</v>
      </c>
      <c r="EH247" s="51">
        <v>1271</v>
      </c>
      <c r="EI247" s="51">
        <v>1258</v>
      </c>
      <c r="EJ247" s="51">
        <v>1202</v>
      </c>
      <c r="EK247" s="51">
        <v>1243</v>
      </c>
      <c r="EL247" s="51">
        <v>1204</v>
      </c>
      <c r="EM247" s="51">
        <v>1202</v>
      </c>
      <c r="EN247" s="51">
        <v>1156</v>
      </c>
      <c r="EO247" s="51">
        <v>1202</v>
      </c>
      <c r="EP247" s="51">
        <v>1211</v>
      </c>
      <c r="EQ247" s="51">
        <v>1102</v>
      </c>
      <c r="ER247" s="51">
        <v>1036</v>
      </c>
      <c r="ES247" s="51">
        <v>912</v>
      </c>
      <c r="ET247" s="51">
        <v>1030</v>
      </c>
      <c r="EU247" s="51">
        <v>1046</v>
      </c>
      <c r="EV247" s="51">
        <v>1119</v>
      </c>
      <c r="EW247" s="51">
        <v>1175</v>
      </c>
      <c r="EX247" s="51">
        <v>1151</v>
      </c>
      <c r="EY247" s="51">
        <v>1278</v>
      </c>
      <c r="EZ247" s="51">
        <v>1203</v>
      </c>
      <c r="FA247" s="51">
        <v>1251</v>
      </c>
      <c r="FB247" s="51">
        <v>1227</v>
      </c>
      <c r="FC247" s="51">
        <v>1245</v>
      </c>
      <c r="FD247" s="51">
        <v>1171</v>
      </c>
      <c r="FE247" s="51">
        <v>1246</v>
      </c>
      <c r="FF247" s="51">
        <v>1168</v>
      </c>
      <c r="FG247" s="51">
        <v>1206</v>
      </c>
      <c r="FH247" s="51">
        <v>1136</v>
      </c>
      <c r="FI247" s="51">
        <v>1104</v>
      </c>
      <c r="FJ247" s="51">
        <v>1117</v>
      </c>
      <c r="FK247" s="51">
        <v>1095</v>
      </c>
      <c r="FL247" s="51">
        <v>1071</v>
      </c>
      <c r="FM247" s="51">
        <v>935</v>
      </c>
      <c r="FN247" s="51">
        <v>922</v>
      </c>
      <c r="FO247" s="51">
        <v>905</v>
      </c>
      <c r="FP247" s="51">
        <v>961</v>
      </c>
      <c r="FQ247" s="51">
        <v>953</v>
      </c>
      <c r="FR247" s="51">
        <v>997</v>
      </c>
      <c r="FS247" s="51">
        <v>914</v>
      </c>
      <c r="FT247" s="51">
        <v>890</v>
      </c>
      <c r="FU247" s="51">
        <v>968</v>
      </c>
      <c r="FV247" s="51">
        <v>1014</v>
      </c>
      <c r="FW247" s="51">
        <v>986</v>
      </c>
      <c r="FX247" s="51">
        <v>742</v>
      </c>
      <c r="FY247" s="51">
        <v>818</v>
      </c>
      <c r="FZ247" s="51">
        <v>849</v>
      </c>
      <c r="GA247" s="51">
        <v>706</v>
      </c>
      <c r="GB247" s="51">
        <v>554</v>
      </c>
      <c r="GC247" s="51">
        <v>505</v>
      </c>
      <c r="GD247" s="51">
        <v>530</v>
      </c>
      <c r="GE247" s="51">
        <v>485</v>
      </c>
      <c r="GF247" s="51">
        <v>438</v>
      </c>
      <c r="GG247" s="51">
        <v>445</v>
      </c>
      <c r="GH247" s="51">
        <v>381</v>
      </c>
      <c r="GI247" s="51">
        <v>342</v>
      </c>
      <c r="GJ247" s="51">
        <v>321</v>
      </c>
      <c r="GK247" s="51">
        <v>275</v>
      </c>
      <c r="GL247" s="52">
        <v>1133</v>
      </c>
    </row>
    <row r="248" spans="1:194" s="1" customFormat="1">
      <c r="A248" s="30" t="s">
        <v>133</v>
      </c>
      <c r="B248" s="1" t="s">
        <v>328</v>
      </c>
      <c r="C248" s="29" t="str">
        <f t="shared" si="82"/>
        <v>LA England - Chelmsford</v>
      </c>
      <c r="D248" s="50">
        <f t="shared" si="73"/>
        <v>69876</v>
      </c>
      <c r="E248" s="50">
        <f t="shared" si="74"/>
        <v>74701</v>
      </c>
      <c r="F248" s="51">
        <f t="shared" si="75"/>
        <v>183326</v>
      </c>
      <c r="G248" s="51">
        <f t="shared" si="76"/>
        <v>89765</v>
      </c>
      <c r="H248" s="52">
        <f t="shared" si="77"/>
        <v>93561</v>
      </c>
      <c r="I248" s="52">
        <f t="shared" si="78"/>
        <v>69876</v>
      </c>
      <c r="J248" s="52">
        <f t="shared" si="79"/>
        <v>74701</v>
      </c>
      <c r="K248" s="49">
        <f t="shared" si="80"/>
        <v>19889</v>
      </c>
      <c r="L248" s="50">
        <f t="shared" si="81"/>
        <v>18860</v>
      </c>
      <c r="M248" s="51">
        <v>977</v>
      </c>
      <c r="N248" s="51">
        <v>1004</v>
      </c>
      <c r="O248" s="51">
        <v>978</v>
      </c>
      <c r="P248" s="51">
        <v>1029</v>
      </c>
      <c r="Q248" s="51">
        <v>1057</v>
      </c>
      <c r="R248" s="51">
        <v>1068</v>
      </c>
      <c r="S248" s="51">
        <v>1198</v>
      </c>
      <c r="T248" s="51">
        <v>1158</v>
      </c>
      <c r="U248" s="51">
        <v>1165</v>
      </c>
      <c r="V248" s="51">
        <v>1118</v>
      </c>
      <c r="W248" s="51">
        <v>1201</v>
      </c>
      <c r="X248" s="51">
        <v>1152</v>
      </c>
      <c r="Y248" s="51">
        <v>1165</v>
      </c>
      <c r="Z248" s="51">
        <v>1146</v>
      </c>
      <c r="AA248" s="51">
        <v>1193</v>
      </c>
      <c r="AB248" s="51">
        <v>1022</v>
      </c>
      <c r="AC248" s="51">
        <v>1155</v>
      </c>
      <c r="AD248" s="51">
        <v>1103</v>
      </c>
      <c r="AE248" s="51">
        <v>1050</v>
      </c>
      <c r="AF248" s="51">
        <v>763</v>
      </c>
      <c r="AG248" s="51">
        <v>805</v>
      </c>
      <c r="AH248" s="51">
        <v>813</v>
      </c>
      <c r="AI248" s="51">
        <v>848</v>
      </c>
      <c r="AJ248" s="51">
        <v>970</v>
      </c>
      <c r="AK248" s="51">
        <v>1034</v>
      </c>
      <c r="AL248" s="51">
        <v>1042</v>
      </c>
      <c r="AM248" s="51">
        <v>1036</v>
      </c>
      <c r="AN248" s="51">
        <v>1077</v>
      </c>
      <c r="AO248" s="51">
        <v>1147</v>
      </c>
      <c r="AP248" s="51">
        <v>1159</v>
      </c>
      <c r="AQ248" s="51">
        <v>1238</v>
      </c>
      <c r="AR248" s="51">
        <v>1217</v>
      </c>
      <c r="AS248" s="51">
        <v>1145</v>
      </c>
      <c r="AT248" s="51">
        <v>1196</v>
      </c>
      <c r="AU248" s="51">
        <v>1193</v>
      </c>
      <c r="AV248" s="51">
        <v>1253</v>
      </c>
      <c r="AW248" s="51">
        <v>1157</v>
      </c>
      <c r="AX248" s="51">
        <v>1240</v>
      </c>
      <c r="AY248" s="51">
        <v>1187</v>
      </c>
      <c r="AZ248" s="51">
        <v>1202</v>
      </c>
      <c r="BA248" s="51">
        <v>1271</v>
      </c>
      <c r="BB248" s="51">
        <v>1231</v>
      </c>
      <c r="BC248" s="51">
        <v>1261</v>
      </c>
      <c r="BD248" s="51">
        <v>1216</v>
      </c>
      <c r="BE248" s="51">
        <v>1148</v>
      </c>
      <c r="BF248" s="51">
        <v>1119</v>
      </c>
      <c r="BG248" s="51">
        <v>1222</v>
      </c>
      <c r="BH248" s="51">
        <v>1207</v>
      </c>
      <c r="BI248" s="51">
        <v>1258</v>
      </c>
      <c r="BJ248" s="51">
        <v>1230</v>
      </c>
      <c r="BK248" s="51">
        <v>1286</v>
      </c>
      <c r="BL248" s="51">
        <v>1328</v>
      </c>
      <c r="BM248" s="51">
        <v>1226</v>
      </c>
      <c r="BN248" s="51">
        <v>1283</v>
      </c>
      <c r="BO248" s="51">
        <v>1274</v>
      </c>
      <c r="BP248" s="51">
        <v>1254</v>
      </c>
      <c r="BQ248" s="51">
        <v>1220</v>
      </c>
      <c r="BR248" s="51">
        <v>1221</v>
      </c>
      <c r="BS248" s="51">
        <v>1182</v>
      </c>
      <c r="BT248" s="51">
        <v>1138</v>
      </c>
      <c r="BU248" s="51">
        <v>1166</v>
      </c>
      <c r="BV248" s="51">
        <v>1041</v>
      </c>
      <c r="BW248" s="51">
        <v>1031</v>
      </c>
      <c r="BX248" s="51">
        <v>1010</v>
      </c>
      <c r="BY248" s="51">
        <v>949</v>
      </c>
      <c r="BZ248" s="51">
        <v>953</v>
      </c>
      <c r="CA248" s="51">
        <v>923</v>
      </c>
      <c r="CB248" s="51">
        <v>825</v>
      </c>
      <c r="CC248" s="51">
        <v>830</v>
      </c>
      <c r="CD248" s="51">
        <v>857</v>
      </c>
      <c r="CE248" s="51">
        <v>780</v>
      </c>
      <c r="CF248" s="51">
        <v>775</v>
      </c>
      <c r="CG248" s="51">
        <v>791</v>
      </c>
      <c r="CH248" s="51">
        <v>835</v>
      </c>
      <c r="CI248" s="51">
        <v>906</v>
      </c>
      <c r="CJ248" s="51">
        <v>1025</v>
      </c>
      <c r="CK248" s="51">
        <v>774</v>
      </c>
      <c r="CL248" s="51">
        <v>694</v>
      </c>
      <c r="CM248" s="51">
        <v>685</v>
      </c>
      <c r="CN248" s="51">
        <v>601</v>
      </c>
      <c r="CO248" s="51">
        <v>496</v>
      </c>
      <c r="CP248" s="51">
        <v>397</v>
      </c>
      <c r="CQ248" s="51">
        <v>403</v>
      </c>
      <c r="CR248" s="51">
        <v>407</v>
      </c>
      <c r="CS248" s="51">
        <v>387</v>
      </c>
      <c r="CT248" s="51">
        <v>390</v>
      </c>
      <c r="CU248" s="51">
        <v>270</v>
      </c>
      <c r="CV248" s="51">
        <v>296</v>
      </c>
      <c r="CW248" s="51">
        <v>235</v>
      </c>
      <c r="CX248" s="51">
        <v>178</v>
      </c>
      <c r="CY248" s="51">
        <v>619</v>
      </c>
      <c r="CZ248" s="51">
        <v>959</v>
      </c>
      <c r="DA248" s="51">
        <v>908</v>
      </c>
      <c r="DB248" s="51">
        <v>934</v>
      </c>
      <c r="DC248" s="51">
        <v>973</v>
      </c>
      <c r="DD248" s="51">
        <v>1102</v>
      </c>
      <c r="DE248" s="51">
        <v>1119</v>
      </c>
      <c r="DF248" s="51">
        <v>993</v>
      </c>
      <c r="DG248" s="51">
        <v>1054</v>
      </c>
      <c r="DH248" s="51">
        <v>1054</v>
      </c>
      <c r="DI248" s="51">
        <v>1097</v>
      </c>
      <c r="DJ248" s="51">
        <v>1123</v>
      </c>
      <c r="DK248" s="51">
        <v>1112</v>
      </c>
      <c r="DL248" s="51">
        <v>1130</v>
      </c>
      <c r="DM248" s="51">
        <v>1041</v>
      </c>
      <c r="DN248" s="51">
        <v>1126</v>
      </c>
      <c r="DO248" s="51">
        <v>1041</v>
      </c>
      <c r="DP248" s="51">
        <v>1060</v>
      </c>
      <c r="DQ248" s="51">
        <v>1034</v>
      </c>
      <c r="DR248" s="51">
        <v>974</v>
      </c>
      <c r="DS248" s="51">
        <v>816</v>
      </c>
      <c r="DT248" s="51">
        <v>768</v>
      </c>
      <c r="DU248" s="51">
        <v>839</v>
      </c>
      <c r="DV248" s="51">
        <v>949</v>
      </c>
      <c r="DW248" s="51">
        <v>912</v>
      </c>
      <c r="DX248" s="51">
        <v>996</v>
      </c>
      <c r="DY248" s="51">
        <v>1034</v>
      </c>
      <c r="DZ248" s="51">
        <v>1070</v>
      </c>
      <c r="EA248" s="51">
        <v>1128</v>
      </c>
      <c r="EB248" s="51">
        <v>1180</v>
      </c>
      <c r="EC248" s="51">
        <v>1325</v>
      </c>
      <c r="ED248" s="51">
        <v>1296</v>
      </c>
      <c r="EE248" s="51">
        <v>1286</v>
      </c>
      <c r="EF248" s="51">
        <v>1326</v>
      </c>
      <c r="EG248" s="51">
        <v>1327</v>
      </c>
      <c r="EH248" s="51">
        <v>1360</v>
      </c>
      <c r="EI248" s="51">
        <v>1316</v>
      </c>
      <c r="EJ248" s="51">
        <v>1262</v>
      </c>
      <c r="EK248" s="51">
        <v>1241</v>
      </c>
      <c r="EL248" s="51">
        <v>1253</v>
      </c>
      <c r="EM248" s="51">
        <v>1242</v>
      </c>
      <c r="EN248" s="51">
        <v>1367</v>
      </c>
      <c r="EO248" s="51">
        <v>1353</v>
      </c>
      <c r="EP248" s="51">
        <v>1312</v>
      </c>
      <c r="EQ248" s="51">
        <v>1276</v>
      </c>
      <c r="ER248" s="51">
        <v>1189</v>
      </c>
      <c r="ES248" s="51">
        <v>1214</v>
      </c>
      <c r="ET248" s="51">
        <v>1174</v>
      </c>
      <c r="EU248" s="51">
        <v>1209</v>
      </c>
      <c r="EV248" s="51">
        <v>1207</v>
      </c>
      <c r="EW248" s="51">
        <v>1272</v>
      </c>
      <c r="EX248" s="51">
        <v>1261</v>
      </c>
      <c r="EY248" s="51">
        <v>1358</v>
      </c>
      <c r="EZ248" s="51">
        <v>1255</v>
      </c>
      <c r="FA248" s="51">
        <v>1246</v>
      </c>
      <c r="FB248" s="51">
        <v>1338</v>
      </c>
      <c r="FC248" s="51">
        <v>1287</v>
      </c>
      <c r="FD248" s="51">
        <v>1249</v>
      </c>
      <c r="FE248" s="51">
        <v>1186</v>
      </c>
      <c r="FF248" s="51">
        <v>1204</v>
      </c>
      <c r="FG248" s="51">
        <v>1165</v>
      </c>
      <c r="FH248" s="51">
        <v>1203</v>
      </c>
      <c r="FI248" s="51">
        <v>1153</v>
      </c>
      <c r="FJ248" s="51">
        <v>1014</v>
      </c>
      <c r="FK248" s="51">
        <v>950</v>
      </c>
      <c r="FL248" s="51">
        <v>1046</v>
      </c>
      <c r="FM248" s="51">
        <v>955</v>
      </c>
      <c r="FN248" s="51">
        <v>940</v>
      </c>
      <c r="FO248" s="51">
        <v>943</v>
      </c>
      <c r="FP248" s="51">
        <v>861</v>
      </c>
      <c r="FQ248" s="51">
        <v>869</v>
      </c>
      <c r="FR248" s="51">
        <v>848</v>
      </c>
      <c r="FS248" s="51">
        <v>895</v>
      </c>
      <c r="FT248" s="51">
        <v>884</v>
      </c>
      <c r="FU248" s="51">
        <v>976</v>
      </c>
      <c r="FV248" s="51">
        <v>1034</v>
      </c>
      <c r="FW248" s="51">
        <v>1207</v>
      </c>
      <c r="FX248" s="51">
        <v>886</v>
      </c>
      <c r="FY248" s="51">
        <v>780</v>
      </c>
      <c r="FZ248" s="51">
        <v>787</v>
      </c>
      <c r="GA248" s="51">
        <v>648</v>
      </c>
      <c r="GB248" s="51">
        <v>626</v>
      </c>
      <c r="GC248" s="51">
        <v>532</v>
      </c>
      <c r="GD248" s="51">
        <v>552</v>
      </c>
      <c r="GE248" s="51">
        <v>529</v>
      </c>
      <c r="GF248" s="51">
        <v>509</v>
      </c>
      <c r="GG248" s="51">
        <v>468</v>
      </c>
      <c r="GH248" s="51">
        <v>451</v>
      </c>
      <c r="GI248" s="51">
        <v>376</v>
      </c>
      <c r="GJ248" s="51">
        <v>329</v>
      </c>
      <c r="GK248" s="51">
        <v>262</v>
      </c>
      <c r="GL248" s="52">
        <v>1166</v>
      </c>
    </row>
    <row r="249" spans="1:194" s="1" customFormat="1">
      <c r="A249" s="30" t="s">
        <v>133</v>
      </c>
      <c r="B249" s="1" t="s">
        <v>329</v>
      </c>
      <c r="C249" s="29" t="str">
        <f t="shared" si="82"/>
        <v>LA England - Cheltenham</v>
      </c>
      <c r="D249" s="50">
        <f t="shared" si="73"/>
        <v>46806</v>
      </c>
      <c r="E249" s="50">
        <f t="shared" si="74"/>
        <v>49231</v>
      </c>
      <c r="F249" s="51">
        <f t="shared" si="75"/>
        <v>119434</v>
      </c>
      <c r="G249" s="51">
        <f t="shared" si="76"/>
        <v>58454</v>
      </c>
      <c r="H249" s="52">
        <f t="shared" si="77"/>
        <v>60980</v>
      </c>
      <c r="I249" s="52">
        <f t="shared" si="78"/>
        <v>46806</v>
      </c>
      <c r="J249" s="52">
        <f t="shared" si="79"/>
        <v>49231</v>
      </c>
      <c r="K249" s="49">
        <f t="shared" si="80"/>
        <v>11648</v>
      </c>
      <c r="L249" s="50">
        <f t="shared" si="81"/>
        <v>11749</v>
      </c>
      <c r="M249" s="51">
        <v>541</v>
      </c>
      <c r="N249" s="51">
        <v>577</v>
      </c>
      <c r="O249" s="51">
        <v>549</v>
      </c>
      <c r="P249" s="51">
        <v>632</v>
      </c>
      <c r="Q249" s="51">
        <v>632</v>
      </c>
      <c r="R249" s="51">
        <v>704</v>
      </c>
      <c r="S249" s="51">
        <v>643</v>
      </c>
      <c r="T249" s="51">
        <v>672</v>
      </c>
      <c r="U249" s="51">
        <v>650</v>
      </c>
      <c r="V249" s="51">
        <v>665</v>
      </c>
      <c r="W249" s="51">
        <v>679</v>
      </c>
      <c r="X249" s="51">
        <v>669</v>
      </c>
      <c r="Y249" s="51">
        <v>685</v>
      </c>
      <c r="Z249" s="51">
        <v>753</v>
      </c>
      <c r="AA249" s="51">
        <v>687</v>
      </c>
      <c r="AB249" s="51">
        <v>714</v>
      </c>
      <c r="AC249" s="51">
        <v>616</v>
      </c>
      <c r="AD249" s="51">
        <v>580</v>
      </c>
      <c r="AE249" s="51">
        <v>676</v>
      </c>
      <c r="AF249" s="51">
        <v>656</v>
      </c>
      <c r="AG249" s="51">
        <v>743</v>
      </c>
      <c r="AH249" s="51">
        <v>795</v>
      </c>
      <c r="AI249" s="51">
        <v>750</v>
      </c>
      <c r="AJ249" s="51">
        <v>715</v>
      </c>
      <c r="AK249" s="51">
        <v>800</v>
      </c>
      <c r="AL249" s="51">
        <v>866</v>
      </c>
      <c r="AM249" s="51">
        <v>817</v>
      </c>
      <c r="AN249" s="51">
        <v>841</v>
      </c>
      <c r="AO249" s="51">
        <v>791</v>
      </c>
      <c r="AP249" s="51">
        <v>804</v>
      </c>
      <c r="AQ249" s="51">
        <v>918</v>
      </c>
      <c r="AR249" s="51">
        <v>820</v>
      </c>
      <c r="AS249" s="51">
        <v>840</v>
      </c>
      <c r="AT249" s="51">
        <v>880</v>
      </c>
      <c r="AU249" s="51">
        <v>784</v>
      </c>
      <c r="AV249" s="51">
        <v>733</v>
      </c>
      <c r="AW249" s="51">
        <v>825</v>
      </c>
      <c r="AX249" s="51">
        <v>792</v>
      </c>
      <c r="AY249" s="51">
        <v>811</v>
      </c>
      <c r="AZ249" s="51">
        <v>867</v>
      </c>
      <c r="BA249" s="51">
        <v>813</v>
      </c>
      <c r="BB249" s="51">
        <v>781</v>
      </c>
      <c r="BC249" s="51">
        <v>826</v>
      </c>
      <c r="BD249" s="51">
        <v>786</v>
      </c>
      <c r="BE249" s="51">
        <v>739</v>
      </c>
      <c r="BF249" s="51">
        <v>718</v>
      </c>
      <c r="BG249" s="51">
        <v>702</v>
      </c>
      <c r="BH249" s="51">
        <v>684</v>
      </c>
      <c r="BI249" s="51">
        <v>728</v>
      </c>
      <c r="BJ249" s="51">
        <v>745</v>
      </c>
      <c r="BK249" s="51">
        <v>712</v>
      </c>
      <c r="BL249" s="51">
        <v>737</v>
      </c>
      <c r="BM249" s="51">
        <v>760</v>
      </c>
      <c r="BN249" s="51">
        <v>823</v>
      </c>
      <c r="BO249" s="51">
        <v>802</v>
      </c>
      <c r="BP249" s="51">
        <v>787</v>
      </c>
      <c r="BQ249" s="51">
        <v>774</v>
      </c>
      <c r="BR249" s="51">
        <v>831</v>
      </c>
      <c r="BS249" s="51">
        <v>849</v>
      </c>
      <c r="BT249" s="51">
        <v>724</v>
      </c>
      <c r="BU249" s="51">
        <v>743</v>
      </c>
      <c r="BV249" s="51">
        <v>723</v>
      </c>
      <c r="BW249" s="51">
        <v>746</v>
      </c>
      <c r="BX249" s="51">
        <v>660</v>
      </c>
      <c r="BY249" s="51">
        <v>620</v>
      </c>
      <c r="BZ249" s="51">
        <v>605</v>
      </c>
      <c r="CA249" s="51">
        <v>560</v>
      </c>
      <c r="CB249" s="51">
        <v>541</v>
      </c>
      <c r="CC249" s="51">
        <v>515</v>
      </c>
      <c r="CD249" s="51">
        <v>510</v>
      </c>
      <c r="CE249" s="51">
        <v>557</v>
      </c>
      <c r="CF249" s="51">
        <v>460</v>
      </c>
      <c r="CG249" s="51">
        <v>546</v>
      </c>
      <c r="CH249" s="51">
        <v>561</v>
      </c>
      <c r="CI249" s="51">
        <v>542</v>
      </c>
      <c r="CJ249" s="51">
        <v>592</v>
      </c>
      <c r="CK249" s="51">
        <v>450</v>
      </c>
      <c r="CL249" s="51">
        <v>439</v>
      </c>
      <c r="CM249" s="51">
        <v>405</v>
      </c>
      <c r="CN249" s="51">
        <v>372</v>
      </c>
      <c r="CO249" s="51">
        <v>343</v>
      </c>
      <c r="CP249" s="51">
        <v>307</v>
      </c>
      <c r="CQ249" s="51">
        <v>276</v>
      </c>
      <c r="CR249" s="51">
        <v>274</v>
      </c>
      <c r="CS249" s="51">
        <v>250</v>
      </c>
      <c r="CT249" s="51">
        <v>264</v>
      </c>
      <c r="CU249" s="51">
        <v>214</v>
      </c>
      <c r="CV249" s="51">
        <v>185</v>
      </c>
      <c r="CW249" s="51">
        <v>143</v>
      </c>
      <c r="CX249" s="51">
        <v>125</v>
      </c>
      <c r="CY249" s="51">
        <v>433</v>
      </c>
      <c r="CZ249" s="51">
        <v>592</v>
      </c>
      <c r="DA249" s="51">
        <v>535</v>
      </c>
      <c r="DB249" s="51">
        <v>618</v>
      </c>
      <c r="DC249" s="51">
        <v>561</v>
      </c>
      <c r="DD249" s="51">
        <v>581</v>
      </c>
      <c r="DE249" s="51">
        <v>608</v>
      </c>
      <c r="DF249" s="51">
        <v>593</v>
      </c>
      <c r="DG249" s="51">
        <v>613</v>
      </c>
      <c r="DH249" s="51">
        <v>673</v>
      </c>
      <c r="DI249" s="51">
        <v>633</v>
      </c>
      <c r="DJ249" s="51">
        <v>648</v>
      </c>
      <c r="DK249" s="51">
        <v>690</v>
      </c>
      <c r="DL249" s="51">
        <v>708</v>
      </c>
      <c r="DM249" s="51">
        <v>711</v>
      </c>
      <c r="DN249" s="51">
        <v>845</v>
      </c>
      <c r="DO249" s="51">
        <v>773</v>
      </c>
      <c r="DP249" s="51">
        <v>642</v>
      </c>
      <c r="DQ249" s="51">
        <v>725</v>
      </c>
      <c r="DR249" s="51">
        <v>679</v>
      </c>
      <c r="DS249" s="51">
        <v>762</v>
      </c>
      <c r="DT249" s="51">
        <v>773</v>
      </c>
      <c r="DU249" s="51">
        <v>712</v>
      </c>
      <c r="DV249" s="51">
        <v>649</v>
      </c>
      <c r="DW249" s="51">
        <v>749</v>
      </c>
      <c r="DX249" s="51">
        <v>730</v>
      </c>
      <c r="DY249" s="51">
        <v>808</v>
      </c>
      <c r="DZ249" s="51">
        <v>811</v>
      </c>
      <c r="EA249" s="51">
        <v>760</v>
      </c>
      <c r="EB249" s="51">
        <v>771</v>
      </c>
      <c r="EC249" s="51">
        <v>747</v>
      </c>
      <c r="ED249" s="51">
        <v>777</v>
      </c>
      <c r="EE249" s="51">
        <v>864</v>
      </c>
      <c r="EF249" s="51">
        <v>825</v>
      </c>
      <c r="EG249" s="51">
        <v>822</v>
      </c>
      <c r="EH249" s="51">
        <v>858</v>
      </c>
      <c r="EI249" s="51">
        <v>825</v>
      </c>
      <c r="EJ249" s="51">
        <v>879</v>
      </c>
      <c r="EK249" s="51">
        <v>811</v>
      </c>
      <c r="EL249" s="51">
        <v>812</v>
      </c>
      <c r="EM249" s="51">
        <v>795</v>
      </c>
      <c r="EN249" s="51">
        <v>804</v>
      </c>
      <c r="EO249" s="51">
        <v>765</v>
      </c>
      <c r="EP249" s="51">
        <v>861</v>
      </c>
      <c r="EQ249" s="51">
        <v>821</v>
      </c>
      <c r="ER249" s="51">
        <v>717</v>
      </c>
      <c r="ES249" s="51">
        <v>674</v>
      </c>
      <c r="ET249" s="51">
        <v>741</v>
      </c>
      <c r="EU249" s="51">
        <v>745</v>
      </c>
      <c r="EV249" s="51">
        <v>734</v>
      </c>
      <c r="EW249" s="51">
        <v>757</v>
      </c>
      <c r="EX249" s="51">
        <v>797</v>
      </c>
      <c r="EY249" s="51">
        <v>756</v>
      </c>
      <c r="EZ249" s="51">
        <v>741</v>
      </c>
      <c r="FA249" s="51">
        <v>754</v>
      </c>
      <c r="FB249" s="51">
        <v>822</v>
      </c>
      <c r="FC249" s="51">
        <v>805</v>
      </c>
      <c r="FD249" s="51">
        <v>802</v>
      </c>
      <c r="FE249" s="51">
        <v>862</v>
      </c>
      <c r="FF249" s="51">
        <v>858</v>
      </c>
      <c r="FG249" s="51">
        <v>812</v>
      </c>
      <c r="FH249" s="51">
        <v>754</v>
      </c>
      <c r="FI249" s="51">
        <v>733</v>
      </c>
      <c r="FJ249" s="51">
        <v>691</v>
      </c>
      <c r="FK249" s="51">
        <v>639</v>
      </c>
      <c r="FL249" s="51">
        <v>618</v>
      </c>
      <c r="FM249" s="51">
        <v>634</v>
      </c>
      <c r="FN249" s="51">
        <v>567</v>
      </c>
      <c r="FO249" s="51">
        <v>586</v>
      </c>
      <c r="FP249" s="51">
        <v>605</v>
      </c>
      <c r="FQ249" s="51">
        <v>562</v>
      </c>
      <c r="FR249" s="51">
        <v>591</v>
      </c>
      <c r="FS249" s="51">
        <v>533</v>
      </c>
      <c r="FT249" s="51">
        <v>589</v>
      </c>
      <c r="FU249" s="51">
        <v>581</v>
      </c>
      <c r="FV249" s="51">
        <v>663</v>
      </c>
      <c r="FW249" s="51">
        <v>674</v>
      </c>
      <c r="FX249" s="51">
        <v>544</v>
      </c>
      <c r="FY249" s="51">
        <v>495</v>
      </c>
      <c r="FZ249" s="51">
        <v>527</v>
      </c>
      <c r="GA249" s="51">
        <v>455</v>
      </c>
      <c r="GB249" s="51">
        <v>424</v>
      </c>
      <c r="GC249" s="51">
        <v>408</v>
      </c>
      <c r="GD249" s="51">
        <v>349</v>
      </c>
      <c r="GE249" s="51">
        <v>402</v>
      </c>
      <c r="GF249" s="51">
        <v>323</v>
      </c>
      <c r="GG249" s="51">
        <v>316</v>
      </c>
      <c r="GH249" s="51">
        <v>298</v>
      </c>
      <c r="GI249" s="51">
        <v>309</v>
      </c>
      <c r="GJ249" s="51">
        <v>231</v>
      </c>
      <c r="GK249" s="51">
        <v>247</v>
      </c>
      <c r="GL249" s="52">
        <v>1036</v>
      </c>
    </row>
    <row r="250" spans="1:194" s="1" customFormat="1">
      <c r="A250" s="30" t="s">
        <v>133</v>
      </c>
      <c r="B250" s="1" t="s">
        <v>330</v>
      </c>
      <c r="C250" s="29" t="str">
        <f t="shared" si="82"/>
        <v>LA England - Cherwell</v>
      </c>
      <c r="D250" s="50">
        <f t="shared" si="73"/>
        <v>63378</v>
      </c>
      <c r="E250" s="50">
        <f t="shared" si="74"/>
        <v>65706</v>
      </c>
      <c r="F250" s="51">
        <f t="shared" si="75"/>
        <v>164155</v>
      </c>
      <c r="G250" s="51">
        <f t="shared" si="76"/>
        <v>81428</v>
      </c>
      <c r="H250" s="52">
        <f t="shared" si="77"/>
        <v>82727</v>
      </c>
      <c r="I250" s="52">
        <f t="shared" si="78"/>
        <v>63378</v>
      </c>
      <c r="J250" s="52">
        <f t="shared" si="79"/>
        <v>65706</v>
      </c>
      <c r="K250" s="49">
        <f t="shared" si="80"/>
        <v>18050</v>
      </c>
      <c r="L250" s="50">
        <f t="shared" si="81"/>
        <v>17021</v>
      </c>
      <c r="M250" s="51">
        <v>987</v>
      </c>
      <c r="N250" s="51">
        <v>988</v>
      </c>
      <c r="O250" s="51">
        <v>995</v>
      </c>
      <c r="P250" s="51">
        <v>1054</v>
      </c>
      <c r="Q250" s="51">
        <v>1000</v>
      </c>
      <c r="R250" s="51">
        <v>982</v>
      </c>
      <c r="S250" s="51">
        <v>1004</v>
      </c>
      <c r="T250" s="51">
        <v>1019</v>
      </c>
      <c r="U250" s="51">
        <v>966</v>
      </c>
      <c r="V250" s="51">
        <v>978</v>
      </c>
      <c r="W250" s="51">
        <v>977</v>
      </c>
      <c r="X250" s="51">
        <v>1089</v>
      </c>
      <c r="Y250" s="51">
        <v>1072</v>
      </c>
      <c r="Z250" s="51">
        <v>1001</v>
      </c>
      <c r="AA250" s="51">
        <v>999</v>
      </c>
      <c r="AB250" s="51">
        <v>1015</v>
      </c>
      <c r="AC250" s="51">
        <v>968</v>
      </c>
      <c r="AD250" s="51">
        <v>956</v>
      </c>
      <c r="AE250" s="51">
        <v>877</v>
      </c>
      <c r="AF250" s="51">
        <v>713</v>
      </c>
      <c r="AG250" s="51">
        <v>644</v>
      </c>
      <c r="AH250" s="51">
        <v>669</v>
      </c>
      <c r="AI250" s="51">
        <v>779</v>
      </c>
      <c r="AJ250" s="51">
        <v>858</v>
      </c>
      <c r="AK250" s="51">
        <v>1000</v>
      </c>
      <c r="AL250" s="51">
        <v>944</v>
      </c>
      <c r="AM250" s="51">
        <v>1012</v>
      </c>
      <c r="AN250" s="51">
        <v>1015</v>
      </c>
      <c r="AO250" s="51">
        <v>1116</v>
      </c>
      <c r="AP250" s="51">
        <v>1099</v>
      </c>
      <c r="AQ250" s="51">
        <v>1216</v>
      </c>
      <c r="AR250" s="51">
        <v>1199</v>
      </c>
      <c r="AS250" s="51">
        <v>1238</v>
      </c>
      <c r="AT250" s="51">
        <v>1232</v>
      </c>
      <c r="AU250" s="51">
        <v>1269</v>
      </c>
      <c r="AV250" s="51">
        <v>1311</v>
      </c>
      <c r="AW250" s="51">
        <v>1227</v>
      </c>
      <c r="AX250" s="51">
        <v>1273</v>
      </c>
      <c r="AY250" s="51">
        <v>1157</v>
      </c>
      <c r="AZ250" s="51">
        <v>1220</v>
      </c>
      <c r="BA250" s="51">
        <v>1169</v>
      </c>
      <c r="BB250" s="51">
        <v>1150</v>
      </c>
      <c r="BC250" s="51">
        <v>1204</v>
      </c>
      <c r="BD250" s="51">
        <v>1127</v>
      </c>
      <c r="BE250" s="51">
        <v>1052</v>
      </c>
      <c r="BF250" s="51">
        <v>1044</v>
      </c>
      <c r="BG250" s="51">
        <v>981</v>
      </c>
      <c r="BH250" s="51">
        <v>1025</v>
      </c>
      <c r="BI250" s="51">
        <v>1080</v>
      </c>
      <c r="BJ250" s="51">
        <v>1083</v>
      </c>
      <c r="BK250" s="51">
        <v>1090</v>
      </c>
      <c r="BL250" s="51">
        <v>1042</v>
      </c>
      <c r="BM250" s="51">
        <v>1120</v>
      </c>
      <c r="BN250" s="51">
        <v>1139</v>
      </c>
      <c r="BO250" s="51">
        <v>1174</v>
      </c>
      <c r="BP250" s="51">
        <v>1197</v>
      </c>
      <c r="BQ250" s="51">
        <v>1197</v>
      </c>
      <c r="BR250" s="51">
        <v>1119</v>
      </c>
      <c r="BS250" s="51">
        <v>1137</v>
      </c>
      <c r="BT250" s="51">
        <v>1146</v>
      </c>
      <c r="BU250" s="51">
        <v>1009</v>
      </c>
      <c r="BV250" s="51">
        <v>977</v>
      </c>
      <c r="BW250" s="51">
        <v>959</v>
      </c>
      <c r="BX250" s="51">
        <v>877</v>
      </c>
      <c r="BY250" s="51">
        <v>858</v>
      </c>
      <c r="BZ250" s="51">
        <v>825</v>
      </c>
      <c r="CA250" s="51">
        <v>835</v>
      </c>
      <c r="CB250" s="51">
        <v>755</v>
      </c>
      <c r="CC250" s="51">
        <v>697</v>
      </c>
      <c r="CD250" s="51">
        <v>705</v>
      </c>
      <c r="CE250" s="51">
        <v>661</v>
      </c>
      <c r="CF250" s="51">
        <v>671</v>
      </c>
      <c r="CG250" s="51">
        <v>685</v>
      </c>
      <c r="CH250" s="51">
        <v>722</v>
      </c>
      <c r="CI250" s="51">
        <v>725</v>
      </c>
      <c r="CJ250" s="51">
        <v>748</v>
      </c>
      <c r="CK250" s="51">
        <v>530</v>
      </c>
      <c r="CL250" s="51">
        <v>526</v>
      </c>
      <c r="CM250" s="51">
        <v>544</v>
      </c>
      <c r="CN250" s="51">
        <v>466</v>
      </c>
      <c r="CO250" s="51">
        <v>399</v>
      </c>
      <c r="CP250" s="51">
        <v>351</v>
      </c>
      <c r="CQ250" s="51">
        <v>345</v>
      </c>
      <c r="CR250" s="51">
        <v>304</v>
      </c>
      <c r="CS250" s="51">
        <v>303</v>
      </c>
      <c r="CT250" s="51">
        <v>281</v>
      </c>
      <c r="CU250" s="51">
        <v>236</v>
      </c>
      <c r="CV250" s="51">
        <v>222</v>
      </c>
      <c r="CW250" s="51">
        <v>182</v>
      </c>
      <c r="CX250" s="51">
        <v>144</v>
      </c>
      <c r="CY250" s="51">
        <v>492</v>
      </c>
      <c r="CZ250" s="51">
        <v>958</v>
      </c>
      <c r="DA250" s="51">
        <v>863</v>
      </c>
      <c r="DB250" s="51">
        <v>964</v>
      </c>
      <c r="DC250" s="51">
        <v>884</v>
      </c>
      <c r="DD250" s="51">
        <v>965</v>
      </c>
      <c r="DE250" s="51">
        <v>960</v>
      </c>
      <c r="DF250" s="51">
        <v>960</v>
      </c>
      <c r="DG250" s="51">
        <v>927</v>
      </c>
      <c r="DH250" s="51">
        <v>887</v>
      </c>
      <c r="DI250" s="51">
        <v>907</v>
      </c>
      <c r="DJ250" s="51">
        <v>959</v>
      </c>
      <c r="DK250" s="51">
        <v>992</v>
      </c>
      <c r="DL250" s="51">
        <v>931</v>
      </c>
      <c r="DM250" s="51">
        <v>986</v>
      </c>
      <c r="DN250" s="51">
        <v>1022</v>
      </c>
      <c r="DO250" s="51">
        <v>977</v>
      </c>
      <c r="DP250" s="51">
        <v>930</v>
      </c>
      <c r="DQ250" s="51">
        <v>949</v>
      </c>
      <c r="DR250" s="51">
        <v>836</v>
      </c>
      <c r="DS250" s="51">
        <v>559</v>
      </c>
      <c r="DT250" s="51">
        <v>551</v>
      </c>
      <c r="DU250" s="51">
        <v>630</v>
      </c>
      <c r="DV250" s="51">
        <v>710</v>
      </c>
      <c r="DW250" s="51">
        <v>836</v>
      </c>
      <c r="DX250" s="51">
        <v>881</v>
      </c>
      <c r="DY250" s="51">
        <v>918</v>
      </c>
      <c r="DZ250" s="51">
        <v>1018</v>
      </c>
      <c r="EA250" s="51">
        <v>1054</v>
      </c>
      <c r="EB250" s="51">
        <v>1103</v>
      </c>
      <c r="EC250" s="51">
        <v>1161</v>
      </c>
      <c r="ED250" s="51">
        <v>1177</v>
      </c>
      <c r="EE250" s="51">
        <v>1245</v>
      </c>
      <c r="EF250" s="51">
        <v>1287</v>
      </c>
      <c r="EG250" s="51">
        <v>1218</v>
      </c>
      <c r="EH250" s="51">
        <v>1280</v>
      </c>
      <c r="EI250" s="51">
        <v>1281</v>
      </c>
      <c r="EJ250" s="51">
        <v>1311</v>
      </c>
      <c r="EK250" s="51">
        <v>1281</v>
      </c>
      <c r="EL250" s="51">
        <v>1287</v>
      </c>
      <c r="EM250" s="51">
        <v>1241</v>
      </c>
      <c r="EN250" s="51">
        <v>1142</v>
      </c>
      <c r="EO250" s="51">
        <v>1172</v>
      </c>
      <c r="EP250" s="51">
        <v>1159</v>
      </c>
      <c r="EQ250" s="51">
        <v>1171</v>
      </c>
      <c r="ER250" s="51">
        <v>1038</v>
      </c>
      <c r="ES250" s="51">
        <v>1027</v>
      </c>
      <c r="ET250" s="51">
        <v>1007</v>
      </c>
      <c r="EU250" s="51">
        <v>1033</v>
      </c>
      <c r="EV250" s="51">
        <v>1082</v>
      </c>
      <c r="EW250" s="51">
        <v>1097</v>
      </c>
      <c r="EX250" s="51">
        <v>1152</v>
      </c>
      <c r="EY250" s="51">
        <v>1139</v>
      </c>
      <c r="EZ250" s="51">
        <v>1154</v>
      </c>
      <c r="FA250" s="51">
        <v>1210</v>
      </c>
      <c r="FB250" s="51">
        <v>1123</v>
      </c>
      <c r="FC250" s="51">
        <v>1197</v>
      </c>
      <c r="FD250" s="51">
        <v>1189</v>
      </c>
      <c r="FE250" s="51">
        <v>1166</v>
      </c>
      <c r="FF250" s="51">
        <v>1119</v>
      </c>
      <c r="FG250" s="51">
        <v>1043</v>
      </c>
      <c r="FH250" s="51">
        <v>1097</v>
      </c>
      <c r="FI250" s="51">
        <v>988</v>
      </c>
      <c r="FJ250" s="51">
        <v>997</v>
      </c>
      <c r="FK250" s="51">
        <v>891</v>
      </c>
      <c r="FL250" s="51">
        <v>905</v>
      </c>
      <c r="FM250" s="51">
        <v>824</v>
      </c>
      <c r="FN250" s="51">
        <v>769</v>
      </c>
      <c r="FO250" s="51">
        <v>768</v>
      </c>
      <c r="FP250" s="51">
        <v>744</v>
      </c>
      <c r="FQ250" s="51">
        <v>733</v>
      </c>
      <c r="FR250" s="51">
        <v>770</v>
      </c>
      <c r="FS250" s="51">
        <v>727</v>
      </c>
      <c r="FT250" s="51">
        <v>797</v>
      </c>
      <c r="FU250" s="51">
        <v>790</v>
      </c>
      <c r="FV250" s="51">
        <v>825</v>
      </c>
      <c r="FW250" s="51">
        <v>806</v>
      </c>
      <c r="FX250" s="51">
        <v>594</v>
      </c>
      <c r="FY250" s="51">
        <v>627</v>
      </c>
      <c r="FZ250" s="51">
        <v>596</v>
      </c>
      <c r="GA250" s="51">
        <v>618</v>
      </c>
      <c r="GB250" s="51">
        <v>464</v>
      </c>
      <c r="GC250" s="51">
        <v>405</v>
      </c>
      <c r="GD250" s="51">
        <v>423</v>
      </c>
      <c r="GE250" s="51">
        <v>430</v>
      </c>
      <c r="GF250" s="51">
        <v>397</v>
      </c>
      <c r="GG250" s="51">
        <v>364</v>
      </c>
      <c r="GH250" s="51">
        <v>306</v>
      </c>
      <c r="GI250" s="51">
        <v>319</v>
      </c>
      <c r="GJ250" s="51">
        <v>246</v>
      </c>
      <c r="GK250" s="51">
        <v>227</v>
      </c>
      <c r="GL250" s="52">
        <v>974</v>
      </c>
    </row>
    <row r="251" spans="1:194" s="1" customFormat="1">
      <c r="A251" s="30" t="s">
        <v>133</v>
      </c>
      <c r="B251" s="1" t="s">
        <v>331</v>
      </c>
      <c r="C251" s="29" t="str">
        <f t="shared" si="82"/>
        <v>LA England - Cheshire East</v>
      </c>
      <c r="D251" s="50">
        <f t="shared" si="73"/>
        <v>157899</v>
      </c>
      <c r="E251" s="50">
        <f t="shared" si="74"/>
        <v>168447</v>
      </c>
      <c r="F251" s="51">
        <f t="shared" si="75"/>
        <v>406527</v>
      </c>
      <c r="G251" s="51">
        <f t="shared" si="76"/>
        <v>199222</v>
      </c>
      <c r="H251" s="52">
        <f t="shared" si="77"/>
        <v>207305</v>
      </c>
      <c r="I251" s="52">
        <f t="shared" si="78"/>
        <v>157899</v>
      </c>
      <c r="J251" s="52">
        <f t="shared" si="79"/>
        <v>168447</v>
      </c>
      <c r="K251" s="49">
        <f t="shared" si="80"/>
        <v>41323</v>
      </c>
      <c r="L251" s="50">
        <f t="shared" si="81"/>
        <v>38858</v>
      </c>
      <c r="M251" s="51">
        <v>2032</v>
      </c>
      <c r="N251" s="51">
        <v>2041</v>
      </c>
      <c r="O251" s="51">
        <v>2124</v>
      </c>
      <c r="P251" s="51">
        <v>2020</v>
      </c>
      <c r="Q251" s="51">
        <v>2278</v>
      </c>
      <c r="R251" s="51">
        <v>2291</v>
      </c>
      <c r="S251" s="51">
        <v>2371</v>
      </c>
      <c r="T251" s="51">
        <v>2252</v>
      </c>
      <c r="U251" s="51">
        <v>2289</v>
      </c>
      <c r="V251" s="51">
        <v>2374</v>
      </c>
      <c r="W251" s="51">
        <v>2496</v>
      </c>
      <c r="X251" s="51">
        <v>2413</v>
      </c>
      <c r="Y251" s="51">
        <v>2437</v>
      </c>
      <c r="Z251" s="51">
        <v>2459</v>
      </c>
      <c r="AA251" s="51">
        <v>2481</v>
      </c>
      <c r="AB251" s="51">
        <v>2284</v>
      </c>
      <c r="AC251" s="51">
        <v>2287</v>
      </c>
      <c r="AD251" s="51">
        <v>2394</v>
      </c>
      <c r="AE251" s="51">
        <v>2093</v>
      </c>
      <c r="AF251" s="51">
        <v>1408</v>
      </c>
      <c r="AG251" s="51">
        <v>1405</v>
      </c>
      <c r="AH251" s="51">
        <v>1443</v>
      </c>
      <c r="AI251" s="51">
        <v>1764</v>
      </c>
      <c r="AJ251" s="51">
        <v>2035</v>
      </c>
      <c r="AK251" s="51">
        <v>1990</v>
      </c>
      <c r="AL251" s="51">
        <v>2114</v>
      </c>
      <c r="AM251" s="51">
        <v>2026</v>
      </c>
      <c r="AN251" s="51">
        <v>2199</v>
      </c>
      <c r="AO251" s="51">
        <v>2208</v>
      </c>
      <c r="AP251" s="51">
        <v>2302</v>
      </c>
      <c r="AQ251" s="51">
        <v>2328</v>
      </c>
      <c r="AR251" s="51">
        <v>2593</v>
      </c>
      <c r="AS251" s="51">
        <v>2419</v>
      </c>
      <c r="AT251" s="51">
        <v>2494</v>
      </c>
      <c r="AU251" s="51">
        <v>2475</v>
      </c>
      <c r="AV251" s="51">
        <v>2501</v>
      </c>
      <c r="AW251" s="51">
        <v>2594</v>
      </c>
      <c r="AX251" s="51">
        <v>2570</v>
      </c>
      <c r="AY251" s="51">
        <v>2400</v>
      </c>
      <c r="AZ251" s="51">
        <v>2455</v>
      </c>
      <c r="BA251" s="51">
        <v>2407</v>
      </c>
      <c r="BB251" s="51">
        <v>2519</v>
      </c>
      <c r="BC251" s="51">
        <v>2520</v>
      </c>
      <c r="BD251" s="51">
        <v>2451</v>
      </c>
      <c r="BE251" s="51">
        <v>2379</v>
      </c>
      <c r="BF251" s="51">
        <v>2294</v>
      </c>
      <c r="BG251" s="51">
        <v>2385</v>
      </c>
      <c r="BH251" s="51">
        <v>2484</v>
      </c>
      <c r="BI251" s="51">
        <v>2546</v>
      </c>
      <c r="BJ251" s="51">
        <v>2677</v>
      </c>
      <c r="BK251" s="51">
        <v>2833</v>
      </c>
      <c r="BL251" s="51">
        <v>3008</v>
      </c>
      <c r="BM251" s="51">
        <v>2834</v>
      </c>
      <c r="BN251" s="51">
        <v>3051</v>
      </c>
      <c r="BO251" s="51">
        <v>3074</v>
      </c>
      <c r="BP251" s="51">
        <v>3001</v>
      </c>
      <c r="BQ251" s="51">
        <v>3069</v>
      </c>
      <c r="BR251" s="51">
        <v>3016</v>
      </c>
      <c r="BS251" s="51">
        <v>2964</v>
      </c>
      <c r="BT251" s="51">
        <v>3021</v>
      </c>
      <c r="BU251" s="51">
        <v>2940</v>
      </c>
      <c r="BV251" s="51">
        <v>2806</v>
      </c>
      <c r="BW251" s="51">
        <v>2711</v>
      </c>
      <c r="BX251" s="51">
        <v>2577</v>
      </c>
      <c r="BY251" s="51">
        <v>2478</v>
      </c>
      <c r="BZ251" s="51">
        <v>2305</v>
      </c>
      <c r="CA251" s="51">
        <v>2261</v>
      </c>
      <c r="CB251" s="51">
        <v>2245</v>
      </c>
      <c r="CC251" s="51">
        <v>2152</v>
      </c>
      <c r="CD251" s="51">
        <v>2195</v>
      </c>
      <c r="CE251" s="51">
        <v>2087</v>
      </c>
      <c r="CF251" s="51">
        <v>2109</v>
      </c>
      <c r="CG251" s="51">
        <v>2132</v>
      </c>
      <c r="CH251" s="51">
        <v>2192</v>
      </c>
      <c r="CI251" s="51">
        <v>2328</v>
      </c>
      <c r="CJ251" s="51">
        <v>2593</v>
      </c>
      <c r="CK251" s="51">
        <v>1842</v>
      </c>
      <c r="CL251" s="51">
        <v>1834</v>
      </c>
      <c r="CM251" s="51">
        <v>1786</v>
      </c>
      <c r="CN251" s="51">
        <v>1582</v>
      </c>
      <c r="CO251" s="51">
        <v>1300</v>
      </c>
      <c r="CP251" s="51">
        <v>1162</v>
      </c>
      <c r="CQ251" s="51">
        <v>1103</v>
      </c>
      <c r="CR251" s="51">
        <v>1046</v>
      </c>
      <c r="CS251" s="51">
        <v>971</v>
      </c>
      <c r="CT251" s="51">
        <v>845</v>
      </c>
      <c r="CU251" s="51">
        <v>706</v>
      </c>
      <c r="CV251" s="51">
        <v>699</v>
      </c>
      <c r="CW251" s="51">
        <v>494</v>
      </c>
      <c r="CX251" s="51">
        <v>462</v>
      </c>
      <c r="CY251" s="51">
        <v>1607</v>
      </c>
      <c r="CZ251" s="51">
        <v>1864</v>
      </c>
      <c r="DA251" s="51">
        <v>1878</v>
      </c>
      <c r="DB251" s="51">
        <v>1910</v>
      </c>
      <c r="DC251" s="51">
        <v>2042</v>
      </c>
      <c r="DD251" s="51">
        <v>2157</v>
      </c>
      <c r="DE251" s="51">
        <v>2146</v>
      </c>
      <c r="DF251" s="51">
        <v>2179</v>
      </c>
      <c r="DG251" s="51">
        <v>2181</v>
      </c>
      <c r="DH251" s="51">
        <v>2126</v>
      </c>
      <c r="DI251" s="51">
        <v>2312</v>
      </c>
      <c r="DJ251" s="51">
        <v>2316</v>
      </c>
      <c r="DK251" s="51">
        <v>2398</v>
      </c>
      <c r="DL251" s="51">
        <v>2210</v>
      </c>
      <c r="DM251" s="51">
        <v>2301</v>
      </c>
      <c r="DN251" s="51">
        <v>2259</v>
      </c>
      <c r="DO251" s="51">
        <v>2210</v>
      </c>
      <c r="DP251" s="51">
        <v>2157</v>
      </c>
      <c r="DQ251" s="51">
        <v>2212</v>
      </c>
      <c r="DR251" s="51">
        <v>2093</v>
      </c>
      <c r="DS251" s="51">
        <v>1260</v>
      </c>
      <c r="DT251" s="51">
        <v>1147</v>
      </c>
      <c r="DU251" s="51">
        <v>1454</v>
      </c>
      <c r="DV251" s="51">
        <v>1810</v>
      </c>
      <c r="DW251" s="51">
        <v>1974</v>
      </c>
      <c r="DX251" s="51">
        <v>2046</v>
      </c>
      <c r="DY251" s="51">
        <v>2139</v>
      </c>
      <c r="DZ251" s="51">
        <v>2025</v>
      </c>
      <c r="EA251" s="51">
        <v>2239</v>
      </c>
      <c r="EB251" s="51">
        <v>2353</v>
      </c>
      <c r="EC251" s="51">
        <v>2316</v>
      </c>
      <c r="ED251" s="51">
        <v>2445</v>
      </c>
      <c r="EE251" s="51">
        <v>2596</v>
      </c>
      <c r="EF251" s="51">
        <v>2577</v>
      </c>
      <c r="EG251" s="51">
        <v>2567</v>
      </c>
      <c r="EH251" s="51">
        <v>2755</v>
      </c>
      <c r="EI251" s="51">
        <v>2526</v>
      </c>
      <c r="EJ251" s="51">
        <v>2656</v>
      </c>
      <c r="EK251" s="51">
        <v>2692</v>
      </c>
      <c r="EL251" s="51">
        <v>2578</v>
      </c>
      <c r="EM251" s="51">
        <v>2562</v>
      </c>
      <c r="EN251" s="51">
        <v>2580</v>
      </c>
      <c r="EO251" s="51">
        <v>2508</v>
      </c>
      <c r="EP251" s="51">
        <v>2619</v>
      </c>
      <c r="EQ251" s="51">
        <v>2548</v>
      </c>
      <c r="ER251" s="51">
        <v>2261</v>
      </c>
      <c r="ES251" s="51">
        <v>2430</v>
      </c>
      <c r="ET251" s="51">
        <v>2472</v>
      </c>
      <c r="EU251" s="51">
        <v>2634</v>
      </c>
      <c r="EV251" s="51">
        <v>2689</v>
      </c>
      <c r="EW251" s="51">
        <v>2748</v>
      </c>
      <c r="EX251" s="51">
        <v>2917</v>
      </c>
      <c r="EY251" s="51">
        <v>3030</v>
      </c>
      <c r="EZ251" s="51">
        <v>3052</v>
      </c>
      <c r="FA251" s="51">
        <v>3190</v>
      </c>
      <c r="FB251" s="51">
        <v>3213</v>
      </c>
      <c r="FC251" s="51">
        <v>3135</v>
      </c>
      <c r="FD251" s="51">
        <v>3114</v>
      </c>
      <c r="FE251" s="51">
        <v>3193</v>
      </c>
      <c r="FF251" s="51">
        <v>3072</v>
      </c>
      <c r="FG251" s="51">
        <v>3165</v>
      </c>
      <c r="FH251" s="51">
        <v>3019</v>
      </c>
      <c r="FI251" s="51">
        <v>2932</v>
      </c>
      <c r="FJ251" s="51">
        <v>2687</v>
      </c>
      <c r="FK251" s="51">
        <v>2617</v>
      </c>
      <c r="FL251" s="51">
        <v>2476</v>
      </c>
      <c r="FM251" s="51">
        <v>2376</v>
      </c>
      <c r="FN251" s="51">
        <v>2309</v>
      </c>
      <c r="FO251" s="51">
        <v>2271</v>
      </c>
      <c r="FP251" s="51">
        <v>2318</v>
      </c>
      <c r="FQ251" s="51">
        <v>2268</v>
      </c>
      <c r="FR251" s="51">
        <v>2232</v>
      </c>
      <c r="FS251" s="51">
        <v>2389</v>
      </c>
      <c r="FT251" s="51">
        <v>2378</v>
      </c>
      <c r="FU251" s="51">
        <v>2383</v>
      </c>
      <c r="FV251" s="51">
        <v>2717</v>
      </c>
      <c r="FW251" s="51">
        <v>2856</v>
      </c>
      <c r="FX251" s="51">
        <v>2030</v>
      </c>
      <c r="FY251" s="51">
        <v>2011</v>
      </c>
      <c r="FZ251" s="51">
        <v>2085</v>
      </c>
      <c r="GA251" s="51">
        <v>1838</v>
      </c>
      <c r="GB251" s="51">
        <v>1606</v>
      </c>
      <c r="GC251" s="51">
        <v>1410</v>
      </c>
      <c r="GD251" s="51">
        <v>1428</v>
      </c>
      <c r="GE251" s="51">
        <v>1322</v>
      </c>
      <c r="GF251" s="51">
        <v>1313</v>
      </c>
      <c r="GG251" s="51">
        <v>1181</v>
      </c>
      <c r="GH251" s="51">
        <v>1145</v>
      </c>
      <c r="GI251" s="51">
        <v>909</v>
      </c>
      <c r="GJ251" s="51">
        <v>803</v>
      </c>
      <c r="GK251" s="51">
        <v>696</v>
      </c>
      <c r="GL251" s="52">
        <v>3062</v>
      </c>
    </row>
    <row r="252" spans="1:194" s="1" customFormat="1">
      <c r="A252" s="30" t="s">
        <v>133</v>
      </c>
      <c r="B252" s="1" t="s">
        <v>332</v>
      </c>
      <c r="C252" s="29" t="str">
        <f t="shared" si="82"/>
        <v>LA England - Cheshire West and Chester</v>
      </c>
      <c r="D252" s="50">
        <f t="shared" si="73"/>
        <v>140683</v>
      </c>
      <c r="E252" s="50">
        <f t="shared" si="74"/>
        <v>150528</v>
      </c>
      <c r="F252" s="51">
        <f t="shared" si="75"/>
        <v>361694</v>
      </c>
      <c r="G252" s="51">
        <f t="shared" si="76"/>
        <v>176807</v>
      </c>
      <c r="H252" s="52">
        <f t="shared" si="77"/>
        <v>184887</v>
      </c>
      <c r="I252" s="52">
        <f t="shared" si="78"/>
        <v>140683</v>
      </c>
      <c r="J252" s="52">
        <f t="shared" si="79"/>
        <v>150528</v>
      </c>
      <c r="K252" s="49">
        <f t="shared" si="80"/>
        <v>36124</v>
      </c>
      <c r="L252" s="50">
        <f t="shared" si="81"/>
        <v>34359</v>
      </c>
      <c r="M252" s="51">
        <v>1690</v>
      </c>
      <c r="N252" s="51">
        <v>1669</v>
      </c>
      <c r="O252" s="51">
        <v>1746</v>
      </c>
      <c r="P252" s="51">
        <v>1869</v>
      </c>
      <c r="Q252" s="51">
        <v>1958</v>
      </c>
      <c r="R252" s="51">
        <v>1983</v>
      </c>
      <c r="S252" s="51">
        <v>2005</v>
      </c>
      <c r="T252" s="51">
        <v>2041</v>
      </c>
      <c r="U252" s="51">
        <v>2057</v>
      </c>
      <c r="V252" s="51">
        <v>2139</v>
      </c>
      <c r="W252" s="51">
        <v>2217</v>
      </c>
      <c r="X252" s="51">
        <v>2133</v>
      </c>
      <c r="Y252" s="51">
        <v>2097</v>
      </c>
      <c r="Z252" s="51">
        <v>2163</v>
      </c>
      <c r="AA252" s="51">
        <v>2230</v>
      </c>
      <c r="AB252" s="51">
        <v>2113</v>
      </c>
      <c r="AC252" s="51">
        <v>2041</v>
      </c>
      <c r="AD252" s="51">
        <v>1973</v>
      </c>
      <c r="AE252" s="51">
        <v>1936</v>
      </c>
      <c r="AF252" s="51">
        <v>1599</v>
      </c>
      <c r="AG252" s="51">
        <v>1727</v>
      </c>
      <c r="AH252" s="51">
        <v>1753</v>
      </c>
      <c r="AI252" s="51">
        <v>1872</v>
      </c>
      <c r="AJ252" s="51">
        <v>1960</v>
      </c>
      <c r="AK252" s="51">
        <v>2017</v>
      </c>
      <c r="AL252" s="51">
        <v>2055</v>
      </c>
      <c r="AM252" s="51">
        <v>2002</v>
      </c>
      <c r="AN252" s="51">
        <v>2116</v>
      </c>
      <c r="AO252" s="51">
        <v>2234</v>
      </c>
      <c r="AP252" s="51">
        <v>2150</v>
      </c>
      <c r="AQ252" s="51">
        <v>2353</v>
      </c>
      <c r="AR252" s="51">
        <v>2297</v>
      </c>
      <c r="AS252" s="51">
        <v>2383</v>
      </c>
      <c r="AT252" s="51">
        <v>2307</v>
      </c>
      <c r="AU252" s="51">
        <v>2255</v>
      </c>
      <c r="AV252" s="51">
        <v>2134</v>
      </c>
      <c r="AW252" s="51">
        <v>2198</v>
      </c>
      <c r="AX252" s="51">
        <v>2417</v>
      </c>
      <c r="AY252" s="51">
        <v>2203</v>
      </c>
      <c r="AZ252" s="51">
        <v>2247</v>
      </c>
      <c r="BA252" s="51">
        <v>2221</v>
      </c>
      <c r="BB252" s="51">
        <v>2200</v>
      </c>
      <c r="BC252" s="51">
        <v>2203</v>
      </c>
      <c r="BD252" s="51">
        <v>2176</v>
      </c>
      <c r="BE252" s="51">
        <v>1928</v>
      </c>
      <c r="BF252" s="51">
        <v>1829</v>
      </c>
      <c r="BG252" s="51">
        <v>2019</v>
      </c>
      <c r="BH252" s="51">
        <v>2106</v>
      </c>
      <c r="BI252" s="51">
        <v>2130</v>
      </c>
      <c r="BJ252" s="51">
        <v>2405</v>
      </c>
      <c r="BK252" s="51">
        <v>2473</v>
      </c>
      <c r="BL252" s="51">
        <v>2577</v>
      </c>
      <c r="BM252" s="51">
        <v>2556</v>
      </c>
      <c r="BN252" s="51">
        <v>2539</v>
      </c>
      <c r="BO252" s="51">
        <v>2641</v>
      </c>
      <c r="BP252" s="51">
        <v>2504</v>
      </c>
      <c r="BQ252" s="51">
        <v>2550</v>
      </c>
      <c r="BR252" s="51">
        <v>2557</v>
      </c>
      <c r="BS252" s="51">
        <v>2733</v>
      </c>
      <c r="BT252" s="51">
        <v>2691</v>
      </c>
      <c r="BU252" s="51">
        <v>2502</v>
      </c>
      <c r="BV252" s="51">
        <v>2404</v>
      </c>
      <c r="BW252" s="51">
        <v>2281</v>
      </c>
      <c r="BX252" s="51">
        <v>2174</v>
      </c>
      <c r="BY252" s="51">
        <v>2203</v>
      </c>
      <c r="BZ252" s="51">
        <v>2024</v>
      </c>
      <c r="CA252" s="51">
        <v>2052</v>
      </c>
      <c r="CB252" s="51">
        <v>1899</v>
      </c>
      <c r="CC252" s="51">
        <v>1999</v>
      </c>
      <c r="CD252" s="51">
        <v>2002</v>
      </c>
      <c r="CE252" s="51">
        <v>1786</v>
      </c>
      <c r="CF252" s="51">
        <v>1824</v>
      </c>
      <c r="CG252" s="51">
        <v>1823</v>
      </c>
      <c r="CH252" s="51">
        <v>1870</v>
      </c>
      <c r="CI252" s="51">
        <v>1990</v>
      </c>
      <c r="CJ252" s="51">
        <v>2050</v>
      </c>
      <c r="CK252" s="51">
        <v>1589</v>
      </c>
      <c r="CL252" s="51">
        <v>1542</v>
      </c>
      <c r="CM252" s="51">
        <v>1477</v>
      </c>
      <c r="CN252" s="51">
        <v>1325</v>
      </c>
      <c r="CO252" s="51">
        <v>1122</v>
      </c>
      <c r="CP252" s="51">
        <v>997</v>
      </c>
      <c r="CQ252" s="51">
        <v>919</v>
      </c>
      <c r="CR252" s="51">
        <v>967</v>
      </c>
      <c r="CS252" s="51">
        <v>812</v>
      </c>
      <c r="CT252" s="51">
        <v>677</v>
      </c>
      <c r="CU252" s="51">
        <v>607</v>
      </c>
      <c r="CV252" s="51">
        <v>504</v>
      </c>
      <c r="CW252" s="51">
        <v>397</v>
      </c>
      <c r="CX252" s="51">
        <v>357</v>
      </c>
      <c r="CY252" s="51">
        <v>1255</v>
      </c>
      <c r="CZ252" s="51">
        <v>1679</v>
      </c>
      <c r="DA252" s="51">
        <v>1744</v>
      </c>
      <c r="DB252" s="51">
        <v>1784</v>
      </c>
      <c r="DC252" s="51">
        <v>1726</v>
      </c>
      <c r="DD252" s="51">
        <v>1784</v>
      </c>
      <c r="DE252" s="51">
        <v>1848</v>
      </c>
      <c r="DF252" s="51">
        <v>1952</v>
      </c>
      <c r="DG252" s="51">
        <v>1859</v>
      </c>
      <c r="DH252" s="51">
        <v>1983</v>
      </c>
      <c r="DI252" s="51">
        <v>1984</v>
      </c>
      <c r="DJ252" s="51">
        <v>2072</v>
      </c>
      <c r="DK252" s="51">
        <v>2084</v>
      </c>
      <c r="DL252" s="51">
        <v>2052</v>
      </c>
      <c r="DM252" s="51">
        <v>1929</v>
      </c>
      <c r="DN252" s="51">
        <v>2012</v>
      </c>
      <c r="DO252" s="51">
        <v>1919</v>
      </c>
      <c r="DP252" s="51">
        <v>1941</v>
      </c>
      <c r="DQ252" s="51">
        <v>2007</v>
      </c>
      <c r="DR252" s="51">
        <v>1886</v>
      </c>
      <c r="DS252" s="51">
        <v>1624</v>
      </c>
      <c r="DT252" s="51">
        <v>1732</v>
      </c>
      <c r="DU252" s="51">
        <v>1875</v>
      </c>
      <c r="DV252" s="51">
        <v>1998</v>
      </c>
      <c r="DW252" s="51">
        <v>2098</v>
      </c>
      <c r="DX252" s="51">
        <v>2035</v>
      </c>
      <c r="DY252" s="51">
        <v>2134</v>
      </c>
      <c r="DZ252" s="51">
        <v>1988</v>
      </c>
      <c r="EA252" s="51">
        <v>2096</v>
      </c>
      <c r="EB252" s="51">
        <v>2117</v>
      </c>
      <c r="EC252" s="51">
        <v>2188</v>
      </c>
      <c r="ED252" s="51">
        <v>2350</v>
      </c>
      <c r="EE252" s="51">
        <v>2427</v>
      </c>
      <c r="EF252" s="51">
        <v>2206</v>
      </c>
      <c r="EG252" s="51">
        <v>2342</v>
      </c>
      <c r="EH252" s="51">
        <v>2470</v>
      </c>
      <c r="EI252" s="51">
        <v>2380</v>
      </c>
      <c r="EJ252" s="51">
        <v>2315</v>
      </c>
      <c r="EK252" s="51">
        <v>2358</v>
      </c>
      <c r="EL252" s="51">
        <v>2290</v>
      </c>
      <c r="EM252" s="51">
        <v>2365</v>
      </c>
      <c r="EN252" s="51">
        <v>2347</v>
      </c>
      <c r="EO252" s="51">
        <v>2245</v>
      </c>
      <c r="EP252" s="51">
        <v>2328</v>
      </c>
      <c r="EQ252" s="51">
        <v>2275</v>
      </c>
      <c r="ER252" s="51">
        <v>2108</v>
      </c>
      <c r="ES252" s="51">
        <v>1978</v>
      </c>
      <c r="ET252" s="51">
        <v>2065</v>
      </c>
      <c r="EU252" s="51">
        <v>2263</v>
      </c>
      <c r="EV252" s="51">
        <v>2354</v>
      </c>
      <c r="EW252" s="51">
        <v>2400</v>
      </c>
      <c r="EX252" s="51">
        <v>2672</v>
      </c>
      <c r="EY252" s="51">
        <v>2665</v>
      </c>
      <c r="EZ252" s="51">
        <v>2620</v>
      </c>
      <c r="FA252" s="51">
        <v>2711</v>
      </c>
      <c r="FB252" s="51">
        <v>2675</v>
      </c>
      <c r="FC252" s="51">
        <v>2693</v>
      </c>
      <c r="FD252" s="51">
        <v>2803</v>
      </c>
      <c r="FE252" s="51">
        <v>2775</v>
      </c>
      <c r="FF252" s="51">
        <v>2719</v>
      </c>
      <c r="FG252" s="51">
        <v>2684</v>
      </c>
      <c r="FH252" s="51">
        <v>2616</v>
      </c>
      <c r="FI252" s="51">
        <v>2501</v>
      </c>
      <c r="FJ252" s="51">
        <v>2355</v>
      </c>
      <c r="FK252" s="51">
        <v>2317</v>
      </c>
      <c r="FL252" s="51">
        <v>2257</v>
      </c>
      <c r="FM252" s="51">
        <v>2222</v>
      </c>
      <c r="FN252" s="51">
        <v>2126</v>
      </c>
      <c r="FO252" s="51">
        <v>1996</v>
      </c>
      <c r="FP252" s="51">
        <v>1987</v>
      </c>
      <c r="FQ252" s="51">
        <v>1969</v>
      </c>
      <c r="FR252" s="51">
        <v>1945</v>
      </c>
      <c r="FS252" s="51">
        <v>1974</v>
      </c>
      <c r="FT252" s="51">
        <v>2052</v>
      </c>
      <c r="FU252" s="51">
        <v>2069</v>
      </c>
      <c r="FV252" s="51">
        <v>2241</v>
      </c>
      <c r="FW252" s="51">
        <v>2260</v>
      </c>
      <c r="FX252" s="51">
        <v>1779</v>
      </c>
      <c r="FY252" s="51">
        <v>1705</v>
      </c>
      <c r="FZ252" s="51">
        <v>1609</v>
      </c>
      <c r="GA252" s="51">
        <v>1466</v>
      </c>
      <c r="GB252" s="51">
        <v>1315</v>
      </c>
      <c r="GC252" s="51">
        <v>1245</v>
      </c>
      <c r="GD252" s="51">
        <v>1264</v>
      </c>
      <c r="GE252" s="51">
        <v>1107</v>
      </c>
      <c r="GF252" s="51">
        <v>1104</v>
      </c>
      <c r="GG252" s="51">
        <v>1030</v>
      </c>
      <c r="GH252" s="51">
        <v>878</v>
      </c>
      <c r="GI252" s="51">
        <v>787</v>
      </c>
      <c r="GJ252" s="51">
        <v>670</v>
      </c>
      <c r="GK252" s="51">
        <v>567</v>
      </c>
      <c r="GL252" s="52">
        <v>2461</v>
      </c>
    </row>
    <row r="253" spans="1:194" s="1" customFormat="1">
      <c r="A253" s="30" t="s">
        <v>133</v>
      </c>
      <c r="B253" s="1" t="s">
        <v>333</v>
      </c>
      <c r="C253" s="29" t="str">
        <f t="shared" si="82"/>
        <v>LA England - Chesterfield</v>
      </c>
      <c r="D253" s="50">
        <f t="shared" si="73"/>
        <v>41148</v>
      </c>
      <c r="E253" s="50">
        <f t="shared" si="74"/>
        <v>43255</v>
      </c>
      <c r="F253" s="51">
        <f t="shared" si="75"/>
        <v>104110</v>
      </c>
      <c r="G253" s="51">
        <f t="shared" si="76"/>
        <v>51153</v>
      </c>
      <c r="H253" s="52">
        <f t="shared" si="77"/>
        <v>52957</v>
      </c>
      <c r="I253" s="52">
        <f t="shared" si="78"/>
        <v>41148</v>
      </c>
      <c r="J253" s="52">
        <f t="shared" si="79"/>
        <v>43255</v>
      </c>
      <c r="K253" s="49">
        <f t="shared" si="80"/>
        <v>10005</v>
      </c>
      <c r="L253" s="50">
        <f t="shared" si="81"/>
        <v>9702</v>
      </c>
      <c r="M253" s="51">
        <v>494</v>
      </c>
      <c r="N253" s="51">
        <v>489</v>
      </c>
      <c r="O253" s="51">
        <v>507</v>
      </c>
      <c r="P253" s="51">
        <v>510</v>
      </c>
      <c r="Q253" s="51">
        <v>532</v>
      </c>
      <c r="R253" s="51">
        <v>525</v>
      </c>
      <c r="S253" s="51">
        <v>523</v>
      </c>
      <c r="T253" s="51">
        <v>549</v>
      </c>
      <c r="U253" s="51">
        <v>563</v>
      </c>
      <c r="V253" s="51">
        <v>597</v>
      </c>
      <c r="W253" s="51">
        <v>614</v>
      </c>
      <c r="X253" s="51">
        <v>644</v>
      </c>
      <c r="Y253" s="51">
        <v>559</v>
      </c>
      <c r="Z253" s="51">
        <v>607</v>
      </c>
      <c r="AA253" s="51">
        <v>618</v>
      </c>
      <c r="AB253" s="51">
        <v>564</v>
      </c>
      <c r="AC253" s="51">
        <v>546</v>
      </c>
      <c r="AD253" s="51">
        <v>564</v>
      </c>
      <c r="AE253" s="51">
        <v>517</v>
      </c>
      <c r="AF253" s="51">
        <v>460</v>
      </c>
      <c r="AG253" s="51">
        <v>426</v>
      </c>
      <c r="AH253" s="51">
        <v>444</v>
      </c>
      <c r="AI253" s="51">
        <v>476</v>
      </c>
      <c r="AJ253" s="51">
        <v>670</v>
      </c>
      <c r="AK253" s="51">
        <v>611</v>
      </c>
      <c r="AL253" s="51">
        <v>611</v>
      </c>
      <c r="AM253" s="51">
        <v>618</v>
      </c>
      <c r="AN253" s="51">
        <v>619</v>
      </c>
      <c r="AO253" s="51">
        <v>687</v>
      </c>
      <c r="AP253" s="51">
        <v>669</v>
      </c>
      <c r="AQ253" s="51">
        <v>702</v>
      </c>
      <c r="AR253" s="51">
        <v>712</v>
      </c>
      <c r="AS253" s="51">
        <v>546</v>
      </c>
      <c r="AT253" s="51">
        <v>581</v>
      </c>
      <c r="AU253" s="51">
        <v>642</v>
      </c>
      <c r="AV253" s="51">
        <v>682</v>
      </c>
      <c r="AW253" s="51">
        <v>606</v>
      </c>
      <c r="AX253" s="51">
        <v>627</v>
      </c>
      <c r="AY253" s="51">
        <v>602</v>
      </c>
      <c r="AZ253" s="51">
        <v>595</v>
      </c>
      <c r="BA253" s="51">
        <v>695</v>
      </c>
      <c r="BB253" s="51">
        <v>633</v>
      </c>
      <c r="BC253" s="51">
        <v>658</v>
      </c>
      <c r="BD253" s="51">
        <v>613</v>
      </c>
      <c r="BE253" s="51">
        <v>569</v>
      </c>
      <c r="BF253" s="51">
        <v>543</v>
      </c>
      <c r="BG253" s="51">
        <v>573</v>
      </c>
      <c r="BH253" s="51">
        <v>619</v>
      </c>
      <c r="BI253" s="51">
        <v>610</v>
      </c>
      <c r="BJ253" s="51">
        <v>671</v>
      </c>
      <c r="BK253" s="51">
        <v>766</v>
      </c>
      <c r="BL253" s="51">
        <v>726</v>
      </c>
      <c r="BM253" s="51">
        <v>775</v>
      </c>
      <c r="BN253" s="51">
        <v>831</v>
      </c>
      <c r="BO253" s="51">
        <v>735</v>
      </c>
      <c r="BP253" s="51">
        <v>794</v>
      </c>
      <c r="BQ253" s="51">
        <v>814</v>
      </c>
      <c r="BR253" s="51">
        <v>801</v>
      </c>
      <c r="BS253" s="51">
        <v>772</v>
      </c>
      <c r="BT253" s="51">
        <v>787</v>
      </c>
      <c r="BU253" s="51">
        <v>758</v>
      </c>
      <c r="BV253" s="51">
        <v>710</v>
      </c>
      <c r="BW253" s="51">
        <v>693</v>
      </c>
      <c r="BX253" s="51">
        <v>690</v>
      </c>
      <c r="BY253" s="51">
        <v>662</v>
      </c>
      <c r="BZ253" s="51">
        <v>643</v>
      </c>
      <c r="CA253" s="51">
        <v>635</v>
      </c>
      <c r="CB253" s="51">
        <v>582</v>
      </c>
      <c r="CC253" s="51">
        <v>586</v>
      </c>
      <c r="CD253" s="51">
        <v>572</v>
      </c>
      <c r="CE253" s="51">
        <v>575</v>
      </c>
      <c r="CF253" s="51">
        <v>552</v>
      </c>
      <c r="CG253" s="51">
        <v>555</v>
      </c>
      <c r="CH253" s="51">
        <v>534</v>
      </c>
      <c r="CI253" s="51">
        <v>538</v>
      </c>
      <c r="CJ253" s="51">
        <v>611</v>
      </c>
      <c r="CK253" s="51">
        <v>462</v>
      </c>
      <c r="CL253" s="51">
        <v>437</v>
      </c>
      <c r="CM253" s="51">
        <v>431</v>
      </c>
      <c r="CN253" s="51">
        <v>383</v>
      </c>
      <c r="CO253" s="51">
        <v>343</v>
      </c>
      <c r="CP253" s="51">
        <v>292</v>
      </c>
      <c r="CQ253" s="51">
        <v>284</v>
      </c>
      <c r="CR253" s="51">
        <v>257</v>
      </c>
      <c r="CS253" s="51">
        <v>223</v>
      </c>
      <c r="CT253" s="51">
        <v>173</v>
      </c>
      <c r="CU253" s="51">
        <v>152</v>
      </c>
      <c r="CV253" s="51">
        <v>151</v>
      </c>
      <c r="CW253" s="51">
        <v>133</v>
      </c>
      <c r="CX253" s="51">
        <v>100</v>
      </c>
      <c r="CY253" s="51">
        <v>343</v>
      </c>
      <c r="CZ253" s="51">
        <v>471</v>
      </c>
      <c r="DA253" s="51">
        <v>442</v>
      </c>
      <c r="DB253" s="51">
        <v>478</v>
      </c>
      <c r="DC253" s="51">
        <v>513</v>
      </c>
      <c r="DD253" s="51">
        <v>525</v>
      </c>
      <c r="DE253" s="51">
        <v>568</v>
      </c>
      <c r="DF253" s="51">
        <v>530</v>
      </c>
      <c r="DG253" s="51">
        <v>467</v>
      </c>
      <c r="DH253" s="51">
        <v>605</v>
      </c>
      <c r="DI253" s="51">
        <v>559</v>
      </c>
      <c r="DJ253" s="51">
        <v>605</v>
      </c>
      <c r="DK253" s="51">
        <v>591</v>
      </c>
      <c r="DL253" s="51">
        <v>553</v>
      </c>
      <c r="DM253" s="51">
        <v>562</v>
      </c>
      <c r="DN253" s="51">
        <v>611</v>
      </c>
      <c r="DO253" s="51">
        <v>558</v>
      </c>
      <c r="DP253" s="51">
        <v>536</v>
      </c>
      <c r="DQ253" s="51">
        <v>528</v>
      </c>
      <c r="DR253" s="51">
        <v>528</v>
      </c>
      <c r="DS253" s="51">
        <v>351</v>
      </c>
      <c r="DT253" s="51">
        <v>353</v>
      </c>
      <c r="DU253" s="51">
        <v>402</v>
      </c>
      <c r="DV253" s="51">
        <v>521</v>
      </c>
      <c r="DW253" s="51">
        <v>550</v>
      </c>
      <c r="DX253" s="51">
        <v>590</v>
      </c>
      <c r="DY253" s="51">
        <v>609</v>
      </c>
      <c r="DZ253" s="51">
        <v>578</v>
      </c>
      <c r="EA253" s="51">
        <v>608</v>
      </c>
      <c r="EB253" s="51">
        <v>733</v>
      </c>
      <c r="EC253" s="51">
        <v>665</v>
      </c>
      <c r="ED253" s="51">
        <v>715</v>
      </c>
      <c r="EE253" s="51">
        <v>683</v>
      </c>
      <c r="EF253" s="51">
        <v>654</v>
      </c>
      <c r="EG253" s="51">
        <v>687</v>
      </c>
      <c r="EH253" s="51">
        <v>695</v>
      </c>
      <c r="EI253" s="51">
        <v>684</v>
      </c>
      <c r="EJ253" s="51">
        <v>643</v>
      </c>
      <c r="EK253" s="51">
        <v>697</v>
      </c>
      <c r="EL253" s="51">
        <v>578</v>
      </c>
      <c r="EM253" s="51">
        <v>608</v>
      </c>
      <c r="EN253" s="51">
        <v>614</v>
      </c>
      <c r="EO253" s="51">
        <v>669</v>
      </c>
      <c r="EP253" s="51">
        <v>656</v>
      </c>
      <c r="EQ253" s="51">
        <v>643</v>
      </c>
      <c r="ER253" s="51">
        <v>615</v>
      </c>
      <c r="ES253" s="51">
        <v>544</v>
      </c>
      <c r="ET253" s="51">
        <v>594</v>
      </c>
      <c r="EU253" s="51">
        <v>634</v>
      </c>
      <c r="EV253" s="51">
        <v>642</v>
      </c>
      <c r="EW253" s="51">
        <v>708</v>
      </c>
      <c r="EX253" s="51">
        <v>745</v>
      </c>
      <c r="EY253" s="51">
        <v>767</v>
      </c>
      <c r="EZ253" s="51">
        <v>791</v>
      </c>
      <c r="FA253" s="51">
        <v>750</v>
      </c>
      <c r="FB253" s="51">
        <v>769</v>
      </c>
      <c r="FC253" s="51">
        <v>777</v>
      </c>
      <c r="FD253" s="51">
        <v>838</v>
      </c>
      <c r="FE253" s="51">
        <v>855</v>
      </c>
      <c r="FF253" s="51">
        <v>807</v>
      </c>
      <c r="FG253" s="51">
        <v>793</v>
      </c>
      <c r="FH253" s="51">
        <v>731</v>
      </c>
      <c r="FI253" s="51">
        <v>759</v>
      </c>
      <c r="FJ253" s="51">
        <v>722</v>
      </c>
      <c r="FK253" s="51">
        <v>680</v>
      </c>
      <c r="FL253" s="51">
        <v>695</v>
      </c>
      <c r="FM253" s="51">
        <v>651</v>
      </c>
      <c r="FN253" s="51">
        <v>635</v>
      </c>
      <c r="FO253" s="51">
        <v>653</v>
      </c>
      <c r="FP253" s="51">
        <v>610</v>
      </c>
      <c r="FQ253" s="51">
        <v>592</v>
      </c>
      <c r="FR253" s="51">
        <v>577</v>
      </c>
      <c r="FS253" s="51">
        <v>582</v>
      </c>
      <c r="FT253" s="51">
        <v>632</v>
      </c>
      <c r="FU253" s="51">
        <v>621</v>
      </c>
      <c r="FV253" s="51">
        <v>644</v>
      </c>
      <c r="FW253" s="51">
        <v>694</v>
      </c>
      <c r="FX253" s="51">
        <v>535</v>
      </c>
      <c r="FY253" s="51">
        <v>462</v>
      </c>
      <c r="FZ253" s="51">
        <v>523</v>
      </c>
      <c r="GA253" s="51">
        <v>468</v>
      </c>
      <c r="GB253" s="51">
        <v>364</v>
      </c>
      <c r="GC253" s="51">
        <v>307</v>
      </c>
      <c r="GD253" s="51">
        <v>315</v>
      </c>
      <c r="GE253" s="51">
        <v>340</v>
      </c>
      <c r="GF253" s="51">
        <v>300</v>
      </c>
      <c r="GG253" s="51">
        <v>275</v>
      </c>
      <c r="GH253" s="51">
        <v>226</v>
      </c>
      <c r="GI253" s="51">
        <v>218</v>
      </c>
      <c r="GJ253" s="51">
        <v>208</v>
      </c>
      <c r="GK253" s="51">
        <v>185</v>
      </c>
      <c r="GL253" s="52">
        <v>708</v>
      </c>
    </row>
    <row r="254" spans="1:194" s="1" customFormat="1">
      <c r="A254" s="30" t="s">
        <v>133</v>
      </c>
      <c r="B254" s="1" t="s">
        <v>334</v>
      </c>
      <c r="C254" s="29" t="str">
        <f t="shared" si="82"/>
        <v>LA England - Chichester</v>
      </c>
      <c r="D254" s="50">
        <f t="shared" si="73"/>
        <v>49139</v>
      </c>
      <c r="E254" s="50">
        <f t="shared" si="74"/>
        <v>54852</v>
      </c>
      <c r="F254" s="51">
        <f t="shared" si="75"/>
        <v>126103</v>
      </c>
      <c r="G254" s="51">
        <f t="shared" si="76"/>
        <v>60354</v>
      </c>
      <c r="H254" s="52">
        <f t="shared" si="77"/>
        <v>65749</v>
      </c>
      <c r="I254" s="52">
        <f t="shared" si="78"/>
        <v>49139</v>
      </c>
      <c r="J254" s="52">
        <f t="shared" si="79"/>
        <v>54852</v>
      </c>
      <c r="K254" s="49">
        <f t="shared" si="80"/>
        <v>11215</v>
      </c>
      <c r="L254" s="50">
        <f t="shared" si="81"/>
        <v>10897</v>
      </c>
      <c r="M254" s="51">
        <v>503</v>
      </c>
      <c r="N254" s="51">
        <v>516</v>
      </c>
      <c r="O254" s="51">
        <v>543</v>
      </c>
      <c r="P254" s="51">
        <v>594</v>
      </c>
      <c r="Q254" s="51">
        <v>548</v>
      </c>
      <c r="R254" s="51">
        <v>582</v>
      </c>
      <c r="S254" s="51">
        <v>586</v>
      </c>
      <c r="T254" s="51">
        <v>663</v>
      </c>
      <c r="U254" s="51">
        <v>602</v>
      </c>
      <c r="V254" s="51">
        <v>713</v>
      </c>
      <c r="W254" s="51">
        <v>700</v>
      </c>
      <c r="X254" s="51">
        <v>712</v>
      </c>
      <c r="Y254" s="51">
        <v>665</v>
      </c>
      <c r="Z254" s="51">
        <v>705</v>
      </c>
      <c r="AA254" s="51">
        <v>672</v>
      </c>
      <c r="AB254" s="51">
        <v>652</v>
      </c>
      <c r="AC254" s="51">
        <v>668</v>
      </c>
      <c r="AD254" s="51">
        <v>591</v>
      </c>
      <c r="AE254" s="51">
        <v>673</v>
      </c>
      <c r="AF254" s="51">
        <v>743</v>
      </c>
      <c r="AG254" s="51">
        <v>605</v>
      </c>
      <c r="AH254" s="51">
        <v>667</v>
      </c>
      <c r="AI254" s="51">
        <v>609</v>
      </c>
      <c r="AJ254" s="51">
        <v>663</v>
      </c>
      <c r="AK254" s="51">
        <v>590</v>
      </c>
      <c r="AL254" s="51">
        <v>618</v>
      </c>
      <c r="AM254" s="51">
        <v>636</v>
      </c>
      <c r="AN254" s="51">
        <v>623</v>
      </c>
      <c r="AO254" s="51">
        <v>646</v>
      </c>
      <c r="AP254" s="51">
        <v>626</v>
      </c>
      <c r="AQ254" s="51">
        <v>653</v>
      </c>
      <c r="AR254" s="51">
        <v>650</v>
      </c>
      <c r="AS254" s="51">
        <v>615</v>
      </c>
      <c r="AT254" s="51">
        <v>646</v>
      </c>
      <c r="AU254" s="51">
        <v>728</v>
      </c>
      <c r="AV254" s="51">
        <v>580</v>
      </c>
      <c r="AW254" s="51">
        <v>691</v>
      </c>
      <c r="AX254" s="51">
        <v>703</v>
      </c>
      <c r="AY254" s="51">
        <v>633</v>
      </c>
      <c r="AZ254" s="51">
        <v>694</v>
      </c>
      <c r="BA254" s="51">
        <v>600</v>
      </c>
      <c r="BB254" s="51">
        <v>628</v>
      </c>
      <c r="BC254" s="51">
        <v>649</v>
      </c>
      <c r="BD254" s="51">
        <v>644</v>
      </c>
      <c r="BE254" s="51">
        <v>631</v>
      </c>
      <c r="BF254" s="51">
        <v>613</v>
      </c>
      <c r="BG254" s="51">
        <v>660</v>
      </c>
      <c r="BH254" s="51">
        <v>608</v>
      </c>
      <c r="BI254" s="51">
        <v>712</v>
      </c>
      <c r="BJ254" s="51">
        <v>725</v>
      </c>
      <c r="BK254" s="51">
        <v>795</v>
      </c>
      <c r="BL254" s="51">
        <v>778</v>
      </c>
      <c r="BM254" s="51">
        <v>788</v>
      </c>
      <c r="BN254" s="51">
        <v>854</v>
      </c>
      <c r="BO254" s="51">
        <v>792</v>
      </c>
      <c r="BP254" s="51">
        <v>850</v>
      </c>
      <c r="BQ254" s="51">
        <v>880</v>
      </c>
      <c r="BR254" s="51">
        <v>874</v>
      </c>
      <c r="BS254" s="51">
        <v>918</v>
      </c>
      <c r="BT254" s="51">
        <v>974</v>
      </c>
      <c r="BU254" s="51">
        <v>883</v>
      </c>
      <c r="BV254" s="51">
        <v>837</v>
      </c>
      <c r="BW254" s="51">
        <v>855</v>
      </c>
      <c r="BX254" s="51">
        <v>870</v>
      </c>
      <c r="BY254" s="51">
        <v>867</v>
      </c>
      <c r="BZ254" s="51">
        <v>791</v>
      </c>
      <c r="CA254" s="51">
        <v>806</v>
      </c>
      <c r="CB254" s="51">
        <v>797</v>
      </c>
      <c r="CC254" s="51">
        <v>823</v>
      </c>
      <c r="CD254" s="51">
        <v>807</v>
      </c>
      <c r="CE254" s="51">
        <v>708</v>
      </c>
      <c r="CF254" s="51">
        <v>721</v>
      </c>
      <c r="CG254" s="51">
        <v>693</v>
      </c>
      <c r="CH254" s="51">
        <v>804</v>
      </c>
      <c r="CI254" s="51">
        <v>789</v>
      </c>
      <c r="CJ254" s="51">
        <v>918</v>
      </c>
      <c r="CK254" s="51">
        <v>704</v>
      </c>
      <c r="CL254" s="51">
        <v>652</v>
      </c>
      <c r="CM254" s="51">
        <v>687</v>
      </c>
      <c r="CN254" s="51">
        <v>614</v>
      </c>
      <c r="CO254" s="51">
        <v>543</v>
      </c>
      <c r="CP254" s="51">
        <v>452</v>
      </c>
      <c r="CQ254" s="51">
        <v>458</v>
      </c>
      <c r="CR254" s="51">
        <v>408</v>
      </c>
      <c r="CS254" s="51">
        <v>390</v>
      </c>
      <c r="CT254" s="51">
        <v>347</v>
      </c>
      <c r="CU254" s="51">
        <v>303</v>
      </c>
      <c r="CV254" s="51">
        <v>267</v>
      </c>
      <c r="CW254" s="51">
        <v>254</v>
      </c>
      <c r="CX254" s="51">
        <v>172</v>
      </c>
      <c r="CY254" s="51">
        <v>654</v>
      </c>
      <c r="CZ254" s="51">
        <v>510</v>
      </c>
      <c r="DA254" s="51">
        <v>519</v>
      </c>
      <c r="DB254" s="51">
        <v>545</v>
      </c>
      <c r="DC254" s="51">
        <v>574</v>
      </c>
      <c r="DD254" s="51">
        <v>551</v>
      </c>
      <c r="DE254" s="51">
        <v>573</v>
      </c>
      <c r="DF254" s="51">
        <v>553</v>
      </c>
      <c r="DG254" s="51">
        <v>661</v>
      </c>
      <c r="DH254" s="51">
        <v>613</v>
      </c>
      <c r="DI254" s="51">
        <v>586</v>
      </c>
      <c r="DJ254" s="51">
        <v>669</v>
      </c>
      <c r="DK254" s="51">
        <v>680</v>
      </c>
      <c r="DL254" s="51">
        <v>640</v>
      </c>
      <c r="DM254" s="51">
        <v>682</v>
      </c>
      <c r="DN254" s="51">
        <v>667</v>
      </c>
      <c r="DO254" s="51">
        <v>630</v>
      </c>
      <c r="DP254" s="51">
        <v>615</v>
      </c>
      <c r="DQ254" s="51">
        <v>629</v>
      </c>
      <c r="DR254" s="51">
        <v>665</v>
      </c>
      <c r="DS254" s="51">
        <v>887</v>
      </c>
      <c r="DT254" s="51">
        <v>782</v>
      </c>
      <c r="DU254" s="51">
        <v>744</v>
      </c>
      <c r="DV254" s="51">
        <v>591</v>
      </c>
      <c r="DW254" s="51">
        <v>638</v>
      </c>
      <c r="DX254" s="51">
        <v>637</v>
      </c>
      <c r="DY254" s="51">
        <v>616</v>
      </c>
      <c r="DZ254" s="51">
        <v>532</v>
      </c>
      <c r="EA254" s="51">
        <v>574</v>
      </c>
      <c r="EB254" s="51">
        <v>604</v>
      </c>
      <c r="EC254" s="51">
        <v>607</v>
      </c>
      <c r="ED254" s="51">
        <v>670</v>
      </c>
      <c r="EE254" s="51">
        <v>696</v>
      </c>
      <c r="EF254" s="51">
        <v>687</v>
      </c>
      <c r="EG254" s="51">
        <v>702</v>
      </c>
      <c r="EH254" s="51">
        <v>745</v>
      </c>
      <c r="EI254" s="51">
        <v>661</v>
      </c>
      <c r="EJ254" s="51">
        <v>597</v>
      </c>
      <c r="EK254" s="51">
        <v>684</v>
      </c>
      <c r="EL254" s="51">
        <v>670</v>
      </c>
      <c r="EM254" s="51">
        <v>633</v>
      </c>
      <c r="EN254" s="51">
        <v>722</v>
      </c>
      <c r="EO254" s="51">
        <v>732</v>
      </c>
      <c r="EP254" s="51">
        <v>743</v>
      </c>
      <c r="EQ254" s="51">
        <v>651</v>
      </c>
      <c r="ER254" s="51">
        <v>663</v>
      </c>
      <c r="ES254" s="51">
        <v>678</v>
      </c>
      <c r="ET254" s="51">
        <v>687</v>
      </c>
      <c r="EU254" s="51">
        <v>718</v>
      </c>
      <c r="EV254" s="51">
        <v>775</v>
      </c>
      <c r="EW254" s="51">
        <v>823</v>
      </c>
      <c r="EX254" s="51">
        <v>827</v>
      </c>
      <c r="EY254" s="51">
        <v>886</v>
      </c>
      <c r="EZ254" s="51">
        <v>779</v>
      </c>
      <c r="FA254" s="51">
        <v>864</v>
      </c>
      <c r="FB254" s="51">
        <v>923</v>
      </c>
      <c r="FC254" s="51">
        <v>990</v>
      </c>
      <c r="FD254" s="51">
        <v>963</v>
      </c>
      <c r="FE254" s="51">
        <v>975</v>
      </c>
      <c r="FF254" s="51">
        <v>1030</v>
      </c>
      <c r="FG254" s="51">
        <v>1040</v>
      </c>
      <c r="FH254" s="51">
        <v>1033</v>
      </c>
      <c r="FI254" s="51">
        <v>939</v>
      </c>
      <c r="FJ254" s="51">
        <v>1000</v>
      </c>
      <c r="FK254" s="51">
        <v>940</v>
      </c>
      <c r="FL254" s="51">
        <v>968</v>
      </c>
      <c r="FM254" s="51">
        <v>934</v>
      </c>
      <c r="FN254" s="51">
        <v>874</v>
      </c>
      <c r="FO254" s="51">
        <v>841</v>
      </c>
      <c r="FP254" s="51">
        <v>844</v>
      </c>
      <c r="FQ254" s="51">
        <v>851</v>
      </c>
      <c r="FR254" s="51">
        <v>742</v>
      </c>
      <c r="FS254" s="51">
        <v>839</v>
      </c>
      <c r="FT254" s="51">
        <v>915</v>
      </c>
      <c r="FU254" s="51">
        <v>911</v>
      </c>
      <c r="FV254" s="51">
        <v>957</v>
      </c>
      <c r="FW254" s="51">
        <v>1087</v>
      </c>
      <c r="FX254" s="51">
        <v>812</v>
      </c>
      <c r="FY254" s="51">
        <v>809</v>
      </c>
      <c r="FZ254" s="51">
        <v>740</v>
      </c>
      <c r="GA254" s="51">
        <v>682</v>
      </c>
      <c r="GB254" s="51">
        <v>661</v>
      </c>
      <c r="GC254" s="51">
        <v>536</v>
      </c>
      <c r="GD254" s="51">
        <v>582</v>
      </c>
      <c r="GE254" s="51">
        <v>542</v>
      </c>
      <c r="GF254" s="51">
        <v>490</v>
      </c>
      <c r="GG254" s="51">
        <v>453</v>
      </c>
      <c r="GH254" s="51">
        <v>377</v>
      </c>
      <c r="GI254" s="51">
        <v>393</v>
      </c>
      <c r="GJ254" s="51">
        <v>370</v>
      </c>
      <c r="GK254" s="51">
        <v>310</v>
      </c>
      <c r="GL254" s="52">
        <v>1329</v>
      </c>
    </row>
    <row r="255" spans="1:194" s="1" customFormat="1">
      <c r="A255" s="30" t="s">
        <v>133</v>
      </c>
      <c r="B255" s="1" t="s">
        <v>335</v>
      </c>
      <c r="C255" s="29" t="str">
        <f t="shared" si="82"/>
        <v>LA England - Chorley</v>
      </c>
      <c r="D255" s="50">
        <f t="shared" si="73"/>
        <v>46900</v>
      </c>
      <c r="E255" s="50">
        <f t="shared" si="74"/>
        <v>47838</v>
      </c>
      <c r="F255" s="51">
        <f t="shared" si="75"/>
        <v>118624</v>
      </c>
      <c r="G255" s="51">
        <f t="shared" si="76"/>
        <v>59153</v>
      </c>
      <c r="H255" s="52">
        <f t="shared" si="77"/>
        <v>59471</v>
      </c>
      <c r="I255" s="52">
        <f t="shared" si="78"/>
        <v>46900</v>
      </c>
      <c r="J255" s="52">
        <f t="shared" si="79"/>
        <v>47838</v>
      </c>
      <c r="K255" s="49">
        <f t="shared" si="80"/>
        <v>12253</v>
      </c>
      <c r="L255" s="50">
        <f t="shared" si="81"/>
        <v>11633</v>
      </c>
      <c r="M255" s="51">
        <v>561</v>
      </c>
      <c r="N255" s="51">
        <v>563</v>
      </c>
      <c r="O255" s="51">
        <v>574</v>
      </c>
      <c r="P255" s="51">
        <v>613</v>
      </c>
      <c r="Q255" s="51">
        <v>625</v>
      </c>
      <c r="R255" s="51">
        <v>715</v>
      </c>
      <c r="S255" s="51">
        <v>705</v>
      </c>
      <c r="T255" s="51">
        <v>696</v>
      </c>
      <c r="U255" s="51">
        <v>694</v>
      </c>
      <c r="V255" s="51">
        <v>773</v>
      </c>
      <c r="W255" s="51">
        <v>775</v>
      </c>
      <c r="X255" s="51">
        <v>773</v>
      </c>
      <c r="Y255" s="51">
        <v>693</v>
      </c>
      <c r="Z255" s="51">
        <v>737</v>
      </c>
      <c r="AA255" s="51">
        <v>676</v>
      </c>
      <c r="AB255" s="51">
        <v>697</v>
      </c>
      <c r="AC255" s="51">
        <v>732</v>
      </c>
      <c r="AD255" s="51">
        <v>651</v>
      </c>
      <c r="AE255" s="51">
        <v>650</v>
      </c>
      <c r="AF255" s="51">
        <v>464</v>
      </c>
      <c r="AG255" s="51">
        <v>470</v>
      </c>
      <c r="AH255" s="51">
        <v>511</v>
      </c>
      <c r="AI255" s="51">
        <v>505</v>
      </c>
      <c r="AJ255" s="51">
        <v>626</v>
      </c>
      <c r="AK255" s="51">
        <v>663</v>
      </c>
      <c r="AL255" s="51">
        <v>614</v>
      </c>
      <c r="AM255" s="51">
        <v>625</v>
      </c>
      <c r="AN255" s="51">
        <v>676</v>
      </c>
      <c r="AO255" s="51">
        <v>631</v>
      </c>
      <c r="AP255" s="51">
        <v>674</v>
      </c>
      <c r="AQ255" s="51">
        <v>712</v>
      </c>
      <c r="AR255" s="51">
        <v>740</v>
      </c>
      <c r="AS255" s="51">
        <v>757</v>
      </c>
      <c r="AT255" s="51">
        <v>733</v>
      </c>
      <c r="AU255" s="51">
        <v>831</v>
      </c>
      <c r="AV255" s="51">
        <v>767</v>
      </c>
      <c r="AW255" s="51">
        <v>792</v>
      </c>
      <c r="AX255" s="51">
        <v>815</v>
      </c>
      <c r="AY255" s="51">
        <v>786</v>
      </c>
      <c r="AZ255" s="51">
        <v>752</v>
      </c>
      <c r="BA255" s="51">
        <v>781</v>
      </c>
      <c r="BB255" s="51">
        <v>831</v>
      </c>
      <c r="BC255" s="51">
        <v>809</v>
      </c>
      <c r="BD255" s="51">
        <v>752</v>
      </c>
      <c r="BE255" s="51">
        <v>718</v>
      </c>
      <c r="BF255" s="51">
        <v>692</v>
      </c>
      <c r="BG255" s="51">
        <v>749</v>
      </c>
      <c r="BH255" s="51">
        <v>799</v>
      </c>
      <c r="BI255" s="51">
        <v>803</v>
      </c>
      <c r="BJ255" s="51">
        <v>812</v>
      </c>
      <c r="BK255" s="51">
        <v>902</v>
      </c>
      <c r="BL255" s="51">
        <v>935</v>
      </c>
      <c r="BM255" s="51">
        <v>897</v>
      </c>
      <c r="BN255" s="51">
        <v>922</v>
      </c>
      <c r="BO255" s="51">
        <v>884</v>
      </c>
      <c r="BP255" s="51">
        <v>860</v>
      </c>
      <c r="BQ255" s="51">
        <v>839</v>
      </c>
      <c r="BR255" s="51">
        <v>928</v>
      </c>
      <c r="BS255" s="51">
        <v>891</v>
      </c>
      <c r="BT255" s="51">
        <v>795</v>
      </c>
      <c r="BU255" s="51">
        <v>814</v>
      </c>
      <c r="BV255" s="51">
        <v>837</v>
      </c>
      <c r="BW255" s="51">
        <v>740</v>
      </c>
      <c r="BX255" s="51">
        <v>697</v>
      </c>
      <c r="BY255" s="51">
        <v>741</v>
      </c>
      <c r="BZ255" s="51">
        <v>666</v>
      </c>
      <c r="CA255" s="51">
        <v>642</v>
      </c>
      <c r="CB255" s="51">
        <v>577</v>
      </c>
      <c r="CC255" s="51">
        <v>662</v>
      </c>
      <c r="CD255" s="51">
        <v>611</v>
      </c>
      <c r="CE255" s="51">
        <v>604</v>
      </c>
      <c r="CF255" s="51">
        <v>625</v>
      </c>
      <c r="CG255" s="51">
        <v>623</v>
      </c>
      <c r="CH255" s="51">
        <v>630</v>
      </c>
      <c r="CI255" s="51">
        <v>679</v>
      </c>
      <c r="CJ255" s="51">
        <v>792</v>
      </c>
      <c r="CK255" s="51">
        <v>547</v>
      </c>
      <c r="CL255" s="51">
        <v>503</v>
      </c>
      <c r="CM255" s="51">
        <v>488</v>
      </c>
      <c r="CN255" s="51">
        <v>481</v>
      </c>
      <c r="CO255" s="51">
        <v>363</v>
      </c>
      <c r="CP255" s="51">
        <v>300</v>
      </c>
      <c r="CQ255" s="51">
        <v>302</v>
      </c>
      <c r="CR255" s="51">
        <v>278</v>
      </c>
      <c r="CS255" s="51">
        <v>236</v>
      </c>
      <c r="CT255" s="51">
        <v>238</v>
      </c>
      <c r="CU255" s="51">
        <v>159</v>
      </c>
      <c r="CV255" s="51">
        <v>147</v>
      </c>
      <c r="CW255" s="51">
        <v>120</v>
      </c>
      <c r="CX255" s="51">
        <v>108</v>
      </c>
      <c r="CY255" s="51">
        <v>297</v>
      </c>
      <c r="CZ255" s="51">
        <v>535</v>
      </c>
      <c r="DA255" s="51">
        <v>498</v>
      </c>
      <c r="DB255" s="51">
        <v>583</v>
      </c>
      <c r="DC255" s="51">
        <v>613</v>
      </c>
      <c r="DD255" s="51">
        <v>583</v>
      </c>
      <c r="DE255" s="51">
        <v>682</v>
      </c>
      <c r="DF255" s="51">
        <v>669</v>
      </c>
      <c r="DG255" s="51">
        <v>675</v>
      </c>
      <c r="DH255" s="51">
        <v>684</v>
      </c>
      <c r="DI255" s="51">
        <v>688</v>
      </c>
      <c r="DJ255" s="51">
        <v>733</v>
      </c>
      <c r="DK255" s="51">
        <v>681</v>
      </c>
      <c r="DL255" s="51">
        <v>690</v>
      </c>
      <c r="DM255" s="51">
        <v>699</v>
      </c>
      <c r="DN255" s="51">
        <v>689</v>
      </c>
      <c r="DO255" s="51">
        <v>663</v>
      </c>
      <c r="DP255" s="51">
        <v>623</v>
      </c>
      <c r="DQ255" s="51">
        <v>645</v>
      </c>
      <c r="DR255" s="51">
        <v>618</v>
      </c>
      <c r="DS255" s="51">
        <v>433</v>
      </c>
      <c r="DT255" s="51">
        <v>354</v>
      </c>
      <c r="DU255" s="51">
        <v>418</v>
      </c>
      <c r="DV255" s="51">
        <v>517</v>
      </c>
      <c r="DW255" s="51">
        <v>581</v>
      </c>
      <c r="DX255" s="51">
        <v>603</v>
      </c>
      <c r="DY255" s="51">
        <v>612</v>
      </c>
      <c r="DZ255" s="51">
        <v>639</v>
      </c>
      <c r="EA255" s="51">
        <v>627</v>
      </c>
      <c r="EB255" s="51">
        <v>639</v>
      </c>
      <c r="EC255" s="51">
        <v>740</v>
      </c>
      <c r="ED255" s="51">
        <v>692</v>
      </c>
      <c r="EE255" s="51">
        <v>745</v>
      </c>
      <c r="EF255" s="51">
        <v>749</v>
      </c>
      <c r="EG255" s="51">
        <v>762</v>
      </c>
      <c r="EH255" s="51">
        <v>840</v>
      </c>
      <c r="EI255" s="51">
        <v>861</v>
      </c>
      <c r="EJ255" s="51">
        <v>803</v>
      </c>
      <c r="EK255" s="51">
        <v>842</v>
      </c>
      <c r="EL255" s="51">
        <v>754</v>
      </c>
      <c r="EM255" s="51">
        <v>759</v>
      </c>
      <c r="EN255" s="51">
        <v>778</v>
      </c>
      <c r="EO255" s="51">
        <v>765</v>
      </c>
      <c r="EP255" s="51">
        <v>749</v>
      </c>
      <c r="EQ255" s="51">
        <v>763</v>
      </c>
      <c r="ER255" s="51">
        <v>684</v>
      </c>
      <c r="ES255" s="51">
        <v>728</v>
      </c>
      <c r="ET255" s="51">
        <v>731</v>
      </c>
      <c r="EU255" s="51">
        <v>724</v>
      </c>
      <c r="EV255" s="51">
        <v>744</v>
      </c>
      <c r="EW255" s="51">
        <v>819</v>
      </c>
      <c r="EX255" s="51">
        <v>857</v>
      </c>
      <c r="EY255" s="51">
        <v>990</v>
      </c>
      <c r="EZ255" s="51">
        <v>841</v>
      </c>
      <c r="FA255" s="51">
        <v>911</v>
      </c>
      <c r="FB255" s="51">
        <v>920</v>
      </c>
      <c r="FC255" s="51">
        <v>867</v>
      </c>
      <c r="FD255" s="51">
        <v>886</v>
      </c>
      <c r="FE255" s="51">
        <v>885</v>
      </c>
      <c r="FF255" s="51">
        <v>877</v>
      </c>
      <c r="FG255" s="51">
        <v>887</v>
      </c>
      <c r="FH255" s="51">
        <v>805</v>
      </c>
      <c r="FI255" s="51">
        <v>792</v>
      </c>
      <c r="FJ255" s="51">
        <v>745</v>
      </c>
      <c r="FK255" s="51">
        <v>701</v>
      </c>
      <c r="FL255" s="51">
        <v>703</v>
      </c>
      <c r="FM255" s="51">
        <v>742</v>
      </c>
      <c r="FN255" s="51">
        <v>668</v>
      </c>
      <c r="FO255" s="51">
        <v>661</v>
      </c>
      <c r="FP255" s="51">
        <v>709</v>
      </c>
      <c r="FQ255" s="51">
        <v>634</v>
      </c>
      <c r="FR255" s="51">
        <v>609</v>
      </c>
      <c r="FS255" s="51">
        <v>634</v>
      </c>
      <c r="FT255" s="51">
        <v>665</v>
      </c>
      <c r="FU255" s="51">
        <v>661</v>
      </c>
      <c r="FV255" s="51">
        <v>779</v>
      </c>
      <c r="FW255" s="51">
        <v>756</v>
      </c>
      <c r="FX255" s="51">
        <v>536</v>
      </c>
      <c r="FY255" s="51">
        <v>557</v>
      </c>
      <c r="FZ255" s="51">
        <v>522</v>
      </c>
      <c r="GA255" s="51">
        <v>462</v>
      </c>
      <c r="GB255" s="51">
        <v>410</v>
      </c>
      <c r="GC255" s="51">
        <v>409</v>
      </c>
      <c r="GD255" s="51">
        <v>364</v>
      </c>
      <c r="GE255" s="51">
        <v>335</v>
      </c>
      <c r="GF255" s="51">
        <v>323</v>
      </c>
      <c r="GG255" s="51">
        <v>255</v>
      </c>
      <c r="GH255" s="51">
        <v>210</v>
      </c>
      <c r="GI255" s="51">
        <v>217</v>
      </c>
      <c r="GJ255" s="51">
        <v>193</v>
      </c>
      <c r="GK255" s="51">
        <v>139</v>
      </c>
      <c r="GL255" s="52">
        <v>648</v>
      </c>
    </row>
    <row r="256" spans="1:194" s="1" customFormat="1">
      <c r="A256" s="30" t="s">
        <v>133</v>
      </c>
      <c r="B256" s="1" t="s">
        <v>336</v>
      </c>
      <c r="C256" s="29" t="str">
        <f t="shared" si="82"/>
        <v>LA England - City of London</v>
      </c>
      <c r="D256" s="50">
        <f t="shared" si="73"/>
        <v>5754</v>
      </c>
      <c r="E256" s="50">
        <f t="shared" si="74"/>
        <v>4502</v>
      </c>
      <c r="F256" s="51">
        <f t="shared" si="75"/>
        <v>10847</v>
      </c>
      <c r="G256" s="51">
        <f t="shared" si="76"/>
        <v>6061</v>
      </c>
      <c r="H256" s="52">
        <f t="shared" si="77"/>
        <v>4786</v>
      </c>
      <c r="I256" s="52">
        <f t="shared" si="78"/>
        <v>5754</v>
      </c>
      <c r="J256" s="52">
        <f t="shared" si="79"/>
        <v>4502</v>
      </c>
      <c r="K256" s="49">
        <f t="shared" si="80"/>
        <v>307</v>
      </c>
      <c r="L256" s="50">
        <f t="shared" si="81"/>
        <v>284</v>
      </c>
      <c r="M256" s="51">
        <v>35</v>
      </c>
      <c r="N256" s="51">
        <v>27</v>
      </c>
      <c r="O256" s="51">
        <v>11</v>
      </c>
      <c r="P256" s="51">
        <v>15</v>
      </c>
      <c r="Q256" s="51">
        <v>14</v>
      </c>
      <c r="R256" s="51">
        <v>9</v>
      </c>
      <c r="S256" s="51">
        <v>13</v>
      </c>
      <c r="T256" s="51">
        <v>12</v>
      </c>
      <c r="U256" s="51">
        <v>14</v>
      </c>
      <c r="V256" s="51">
        <v>15</v>
      </c>
      <c r="W256" s="51">
        <v>22</v>
      </c>
      <c r="X256" s="51">
        <v>25</v>
      </c>
      <c r="Y256" s="51">
        <v>12</v>
      </c>
      <c r="Z256" s="51">
        <v>15</v>
      </c>
      <c r="AA256" s="51">
        <v>10</v>
      </c>
      <c r="AB256" s="51">
        <v>16</v>
      </c>
      <c r="AC256" s="51">
        <v>14</v>
      </c>
      <c r="AD256" s="51">
        <v>28</v>
      </c>
      <c r="AE256" s="51">
        <v>43</v>
      </c>
      <c r="AF256" s="51">
        <v>82</v>
      </c>
      <c r="AG256" s="51">
        <v>72</v>
      </c>
      <c r="AH256" s="51">
        <v>85</v>
      </c>
      <c r="AI256" s="51">
        <v>110</v>
      </c>
      <c r="AJ256" s="51">
        <v>158</v>
      </c>
      <c r="AK256" s="51">
        <v>151</v>
      </c>
      <c r="AL256" s="51">
        <v>159</v>
      </c>
      <c r="AM256" s="51">
        <v>212</v>
      </c>
      <c r="AN256" s="51">
        <v>209</v>
      </c>
      <c r="AO256" s="51">
        <v>203</v>
      </c>
      <c r="AP256" s="51">
        <v>179</v>
      </c>
      <c r="AQ256" s="51">
        <v>187</v>
      </c>
      <c r="AR256" s="51">
        <v>202</v>
      </c>
      <c r="AS256" s="51">
        <v>179</v>
      </c>
      <c r="AT256" s="51">
        <v>184</v>
      </c>
      <c r="AU256" s="51">
        <v>161</v>
      </c>
      <c r="AV256" s="51">
        <v>135</v>
      </c>
      <c r="AW256" s="51">
        <v>118</v>
      </c>
      <c r="AX256" s="51">
        <v>116</v>
      </c>
      <c r="AY256" s="51">
        <v>78</v>
      </c>
      <c r="AZ256" s="51">
        <v>107</v>
      </c>
      <c r="BA256" s="51">
        <v>128</v>
      </c>
      <c r="BB256" s="51">
        <v>101</v>
      </c>
      <c r="BC256" s="51">
        <v>76</v>
      </c>
      <c r="BD256" s="51">
        <v>57</v>
      </c>
      <c r="BE256" s="51">
        <v>107</v>
      </c>
      <c r="BF256" s="51">
        <v>95</v>
      </c>
      <c r="BG256" s="51">
        <v>60</v>
      </c>
      <c r="BH256" s="51">
        <v>91</v>
      </c>
      <c r="BI256" s="51">
        <v>96</v>
      </c>
      <c r="BJ256" s="51">
        <v>65</v>
      </c>
      <c r="BK256" s="51">
        <v>97</v>
      </c>
      <c r="BL256" s="51">
        <v>93</v>
      </c>
      <c r="BM256" s="51">
        <v>100</v>
      </c>
      <c r="BN256" s="51">
        <v>108</v>
      </c>
      <c r="BO256" s="51">
        <v>88</v>
      </c>
      <c r="BP256" s="51">
        <v>61</v>
      </c>
      <c r="BQ256" s="51">
        <v>54</v>
      </c>
      <c r="BR256" s="51">
        <v>64</v>
      </c>
      <c r="BS256" s="51">
        <v>66</v>
      </c>
      <c r="BT256" s="51">
        <v>72</v>
      </c>
      <c r="BU256" s="51">
        <v>49</v>
      </c>
      <c r="BV256" s="51">
        <v>59</v>
      </c>
      <c r="BW256" s="51">
        <v>63</v>
      </c>
      <c r="BX256" s="51">
        <v>55</v>
      </c>
      <c r="BY256" s="51">
        <v>61</v>
      </c>
      <c r="BZ256" s="51">
        <v>50</v>
      </c>
      <c r="CA256" s="51">
        <v>50</v>
      </c>
      <c r="CB256" s="51">
        <v>37</v>
      </c>
      <c r="CC256" s="51">
        <v>32</v>
      </c>
      <c r="CD256" s="51">
        <v>39</v>
      </c>
      <c r="CE256" s="51">
        <v>53</v>
      </c>
      <c r="CF256" s="51">
        <v>33</v>
      </c>
      <c r="CG256" s="51">
        <v>30</v>
      </c>
      <c r="CH256" s="51">
        <v>24</v>
      </c>
      <c r="CI256" s="51">
        <v>23</v>
      </c>
      <c r="CJ256" s="51">
        <v>42</v>
      </c>
      <c r="CK256" s="51">
        <v>26</v>
      </c>
      <c r="CL256" s="51">
        <v>31</v>
      </c>
      <c r="CM256" s="51">
        <v>25</v>
      </c>
      <c r="CN256" s="51">
        <v>19</v>
      </c>
      <c r="CO256" s="51">
        <v>13</v>
      </c>
      <c r="CP256" s="51">
        <v>15</v>
      </c>
      <c r="CQ256" s="51">
        <v>22</v>
      </c>
      <c r="CR256" s="51">
        <v>15</v>
      </c>
      <c r="CS256" s="51">
        <v>21</v>
      </c>
      <c r="CT256" s="51">
        <v>10</v>
      </c>
      <c r="CU256" s="51">
        <v>10</v>
      </c>
      <c r="CV256" s="51">
        <v>9</v>
      </c>
      <c r="CW256" s="51">
        <v>4</v>
      </c>
      <c r="CX256" s="51">
        <v>3</v>
      </c>
      <c r="CY256" s="51">
        <v>22</v>
      </c>
      <c r="CZ256" s="51">
        <v>33</v>
      </c>
      <c r="DA256" s="51">
        <v>16</v>
      </c>
      <c r="DB256" s="51">
        <v>22</v>
      </c>
      <c r="DC256" s="51">
        <v>20</v>
      </c>
      <c r="DD256" s="51">
        <v>14</v>
      </c>
      <c r="DE256" s="51">
        <v>30</v>
      </c>
      <c r="DF256" s="51">
        <v>12</v>
      </c>
      <c r="DG256" s="51">
        <v>13</v>
      </c>
      <c r="DH256" s="51">
        <v>13</v>
      </c>
      <c r="DI256" s="51">
        <v>10</v>
      </c>
      <c r="DJ256" s="51">
        <v>11</v>
      </c>
      <c r="DK256" s="51">
        <v>11</v>
      </c>
      <c r="DL256" s="51">
        <v>19</v>
      </c>
      <c r="DM256" s="51">
        <v>16</v>
      </c>
      <c r="DN256" s="51">
        <v>12</v>
      </c>
      <c r="DO256" s="51">
        <v>11</v>
      </c>
      <c r="DP256" s="51">
        <v>9</v>
      </c>
      <c r="DQ256" s="51">
        <v>12</v>
      </c>
      <c r="DR256" s="51">
        <v>57</v>
      </c>
      <c r="DS256" s="51">
        <v>102</v>
      </c>
      <c r="DT256" s="51">
        <v>94</v>
      </c>
      <c r="DU256" s="51">
        <v>100</v>
      </c>
      <c r="DV256" s="51">
        <v>127</v>
      </c>
      <c r="DW256" s="51">
        <v>160</v>
      </c>
      <c r="DX256" s="51">
        <v>218</v>
      </c>
      <c r="DY256" s="51">
        <v>159</v>
      </c>
      <c r="DZ256" s="51">
        <v>175</v>
      </c>
      <c r="EA256" s="51">
        <v>157</v>
      </c>
      <c r="EB256" s="51">
        <v>170</v>
      </c>
      <c r="EC256" s="51">
        <v>145</v>
      </c>
      <c r="ED256" s="51">
        <v>160</v>
      </c>
      <c r="EE256" s="51">
        <v>125</v>
      </c>
      <c r="EF256" s="51">
        <v>120</v>
      </c>
      <c r="EG256" s="51">
        <v>131</v>
      </c>
      <c r="EH256" s="51">
        <v>110</v>
      </c>
      <c r="EI256" s="51">
        <v>78</v>
      </c>
      <c r="EJ256" s="51">
        <v>94</v>
      </c>
      <c r="EK256" s="51">
        <v>72</v>
      </c>
      <c r="EL256" s="51">
        <v>67</v>
      </c>
      <c r="EM256" s="51">
        <v>67</v>
      </c>
      <c r="EN256" s="51">
        <v>67</v>
      </c>
      <c r="EO256" s="51">
        <v>59</v>
      </c>
      <c r="EP256" s="51">
        <v>44</v>
      </c>
      <c r="EQ256" s="51">
        <v>61</v>
      </c>
      <c r="ER256" s="51">
        <v>43</v>
      </c>
      <c r="ES256" s="51">
        <v>43</v>
      </c>
      <c r="ET256" s="51">
        <v>44</v>
      </c>
      <c r="EU256" s="51">
        <v>40</v>
      </c>
      <c r="EV256" s="51">
        <v>35</v>
      </c>
      <c r="EW256" s="51">
        <v>40</v>
      </c>
      <c r="EX256" s="51">
        <v>56</v>
      </c>
      <c r="EY256" s="51">
        <v>54</v>
      </c>
      <c r="EZ256" s="51">
        <v>52</v>
      </c>
      <c r="FA256" s="51">
        <v>46</v>
      </c>
      <c r="FB256" s="51">
        <v>57</v>
      </c>
      <c r="FC256" s="51">
        <v>40</v>
      </c>
      <c r="FD256" s="51">
        <v>52</v>
      </c>
      <c r="FE256" s="51">
        <v>52</v>
      </c>
      <c r="FF256" s="51">
        <v>44</v>
      </c>
      <c r="FG256" s="51">
        <v>45</v>
      </c>
      <c r="FH256" s="51">
        <v>46</v>
      </c>
      <c r="FI256" s="51">
        <v>36</v>
      </c>
      <c r="FJ256" s="51">
        <v>35</v>
      </c>
      <c r="FK256" s="51">
        <v>44</v>
      </c>
      <c r="FL256" s="51">
        <v>37</v>
      </c>
      <c r="FM256" s="51">
        <v>36</v>
      </c>
      <c r="FN256" s="51">
        <v>47</v>
      </c>
      <c r="FO256" s="51">
        <v>50</v>
      </c>
      <c r="FP256" s="51">
        <v>33</v>
      </c>
      <c r="FQ256" s="51">
        <v>32</v>
      </c>
      <c r="FR256" s="51">
        <v>40</v>
      </c>
      <c r="FS256" s="51">
        <v>31</v>
      </c>
      <c r="FT256" s="51">
        <v>32</v>
      </c>
      <c r="FU256" s="51">
        <v>40</v>
      </c>
      <c r="FV256" s="51">
        <v>44</v>
      </c>
      <c r="FW256" s="51">
        <v>31</v>
      </c>
      <c r="FX256" s="51">
        <v>20</v>
      </c>
      <c r="FY256" s="51">
        <v>20</v>
      </c>
      <c r="FZ256" s="51">
        <v>26</v>
      </c>
      <c r="GA256" s="51">
        <v>20</v>
      </c>
      <c r="GB256" s="51">
        <v>14</v>
      </c>
      <c r="GC256" s="51">
        <v>21</v>
      </c>
      <c r="GD256" s="51">
        <v>19</v>
      </c>
      <c r="GE256" s="51">
        <v>12</v>
      </c>
      <c r="GF256" s="51">
        <v>13</v>
      </c>
      <c r="GG256" s="51">
        <v>5</v>
      </c>
      <c r="GH256" s="51">
        <v>14</v>
      </c>
      <c r="GI256" s="51">
        <v>4</v>
      </c>
      <c r="GJ256" s="51">
        <v>12</v>
      </c>
      <c r="GK256" s="51">
        <v>5</v>
      </c>
      <c r="GL256" s="52">
        <v>21</v>
      </c>
    </row>
    <row r="257" spans="1:194" s="1" customFormat="1">
      <c r="A257" s="30" t="s">
        <v>133</v>
      </c>
      <c r="B257" s="1" t="s">
        <v>337</v>
      </c>
      <c r="C257" s="29" t="str">
        <f t="shared" si="82"/>
        <v>LA England - Colchester</v>
      </c>
      <c r="D257" s="50">
        <f t="shared" si="73"/>
        <v>74111</v>
      </c>
      <c r="E257" s="50">
        <f t="shared" si="74"/>
        <v>78923</v>
      </c>
      <c r="F257" s="51">
        <f t="shared" si="75"/>
        <v>194394</v>
      </c>
      <c r="G257" s="51">
        <f t="shared" si="76"/>
        <v>95293</v>
      </c>
      <c r="H257" s="52">
        <f t="shared" si="77"/>
        <v>99101</v>
      </c>
      <c r="I257" s="52">
        <f t="shared" si="78"/>
        <v>74111</v>
      </c>
      <c r="J257" s="52">
        <f t="shared" si="79"/>
        <v>78923</v>
      </c>
      <c r="K257" s="49">
        <f t="shared" si="80"/>
        <v>21182</v>
      </c>
      <c r="L257" s="50">
        <f t="shared" si="81"/>
        <v>20178</v>
      </c>
      <c r="M257" s="51">
        <v>1066</v>
      </c>
      <c r="N257" s="51">
        <v>1042</v>
      </c>
      <c r="O257" s="51">
        <v>1106</v>
      </c>
      <c r="P257" s="51">
        <v>1119</v>
      </c>
      <c r="Q257" s="51">
        <v>1222</v>
      </c>
      <c r="R257" s="51">
        <v>1160</v>
      </c>
      <c r="S257" s="51">
        <v>1191</v>
      </c>
      <c r="T257" s="51">
        <v>1231</v>
      </c>
      <c r="U257" s="51">
        <v>1262</v>
      </c>
      <c r="V257" s="51">
        <v>1249</v>
      </c>
      <c r="W257" s="51">
        <v>1269</v>
      </c>
      <c r="X257" s="51">
        <v>1261</v>
      </c>
      <c r="Y257" s="51">
        <v>1279</v>
      </c>
      <c r="Z257" s="51">
        <v>1204</v>
      </c>
      <c r="AA257" s="51">
        <v>1223</v>
      </c>
      <c r="AB257" s="51">
        <v>1098</v>
      </c>
      <c r="AC257" s="51">
        <v>1119</v>
      </c>
      <c r="AD257" s="51">
        <v>1081</v>
      </c>
      <c r="AE257" s="51">
        <v>1192</v>
      </c>
      <c r="AF257" s="51">
        <v>1284</v>
      </c>
      <c r="AG257" s="51">
        <v>1302</v>
      </c>
      <c r="AH257" s="51">
        <v>1566</v>
      </c>
      <c r="AI257" s="51">
        <v>1431</v>
      </c>
      <c r="AJ257" s="51">
        <v>1158</v>
      </c>
      <c r="AK257" s="51">
        <v>1136</v>
      </c>
      <c r="AL257" s="51">
        <v>1189</v>
      </c>
      <c r="AM257" s="51">
        <v>1182</v>
      </c>
      <c r="AN257" s="51">
        <v>1148</v>
      </c>
      <c r="AO257" s="51">
        <v>1316</v>
      </c>
      <c r="AP257" s="51">
        <v>1270</v>
      </c>
      <c r="AQ257" s="51">
        <v>1386</v>
      </c>
      <c r="AR257" s="51">
        <v>1294</v>
      </c>
      <c r="AS257" s="51">
        <v>1281</v>
      </c>
      <c r="AT257" s="51">
        <v>1328</v>
      </c>
      <c r="AU257" s="51">
        <v>1399</v>
      </c>
      <c r="AV257" s="51">
        <v>1314</v>
      </c>
      <c r="AW257" s="51">
        <v>1326</v>
      </c>
      <c r="AX257" s="51">
        <v>1231</v>
      </c>
      <c r="AY257" s="51">
        <v>1279</v>
      </c>
      <c r="AZ257" s="51">
        <v>1264</v>
      </c>
      <c r="BA257" s="51">
        <v>1264</v>
      </c>
      <c r="BB257" s="51">
        <v>1324</v>
      </c>
      <c r="BC257" s="51">
        <v>1286</v>
      </c>
      <c r="BD257" s="51">
        <v>1264</v>
      </c>
      <c r="BE257" s="51">
        <v>1189</v>
      </c>
      <c r="BF257" s="51">
        <v>1274</v>
      </c>
      <c r="BG257" s="51">
        <v>1096</v>
      </c>
      <c r="BH257" s="51">
        <v>1229</v>
      </c>
      <c r="BI257" s="51">
        <v>1215</v>
      </c>
      <c r="BJ257" s="51">
        <v>1246</v>
      </c>
      <c r="BK257" s="51">
        <v>1317</v>
      </c>
      <c r="BL257" s="51">
        <v>1349</v>
      </c>
      <c r="BM257" s="51">
        <v>1239</v>
      </c>
      <c r="BN257" s="51">
        <v>1276</v>
      </c>
      <c r="BO257" s="51">
        <v>1265</v>
      </c>
      <c r="BP257" s="51">
        <v>1270</v>
      </c>
      <c r="BQ257" s="51">
        <v>1224</v>
      </c>
      <c r="BR257" s="51">
        <v>1208</v>
      </c>
      <c r="BS257" s="51">
        <v>1155</v>
      </c>
      <c r="BT257" s="51">
        <v>1117</v>
      </c>
      <c r="BU257" s="51">
        <v>1125</v>
      </c>
      <c r="BV257" s="51">
        <v>1115</v>
      </c>
      <c r="BW257" s="51">
        <v>987</v>
      </c>
      <c r="BX257" s="51">
        <v>977</v>
      </c>
      <c r="BY257" s="51">
        <v>913</v>
      </c>
      <c r="BZ257" s="51">
        <v>875</v>
      </c>
      <c r="CA257" s="51">
        <v>852</v>
      </c>
      <c r="CB257" s="51">
        <v>773</v>
      </c>
      <c r="CC257" s="51">
        <v>761</v>
      </c>
      <c r="CD257" s="51">
        <v>820</v>
      </c>
      <c r="CE257" s="51">
        <v>832</v>
      </c>
      <c r="CF257" s="51">
        <v>801</v>
      </c>
      <c r="CG257" s="51">
        <v>792</v>
      </c>
      <c r="CH257" s="51">
        <v>861</v>
      </c>
      <c r="CI257" s="51">
        <v>946</v>
      </c>
      <c r="CJ257" s="51">
        <v>981</v>
      </c>
      <c r="CK257" s="51">
        <v>753</v>
      </c>
      <c r="CL257" s="51">
        <v>709</v>
      </c>
      <c r="CM257" s="51">
        <v>635</v>
      </c>
      <c r="CN257" s="51">
        <v>604</v>
      </c>
      <c r="CO257" s="51">
        <v>512</v>
      </c>
      <c r="CP257" s="51">
        <v>377</v>
      </c>
      <c r="CQ257" s="51">
        <v>426</v>
      </c>
      <c r="CR257" s="51">
        <v>399</v>
      </c>
      <c r="CS257" s="51">
        <v>388</v>
      </c>
      <c r="CT257" s="51">
        <v>319</v>
      </c>
      <c r="CU257" s="51">
        <v>275</v>
      </c>
      <c r="CV257" s="51">
        <v>245</v>
      </c>
      <c r="CW257" s="51">
        <v>209</v>
      </c>
      <c r="CX257" s="51">
        <v>188</v>
      </c>
      <c r="CY257" s="51">
        <v>578</v>
      </c>
      <c r="CZ257" s="51">
        <v>993</v>
      </c>
      <c r="DA257" s="51">
        <v>1002</v>
      </c>
      <c r="DB257" s="51">
        <v>1039</v>
      </c>
      <c r="DC257" s="51">
        <v>1080</v>
      </c>
      <c r="DD257" s="51">
        <v>1118</v>
      </c>
      <c r="DE257" s="51">
        <v>1134</v>
      </c>
      <c r="DF257" s="51">
        <v>1154</v>
      </c>
      <c r="DG257" s="51">
        <v>1179</v>
      </c>
      <c r="DH257" s="51">
        <v>1197</v>
      </c>
      <c r="DI257" s="51">
        <v>1161</v>
      </c>
      <c r="DJ257" s="51">
        <v>1201</v>
      </c>
      <c r="DK257" s="51">
        <v>1192</v>
      </c>
      <c r="DL257" s="51">
        <v>1212</v>
      </c>
      <c r="DM257" s="51">
        <v>1176</v>
      </c>
      <c r="DN257" s="51">
        <v>1138</v>
      </c>
      <c r="DO257" s="51">
        <v>1103</v>
      </c>
      <c r="DP257" s="51">
        <v>1043</v>
      </c>
      <c r="DQ257" s="51">
        <v>1056</v>
      </c>
      <c r="DR257" s="51">
        <v>1115</v>
      </c>
      <c r="DS257" s="51">
        <v>1194</v>
      </c>
      <c r="DT257" s="51">
        <v>1297</v>
      </c>
      <c r="DU257" s="51">
        <v>1579</v>
      </c>
      <c r="DV257" s="51">
        <v>1253</v>
      </c>
      <c r="DW257" s="51">
        <v>1066</v>
      </c>
      <c r="DX257" s="51">
        <v>1164</v>
      </c>
      <c r="DY257" s="51">
        <v>1104</v>
      </c>
      <c r="DZ257" s="51">
        <v>1089</v>
      </c>
      <c r="EA257" s="51">
        <v>1260</v>
      </c>
      <c r="EB257" s="51">
        <v>1353</v>
      </c>
      <c r="EC257" s="51">
        <v>1372</v>
      </c>
      <c r="ED257" s="51">
        <v>1338</v>
      </c>
      <c r="EE257" s="51">
        <v>1434</v>
      </c>
      <c r="EF257" s="51">
        <v>1360</v>
      </c>
      <c r="EG257" s="51">
        <v>1543</v>
      </c>
      <c r="EH257" s="51">
        <v>1491</v>
      </c>
      <c r="EI257" s="51">
        <v>1410</v>
      </c>
      <c r="EJ257" s="51">
        <v>1422</v>
      </c>
      <c r="EK257" s="51">
        <v>1394</v>
      </c>
      <c r="EL257" s="51">
        <v>1333</v>
      </c>
      <c r="EM257" s="51">
        <v>1325</v>
      </c>
      <c r="EN257" s="51">
        <v>1377</v>
      </c>
      <c r="EO257" s="51">
        <v>1375</v>
      </c>
      <c r="EP257" s="51">
        <v>1378</v>
      </c>
      <c r="EQ257" s="51">
        <v>1330</v>
      </c>
      <c r="ER257" s="51">
        <v>1239</v>
      </c>
      <c r="ES257" s="51">
        <v>1176</v>
      </c>
      <c r="ET257" s="51">
        <v>1232</v>
      </c>
      <c r="EU257" s="51">
        <v>1216</v>
      </c>
      <c r="EV257" s="51">
        <v>1227</v>
      </c>
      <c r="EW257" s="51">
        <v>1272</v>
      </c>
      <c r="EX257" s="51">
        <v>1281</v>
      </c>
      <c r="EY257" s="51">
        <v>1310</v>
      </c>
      <c r="EZ257" s="51">
        <v>1262</v>
      </c>
      <c r="FA257" s="51">
        <v>1342</v>
      </c>
      <c r="FB257" s="51">
        <v>1321</v>
      </c>
      <c r="FC257" s="51">
        <v>1279</v>
      </c>
      <c r="FD257" s="51">
        <v>1356</v>
      </c>
      <c r="FE257" s="51">
        <v>1261</v>
      </c>
      <c r="FF257" s="51">
        <v>1265</v>
      </c>
      <c r="FG257" s="51">
        <v>1231</v>
      </c>
      <c r="FH257" s="51">
        <v>1103</v>
      </c>
      <c r="FI257" s="51">
        <v>1054</v>
      </c>
      <c r="FJ257" s="51">
        <v>1050</v>
      </c>
      <c r="FK257" s="51">
        <v>1028</v>
      </c>
      <c r="FL257" s="51">
        <v>1018</v>
      </c>
      <c r="FM257" s="51">
        <v>940</v>
      </c>
      <c r="FN257" s="51">
        <v>871</v>
      </c>
      <c r="FO257" s="51">
        <v>893</v>
      </c>
      <c r="FP257" s="51">
        <v>930</v>
      </c>
      <c r="FQ257" s="51">
        <v>934</v>
      </c>
      <c r="FR257" s="51">
        <v>828</v>
      </c>
      <c r="FS257" s="51">
        <v>892</v>
      </c>
      <c r="FT257" s="51">
        <v>934</v>
      </c>
      <c r="FU257" s="51">
        <v>1007</v>
      </c>
      <c r="FV257" s="51">
        <v>1066</v>
      </c>
      <c r="FW257" s="51">
        <v>1118</v>
      </c>
      <c r="FX257" s="51">
        <v>821</v>
      </c>
      <c r="FY257" s="51">
        <v>799</v>
      </c>
      <c r="FZ257" s="51">
        <v>796</v>
      </c>
      <c r="GA257" s="51">
        <v>702</v>
      </c>
      <c r="GB257" s="51">
        <v>600</v>
      </c>
      <c r="GC257" s="51">
        <v>542</v>
      </c>
      <c r="GD257" s="51">
        <v>556</v>
      </c>
      <c r="GE257" s="51">
        <v>493</v>
      </c>
      <c r="GF257" s="51">
        <v>429</v>
      </c>
      <c r="GG257" s="51">
        <v>409</v>
      </c>
      <c r="GH257" s="51">
        <v>408</v>
      </c>
      <c r="GI257" s="51">
        <v>320</v>
      </c>
      <c r="GJ257" s="51">
        <v>296</v>
      </c>
      <c r="GK257" s="51">
        <v>270</v>
      </c>
      <c r="GL257" s="52">
        <v>1190</v>
      </c>
    </row>
    <row r="258" spans="1:194" s="1" customFormat="1">
      <c r="A258" s="30" t="s">
        <v>133</v>
      </c>
      <c r="B258" s="1" t="s">
        <v>338</v>
      </c>
      <c r="C258" s="29" t="str">
        <f t="shared" si="82"/>
        <v>LA England - Cornwall</v>
      </c>
      <c r="D258" s="50">
        <f t="shared" si="73"/>
        <v>225159</v>
      </c>
      <c r="E258" s="50">
        <f t="shared" si="74"/>
        <v>244854</v>
      </c>
      <c r="F258" s="51">
        <f t="shared" si="75"/>
        <v>575413</v>
      </c>
      <c r="G258" s="51">
        <f t="shared" si="76"/>
        <v>279238</v>
      </c>
      <c r="H258" s="52">
        <f t="shared" si="77"/>
        <v>296175</v>
      </c>
      <c r="I258" s="52">
        <f t="shared" si="78"/>
        <v>225159</v>
      </c>
      <c r="J258" s="52">
        <f t="shared" si="79"/>
        <v>244854</v>
      </c>
      <c r="K258" s="49">
        <f t="shared" si="80"/>
        <v>54079</v>
      </c>
      <c r="L258" s="50">
        <f t="shared" si="81"/>
        <v>51321</v>
      </c>
      <c r="M258" s="51">
        <v>2444</v>
      </c>
      <c r="N258" s="51">
        <v>2419</v>
      </c>
      <c r="O258" s="51">
        <v>2595</v>
      </c>
      <c r="P258" s="51">
        <v>2636</v>
      </c>
      <c r="Q258" s="51">
        <v>2863</v>
      </c>
      <c r="R258" s="51">
        <v>2867</v>
      </c>
      <c r="S258" s="51">
        <v>3051</v>
      </c>
      <c r="T258" s="51">
        <v>3008</v>
      </c>
      <c r="U258" s="51">
        <v>2980</v>
      </c>
      <c r="V258" s="51">
        <v>3279</v>
      </c>
      <c r="W258" s="51">
        <v>3377</v>
      </c>
      <c r="X258" s="51">
        <v>3428</v>
      </c>
      <c r="Y258" s="51">
        <v>3228</v>
      </c>
      <c r="Z258" s="51">
        <v>3301</v>
      </c>
      <c r="AA258" s="51">
        <v>3227</v>
      </c>
      <c r="AB258" s="51">
        <v>3258</v>
      </c>
      <c r="AC258" s="51">
        <v>3034</v>
      </c>
      <c r="AD258" s="51">
        <v>3084</v>
      </c>
      <c r="AE258" s="51">
        <v>3110</v>
      </c>
      <c r="AF258" s="51">
        <v>3030</v>
      </c>
      <c r="AG258" s="51">
        <v>2887</v>
      </c>
      <c r="AH258" s="51">
        <v>3040</v>
      </c>
      <c r="AI258" s="51">
        <v>2748</v>
      </c>
      <c r="AJ258" s="51">
        <v>2834</v>
      </c>
      <c r="AK258" s="51">
        <v>2747</v>
      </c>
      <c r="AL258" s="51">
        <v>2745</v>
      </c>
      <c r="AM258" s="51">
        <v>2653</v>
      </c>
      <c r="AN258" s="51">
        <v>2730</v>
      </c>
      <c r="AO258" s="51">
        <v>2789</v>
      </c>
      <c r="AP258" s="51">
        <v>2849</v>
      </c>
      <c r="AQ258" s="51">
        <v>2980</v>
      </c>
      <c r="AR258" s="51">
        <v>3127</v>
      </c>
      <c r="AS258" s="51">
        <v>3154</v>
      </c>
      <c r="AT258" s="51">
        <v>3073</v>
      </c>
      <c r="AU258" s="51">
        <v>3148</v>
      </c>
      <c r="AV258" s="51">
        <v>3070</v>
      </c>
      <c r="AW258" s="51">
        <v>3034</v>
      </c>
      <c r="AX258" s="51">
        <v>3045</v>
      </c>
      <c r="AY258" s="51">
        <v>2990</v>
      </c>
      <c r="AZ258" s="51">
        <v>3047</v>
      </c>
      <c r="BA258" s="51">
        <v>3122</v>
      </c>
      <c r="BB258" s="51">
        <v>3337</v>
      </c>
      <c r="BC258" s="51">
        <v>3271</v>
      </c>
      <c r="BD258" s="51">
        <v>2967</v>
      </c>
      <c r="BE258" s="51">
        <v>2925</v>
      </c>
      <c r="BF258" s="51">
        <v>2984</v>
      </c>
      <c r="BG258" s="51">
        <v>2961</v>
      </c>
      <c r="BH258" s="51">
        <v>3065</v>
      </c>
      <c r="BI258" s="51">
        <v>3297</v>
      </c>
      <c r="BJ258" s="51">
        <v>3618</v>
      </c>
      <c r="BK258" s="51">
        <v>3777</v>
      </c>
      <c r="BL258" s="51">
        <v>3885</v>
      </c>
      <c r="BM258" s="51">
        <v>3786</v>
      </c>
      <c r="BN258" s="51">
        <v>3954</v>
      </c>
      <c r="BO258" s="51">
        <v>3934</v>
      </c>
      <c r="BP258" s="51">
        <v>4185</v>
      </c>
      <c r="BQ258" s="51">
        <v>4196</v>
      </c>
      <c r="BR258" s="51">
        <v>4262</v>
      </c>
      <c r="BS258" s="51">
        <v>4400</v>
      </c>
      <c r="BT258" s="51">
        <v>4180</v>
      </c>
      <c r="BU258" s="51">
        <v>4143</v>
      </c>
      <c r="BV258" s="51">
        <v>4110</v>
      </c>
      <c r="BW258" s="51">
        <v>3995</v>
      </c>
      <c r="BX258" s="51">
        <v>4046</v>
      </c>
      <c r="BY258" s="51">
        <v>3839</v>
      </c>
      <c r="BZ258" s="51">
        <v>3869</v>
      </c>
      <c r="CA258" s="51">
        <v>3757</v>
      </c>
      <c r="CB258" s="51">
        <v>3560</v>
      </c>
      <c r="CC258" s="51">
        <v>3553</v>
      </c>
      <c r="CD258" s="51">
        <v>3542</v>
      </c>
      <c r="CE258" s="51">
        <v>3463</v>
      </c>
      <c r="CF258" s="51">
        <v>3534</v>
      </c>
      <c r="CG258" s="51">
        <v>3541</v>
      </c>
      <c r="CH258" s="51">
        <v>3670</v>
      </c>
      <c r="CI258" s="51">
        <v>3869</v>
      </c>
      <c r="CJ258" s="51">
        <v>4225</v>
      </c>
      <c r="CK258" s="51">
        <v>3216</v>
      </c>
      <c r="CL258" s="51">
        <v>2999</v>
      </c>
      <c r="CM258" s="51">
        <v>2852</v>
      </c>
      <c r="CN258" s="51">
        <v>2574</v>
      </c>
      <c r="CO258" s="51">
        <v>2065</v>
      </c>
      <c r="CP258" s="51">
        <v>1758</v>
      </c>
      <c r="CQ258" s="51">
        <v>1799</v>
      </c>
      <c r="CR258" s="51">
        <v>1652</v>
      </c>
      <c r="CS258" s="51">
        <v>1402</v>
      </c>
      <c r="CT258" s="51">
        <v>1265</v>
      </c>
      <c r="CU258" s="51">
        <v>1094</v>
      </c>
      <c r="CV258" s="51">
        <v>1051</v>
      </c>
      <c r="CW258" s="51">
        <v>734</v>
      </c>
      <c r="CX258" s="51">
        <v>713</v>
      </c>
      <c r="CY258" s="51">
        <v>2333</v>
      </c>
      <c r="CZ258" s="51">
        <v>2310</v>
      </c>
      <c r="DA258" s="51">
        <v>2453</v>
      </c>
      <c r="DB258" s="51">
        <v>2438</v>
      </c>
      <c r="DC258" s="51">
        <v>2569</v>
      </c>
      <c r="DD258" s="51">
        <v>2627</v>
      </c>
      <c r="DE258" s="51">
        <v>2633</v>
      </c>
      <c r="DF258" s="51">
        <v>2881</v>
      </c>
      <c r="DG258" s="51">
        <v>2948</v>
      </c>
      <c r="DH258" s="51">
        <v>3019</v>
      </c>
      <c r="DI258" s="51">
        <v>3040</v>
      </c>
      <c r="DJ258" s="51">
        <v>3193</v>
      </c>
      <c r="DK258" s="51">
        <v>3151</v>
      </c>
      <c r="DL258" s="51">
        <v>3095</v>
      </c>
      <c r="DM258" s="51">
        <v>3004</v>
      </c>
      <c r="DN258" s="51">
        <v>3077</v>
      </c>
      <c r="DO258" s="51">
        <v>3024</v>
      </c>
      <c r="DP258" s="51">
        <v>2932</v>
      </c>
      <c r="DQ258" s="51">
        <v>2927</v>
      </c>
      <c r="DR258" s="51">
        <v>2936</v>
      </c>
      <c r="DS258" s="51">
        <v>2805</v>
      </c>
      <c r="DT258" s="51">
        <v>2922</v>
      </c>
      <c r="DU258" s="51">
        <v>2727</v>
      </c>
      <c r="DV258" s="51">
        <v>2808</v>
      </c>
      <c r="DW258" s="51">
        <v>2600</v>
      </c>
      <c r="DX258" s="51">
        <v>2751</v>
      </c>
      <c r="DY258" s="51">
        <v>2757</v>
      </c>
      <c r="DZ258" s="51">
        <v>2727</v>
      </c>
      <c r="EA258" s="51">
        <v>2708</v>
      </c>
      <c r="EB258" s="51">
        <v>2872</v>
      </c>
      <c r="EC258" s="51">
        <v>3051</v>
      </c>
      <c r="ED258" s="51">
        <v>3194</v>
      </c>
      <c r="EE258" s="51">
        <v>3239</v>
      </c>
      <c r="EF258" s="51">
        <v>3305</v>
      </c>
      <c r="EG258" s="51">
        <v>3339</v>
      </c>
      <c r="EH258" s="51">
        <v>3556</v>
      </c>
      <c r="EI258" s="51">
        <v>3327</v>
      </c>
      <c r="EJ258" s="51">
        <v>3102</v>
      </c>
      <c r="EK258" s="51">
        <v>3308</v>
      </c>
      <c r="EL258" s="51">
        <v>3316</v>
      </c>
      <c r="EM258" s="51">
        <v>3276</v>
      </c>
      <c r="EN258" s="51">
        <v>3264</v>
      </c>
      <c r="EO258" s="51">
        <v>3406</v>
      </c>
      <c r="EP258" s="51">
        <v>3424</v>
      </c>
      <c r="EQ258" s="51">
        <v>3333</v>
      </c>
      <c r="ER258" s="51">
        <v>3077</v>
      </c>
      <c r="ES258" s="51">
        <v>3091</v>
      </c>
      <c r="ET258" s="51">
        <v>3211</v>
      </c>
      <c r="EU258" s="51">
        <v>3429</v>
      </c>
      <c r="EV258" s="51">
        <v>3576</v>
      </c>
      <c r="EW258" s="51">
        <v>3817</v>
      </c>
      <c r="EX258" s="51">
        <v>4101</v>
      </c>
      <c r="EY258" s="51">
        <v>4304</v>
      </c>
      <c r="EZ258" s="51">
        <v>4193</v>
      </c>
      <c r="FA258" s="51">
        <v>4254</v>
      </c>
      <c r="FB258" s="51">
        <v>4362</v>
      </c>
      <c r="FC258" s="51">
        <v>4493</v>
      </c>
      <c r="FD258" s="51">
        <v>4634</v>
      </c>
      <c r="FE258" s="51">
        <v>4536</v>
      </c>
      <c r="FF258" s="51">
        <v>4656</v>
      </c>
      <c r="FG258" s="51">
        <v>4508</v>
      </c>
      <c r="FH258" s="51">
        <v>4479</v>
      </c>
      <c r="FI258" s="51">
        <v>4283</v>
      </c>
      <c r="FJ258" s="51">
        <v>4259</v>
      </c>
      <c r="FK258" s="51">
        <v>4224</v>
      </c>
      <c r="FL258" s="51">
        <v>4197</v>
      </c>
      <c r="FM258" s="51">
        <v>4126</v>
      </c>
      <c r="FN258" s="51">
        <v>4024</v>
      </c>
      <c r="FO258" s="51">
        <v>3750</v>
      </c>
      <c r="FP258" s="51">
        <v>3985</v>
      </c>
      <c r="FQ258" s="51">
        <v>3873</v>
      </c>
      <c r="FR258" s="51">
        <v>3824</v>
      </c>
      <c r="FS258" s="51">
        <v>3794</v>
      </c>
      <c r="FT258" s="51">
        <v>3900</v>
      </c>
      <c r="FU258" s="51">
        <v>3996</v>
      </c>
      <c r="FV258" s="51">
        <v>4224</v>
      </c>
      <c r="FW258" s="51">
        <v>4624</v>
      </c>
      <c r="FX258" s="51">
        <v>3477</v>
      </c>
      <c r="FY258" s="51">
        <v>3273</v>
      </c>
      <c r="FZ258" s="51">
        <v>3336</v>
      </c>
      <c r="GA258" s="51">
        <v>2924</v>
      </c>
      <c r="GB258" s="51">
        <v>2511</v>
      </c>
      <c r="GC258" s="51">
        <v>2191</v>
      </c>
      <c r="GD258" s="51">
        <v>2011</v>
      </c>
      <c r="GE258" s="51">
        <v>1951</v>
      </c>
      <c r="GF258" s="51">
        <v>1828</v>
      </c>
      <c r="GG258" s="51">
        <v>1749</v>
      </c>
      <c r="GH258" s="51">
        <v>1552</v>
      </c>
      <c r="GI258" s="51">
        <v>1374</v>
      </c>
      <c r="GJ258" s="51">
        <v>1185</v>
      </c>
      <c r="GK258" s="51">
        <v>1097</v>
      </c>
      <c r="GL258" s="52">
        <v>4538</v>
      </c>
    </row>
    <row r="259" spans="1:194" s="1" customFormat="1">
      <c r="A259" s="30" t="s">
        <v>133</v>
      </c>
      <c r="B259" s="1" t="s">
        <v>339</v>
      </c>
      <c r="C259" s="29" t="str">
        <f t="shared" si="82"/>
        <v>LA England - Cotswold</v>
      </c>
      <c r="D259" s="50">
        <f t="shared" si="73"/>
        <v>35638</v>
      </c>
      <c r="E259" s="50">
        <f t="shared" si="74"/>
        <v>39204</v>
      </c>
      <c r="F259" s="51">
        <f t="shared" si="75"/>
        <v>91311</v>
      </c>
      <c r="G259" s="51">
        <f t="shared" si="76"/>
        <v>43939</v>
      </c>
      <c r="H259" s="52">
        <f t="shared" si="77"/>
        <v>47372</v>
      </c>
      <c r="I259" s="52">
        <f t="shared" si="78"/>
        <v>35638</v>
      </c>
      <c r="J259" s="52">
        <f t="shared" si="79"/>
        <v>39204</v>
      </c>
      <c r="K259" s="49">
        <f t="shared" si="80"/>
        <v>8301</v>
      </c>
      <c r="L259" s="50">
        <f t="shared" si="81"/>
        <v>8168</v>
      </c>
      <c r="M259" s="51">
        <v>379</v>
      </c>
      <c r="N259" s="51">
        <v>391</v>
      </c>
      <c r="O259" s="51">
        <v>420</v>
      </c>
      <c r="P259" s="51">
        <v>399</v>
      </c>
      <c r="Q259" s="51">
        <v>446</v>
      </c>
      <c r="R259" s="51">
        <v>469</v>
      </c>
      <c r="S259" s="51">
        <v>436</v>
      </c>
      <c r="T259" s="51">
        <v>462</v>
      </c>
      <c r="U259" s="51">
        <v>474</v>
      </c>
      <c r="V259" s="51">
        <v>457</v>
      </c>
      <c r="W259" s="51">
        <v>514</v>
      </c>
      <c r="X259" s="51">
        <v>524</v>
      </c>
      <c r="Y259" s="51">
        <v>531</v>
      </c>
      <c r="Z259" s="51">
        <v>519</v>
      </c>
      <c r="AA259" s="51">
        <v>465</v>
      </c>
      <c r="AB259" s="51">
        <v>490</v>
      </c>
      <c r="AC259" s="51">
        <v>474</v>
      </c>
      <c r="AD259" s="51">
        <v>451</v>
      </c>
      <c r="AE259" s="51">
        <v>451</v>
      </c>
      <c r="AF259" s="51">
        <v>386</v>
      </c>
      <c r="AG259" s="51">
        <v>373</v>
      </c>
      <c r="AH259" s="51">
        <v>339</v>
      </c>
      <c r="AI259" s="51">
        <v>419</v>
      </c>
      <c r="AJ259" s="51">
        <v>441</v>
      </c>
      <c r="AK259" s="51">
        <v>390</v>
      </c>
      <c r="AL259" s="51">
        <v>408</v>
      </c>
      <c r="AM259" s="51">
        <v>345</v>
      </c>
      <c r="AN259" s="51">
        <v>425</v>
      </c>
      <c r="AO259" s="51">
        <v>388</v>
      </c>
      <c r="AP259" s="51">
        <v>376</v>
      </c>
      <c r="AQ259" s="51">
        <v>369</v>
      </c>
      <c r="AR259" s="51">
        <v>477</v>
      </c>
      <c r="AS259" s="51">
        <v>449</v>
      </c>
      <c r="AT259" s="51">
        <v>431</v>
      </c>
      <c r="AU259" s="51">
        <v>427</v>
      </c>
      <c r="AV259" s="51">
        <v>451</v>
      </c>
      <c r="AW259" s="51">
        <v>447</v>
      </c>
      <c r="AX259" s="51">
        <v>458</v>
      </c>
      <c r="AY259" s="51">
        <v>466</v>
      </c>
      <c r="AZ259" s="51">
        <v>527</v>
      </c>
      <c r="BA259" s="51">
        <v>517</v>
      </c>
      <c r="BB259" s="51">
        <v>498</v>
      </c>
      <c r="BC259" s="51">
        <v>506</v>
      </c>
      <c r="BD259" s="51">
        <v>519</v>
      </c>
      <c r="BE259" s="51">
        <v>479</v>
      </c>
      <c r="BF259" s="51">
        <v>480</v>
      </c>
      <c r="BG259" s="51">
        <v>519</v>
      </c>
      <c r="BH259" s="51">
        <v>509</v>
      </c>
      <c r="BI259" s="51">
        <v>546</v>
      </c>
      <c r="BJ259" s="51">
        <v>575</v>
      </c>
      <c r="BK259" s="51">
        <v>599</v>
      </c>
      <c r="BL259" s="51">
        <v>632</v>
      </c>
      <c r="BM259" s="51">
        <v>584</v>
      </c>
      <c r="BN259" s="51">
        <v>698</v>
      </c>
      <c r="BO259" s="51">
        <v>665</v>
      </c>
      <c r="BP259" s="51">
        <v>707</v>
      </c>
      <c r="BQ259" s="51">
        <v>750</v>
      </c>
      <c r="BR259" s="51">
        <v>735</v>
      </c>
      <c r="BS259" s="51">
        <v>753</v>
      </c>
      <c r="BT259" s="51">
        <v>672</v>
      </c>
      <c r="BU259" s="51">
        <v>718</v>
      </c>
      <c r="BV259" s="51">
        <v>651</v>
      </c>
      <c r="BW259" s="51">
        <v>663</v>
      </c>
      <c r="BX259" s="51">
        <v>643</v>
      </c>
      <c r="BY259" s="51">
        <v>617</v>
      </c>
      <c r="BZ259" s="51">
        <v>585</v>
      </c>
      <c r="CA259" s="51">
        <v>568</v>
      </c>
      <c r="CB259" s="51">
        <v>583</v>
      </c>
      <c r="CC259" s="51">
        <v>604</v>
      </c>
      <c r="CD259" s="51">
        <v>573</v>
      </c>
      <c r="CE259" s="51">
        <v>560</v>
      </c>
      <c r="CF259" s="51">
        <v>527</v>
      </c>
      <c r="CG259" s="51">
        <v>569</v>
      </c>
      <c r="CH259" s="51">
        <v>617</v>
      </c>
      <c r="CI259" s="51">
        <v>614</v>
      </c>
      <c r="CJ259" s="51">
        <v>647</v>
      </c>
      <c r="CK259" s="51">
        <v>467</v>
      </c>
      <c r="CL259" s="51">
        <v>465</v>
      </c>
      <c r="CM259" s="51">
        <v>497</v>
      </c>
      <c r="CN259" s="51">
        <v>454</v>
      </c>
      <c r="CO259" s="51">
        <v>386</v>
      </c>
      <c r="CP259" s="51">
        <v>305</v>
      </c>
      <c r="CQ259" s="51">
        <v>293</v>
      </c>
      <c r="CR259" s="51">
        <v>289</v>
      </c>
      <c r="CS259" s="51">
        <v>232</v>
      </c>
      <c r="CT259" s="51">
        <v>232</v>
      </c>
      <c r="CU259" s="51">
        <v>221</v>
      </c>
      <c r="CV259" s="51">
        <v>173</v>
      </c>
      <c r="CW259" s="51">
        <v>153</v>
      </c>
      <c r="CX259" s="51">
        <v>135</v>
      </c>
      <c r="CY259" s="51">
        <v>411</v>
      </c>
      <c r="CZ259" s="51">
        <v>387</v>
      </c>
      <c r="DA259" s="51">
        <v>363</v>
      </c>
      <c r="DB259" s="51">
        <v>377</v>
      </c>
      <c r="DC259" s="51">
        <v>410</v>
      </c>
      <c r="DD259" s="51">
        <v>404</v>
      </c>
      <c r="DE259" s="51">
        <v>410</v>
      </c>
      <c r="DF259" s="51">
        <v>463</v>
      </c>
      <c r="DG259" s="51">
        <v>441</v>
      </c>
      <c r="DH259" s="51">
        <v>482</v>
      </c>
      <c r="DI259" s="51">
        <v>463</v>
      </c>
      <c r="DJ259" s="51">
        <v>514</v>
      </c>
      <c r="DK259" s="51">
        <v>511</v>
      </c>
      <c r="DL259" s="51">
        <v>494</v>
      </c>
      <c r="DM259" s="51">
        <v>508</v>
      </c>
      <c r="DN259" s="51">
        <v>502</v>
      </c>
      <c r="DO259" s="51">
        <v>509</v>
      </c>
      <c r="DP259" s="51">
        <v>463</v>
      </c>
      <c r="DQ259" s="51">
        <v>467</v>
      </c>
      <c r="DR259" s="51">
        <v>491</v>
      </c>
      <c r="DS259" s="51">
        <v>380</v>
      </c>
      <c r="DT259" s="51">
        <v>322</v>
      </c>
      <c r="DU259" s="51">
        <v>394</v>
      </c>
      <c r="DV259" s="51">
        <v>331</v>
      </c>
      <c r="DW259" s="51">
        <v>372</v>
      </c>
      <c r="DX259" s="51">
        <v>370</v>
      </c>
      <c r="DY259" s="51">
        <v>354</v>
      </c>
      <c r="DZ259" s="51">
        <v>356</v>
      </c>
      <c r="EA259" s="51">
        <v>421</v>
      </c>
      <c r="EB259" s="51">
        <v>380</v>
      </c>
      <c r="EC259" s="51">
        <v>421</v>
      </c>
      <c r="ED259" s="51">
        <v>429</v>
      </c>
      <c r="EE259" s="51">
        <v>450</v>
      </c>
      <c r="EF259" s="51">
        <v>456</v>
      </c>
      <c r="EG259" s="51">
        <v>469</v>
      </c>
      <c r="EH259" s="51">
        <v>502</v>
      </c>
      <c r="EI259" s="51">
        <v>524</v>
      </c>
      <c r="EJ259" s="51">
        <v>463</v>
      </c>
      <c r="EK259" s="51">
        <v>521</v>
      </c>
      <c r="EL259" s="51">
        <v>507</v>
      </c>
      <c r="EM259" s="51">
        <v>525</v>
      </c>
      <c r="EN259" s="51">
        <v>527</v>
      </c>
      <c r="EO259" s="51">
        <v>567</v>
      </c>
      <c r="EP259" s="51">
        <v>590</v>
      </c>
      <c r="EQ259" s="51">
        <v>562</v>
      </c>
      <c r="ER259" s="51">
        <v>540</v>
      </c>
      <c r="ES259" s="51">
        <v>526</v>
      </c>
      <c r="ET259" s="51">
        <v>544</v>
      </c>
      <c r="EU259" s="51">
        <v>594</v>
      </c>
      <c r="EV259" s="51">
        <v>581</v>
      </c>
      <c r="EW259" s="51">
        <v>614</v>
      </c>
      <c r="EX259" s="51">
        <v>692</v>
      </c>
      <c r="EY259" s="51">
        <v>725</v>
      </c>
      <c r="EZ259" s="51">
        <v>734</v>
      </c>
      <c r="FA259" s="51">
        <v>702</v>
      </c>
      <c r="FB259" s="51">
        <v>735</v>
      </c>
      <c r="FC259" s="51">
        <v>776</v>
      </c>
      <c r="FD259" s="51">
        <v>738</v>
      </c>
      <c r="FE259" s="51">
        <v>810</v>
      </c>
      <c r="FF259" s="51">
        <v>787</v>
      </c>
      <c r="FG259" s="51">
        <v>784</v>
      </c>
      <c r="FH259" s="51">
        <v>753</v>
      </c>
      <c r="FI259" s="51">
        <v>756</v>
      </c>
      <c r="FJ259" s="51">
        <v>751</v>
      </c>
      <c r="FK259" s="51">
        <v>649</v>
      </c>
      <c r="FL259" s="51">
        <v>657</v>
      </c>
      <c r="FM259" s="51">
        <v>639</v>
      </c>
      <c r="FN259" s="51">
        <v>574</v>
      </c>
      <c r="FO259" s="51">
        <v>627</v>
      </c>
      <c r="FP259" s="51">
        <v>636</v>
      </c>
      <c r="FQ259" s="51">
        <v>636</v>
      </c>
      <c r="FR259" s="51">
        <v>621</v>
      </c>
      <c r="FS259" s="51">
        <v>601</v>
      </c>
      <c r="FT259" s="51">
        <v>647</v>
      </c>
      <c r="FU259" s="51">
        <v>644</v>
      </c>
      <c r="FV259" s="51">
        <v>673</v>
      </c>
      <c r="FW259" s="51">
        <v>719</v>
      </c>
      <c r="FX259" s="51">
        <v>566</v>
      </c>
      <c r="FY259" s="51">
        <v>534</v>
      </c>
      <c r="FZ259" s="51">
        <v>574</v>
      </c>
      <c r="GA259" s="51">
        <v>481</v>
      </c>
      <c r="GB259" s="51">
        <v>416</v>
      </c>
      <c r="GC259" s="51">
        <v>346</v>
      </c>
      <c r="GD259" s="51">
        <v>373</v>
      </c>
      <c r="GE259" s="51">
        <v>401</v>
      </c>
      <c r="GF259" s="51">
        <v>347</v>
      </c>
      <c r="GG259" s="51">
        <v>286</v>
      </c>
      <c r="GH259" s="51">
        <v>250</v>
      </c>
      <c r="GI259" s="51">
        <v>215</v>
      </c>
      <c r="GJ259" s="51">
        <v>239</v>
      </c>
      <c r="GK259" s="51">
        <v>220</v>
      </c>
      <c r="GL259" s="52">
        <v>807</v>
      </c>
    </row>
    <row r="260" spans="1:194" s="1" customFormat="1">
      <c r="A260" s="30" t="s">
        <v>133</v>
      </c>
      <c r="B260" s="1" t="s">
        <v>340</v>
      </c>
      <c r="C260" s="29" t="str">
        <f t="shared" si="82"/>
        <v>LA England - County Durham</v>
      </c>
      <c r="D260" s="50">
        <f t="shared" si="73"/>
        <v>206649</v>
      </c>
      <c r="E260" s="50">
        <f t="shared" si="74"/>
        <v>221937</v>
      </c>
      <c r="F260" s="51">
        <f t="shared" si="75"/>
        <v>528127</v>
      </c>
      <c r="G260" s="51">
        <f t="shared" si="76"/>
        <v>257850</v>
      </c>
      <c r="H260" s="52">
        <f t="shared" si="77"/>
        <v>270277</v>
      </c>
      <c r="I260" s="52">
        <f t="shared" si="78"/>
        <v>206649</v>
      </c>
      <c r="J260" s="52">
        <f t="shared" si="79"/>
        <v>221937</v>
      </c>
      <c r="K260" s="49">
        <f t="shared" si="80"/>
        <v>51201</v>
      </c>
      <c r="L260" s="50">
        <f t="shared" si="81"/>
        <v>48340</v>
      </c>
      <c r="M260" s="51">
        <v>2423</v>
      </c>
      <c r="N260" s="51">
        <v>2511</v>
      </c>
      <c r="O260" s="51">
        <v>2523</v>
      </c>
      <c r="P260" s="51">
        <v>2639</v>
      </c>
      <c r="Q260" s="51">
        <v>2585</v>
      </c>
      <c r="R260" s="51">
        <v>2674</v>
      </c>
      <c r="S260" s="51">
        <v>2868</v>
      </c>
      <c r="T260" s="51">
        <v>2784</v>
      </c>
      <c r="U260" s="51">
        <v>2959</v>
      </c>
      <c r="V260" s="51">
        <v>3088</v>
      </c>
      <c r="W260" s="51">
        <v>3092</v>
      </c>
      <c r="X260" s="51">
        <v>3146</v>
      </c>
      <c r="Y260" s="51">
        <v>3061</v>
      </c>
      <c r="Z260" s="51">
        <v>2979</v>
      </c>
      <c r="AA260" s="51">
        <v>3039</v>
      </c>
      <c r="AB260" s="51">
        <v>3109</v>
      </c>
      <c r="AC260" s="51">
        <v>2897</v>
      </c>
      <c r="AD260" s="51">
        <v>2824</v>
      </c>
      <c r="AE260" s="51">
        <v>3082</v>
      </c>
      <c r="AF260" s="51">
        <v>4536</v>
      </c>
      <c r="AG260" s="51">
        <v>4455</v>
      </c>
      <c r="AH260" s="51">
        <v>3877</v>
      </c>
      <c r="AI260" s="51">
        <v>3303</v>
      </c>
      <c r="AJ260" s="51">
        <v>3058</v>
      </c>
      <c r="AK260" s="51">
        <v>2830</v>
      </c>
      <c r="AL260" s="51">
        <v>2878</v>
      </c>
      <c r="AM260" s="51">
        <v>2777</v>
      </c>
      <c r="AN260" s="51">
        <v>2704</v>
      </c>
      <c r="AO260" s="51">
        <v>2711</v>
      </c>
      <c r="AP260" s="51">
        <v>2870</v>
      </c>
      <c r="AQ260" s="51">
        <v>3024</v>
      </c>
      <c r="AR260" s="51">
        <v>3044</v>
      </c>
      <c r="AS260" s="51">
        <v>2908</v>
      </c>
      <c r="AT260" s="51">
        <v>2855</v>
      </c>
      <c r="AU260" s="51">
        <v>3025</v>
      </c>
      <c r="AV260" s="51">
        <v>2993</v>
      </c>
      <c r="AW260" s="51">
        <v>3046</v>
      </c>
      <c r="AX260" s="51">
        <v>2978</v>
      </c>
      <c r="AY260" s="51">
        <v>2991</v>
      </c>
      <c r="AZ260" s="51">
        <v>3044</v>
      </c>
      <c r="BA260" s="51">
        <v>2968</v>
      </c>
      <c r="BB260" s="51">
        <v>3022</v>
      </c>
      <c r="BC260" s="51">
        <v>2964</v>
      </c>
      <c r="BD260" s="51">
        <v>3051</v>
      </c>
      <c r="BE260" s="51">
        <v>2719</v>
      </c>
      <c r="BF260" s="51">
        <v>2528</v>
      </c>
      <c r="BG260" s="51">
        <v>2796</v>
      </c>
      <c r="BH260" s="51">
        <v>2878</v>
      </c>
      <c r="BI260" s="51">
        <v>2899</v>
      </c>
      <c r="BJ260" s="51">
        <v>3276</v>
      </c>
      <c r="BK260" s="51">
        <v>3422</v>
      </c>
      <c r="BL260" s="51">
        <v>3721</v>
      </c>
      <c r="BM260" s="51">
        <v>3462</v>
      </c>
      <c r="BN260" s="51">
        <v>3711</v>
      </c>
      <c r="BO260" s="51">
        <v>3716</v>
      </c>
      <c r="BP260" s="51">
        <v>3913</v>
      </c>
      <c r="BQ260" s="51">
        <v>3909</v>
      </c>
      <c r="BR260" s="51">
        <v>4042</v>
      </c>
      <c r="BS260" s="51">
        <v>3866</v>
      </c>
      <c r="BT260" s="51">
        <v>3873</v>
      </c>
      <c r="BU260" s="51">
        <v>3917</v>
      </c>
      <c r="BV260" s="51">
        <v>3624</v>
      </c>
      <c r="BW260" s="51">
        <v>3391</v>
      </c>
      <c r="BX260" s="51">
        <v>3517</v>
      </c>
      <c r="BY260" s="51">
        <v>3383</v>
      </c>
      <c r="BZ260" s="51">
        <v>3316</v>
      </c>
      <c r="CA260" s="51">
        <v>3166</v>
      </c>
      <c r="CB260" s="51">
        <v>3134</v>
      </c>
      <c r="CC260" s="51">
        <v>3013</v>
      </c>
      <c r="CD260" s="51">
        <v>2992</v>
      </c>
      <c r="CE260" s="51">
        <v>2856</v>
      </c>
      <c r="CF260" s="51">
        <v>2877</v>
      </c>
      <c r="CG260" s="51">
        <v>2754</v>
      </c>
      <c r="CH260" s="51">
        <v>2865</v>
      </c>
      <c r="CI260" s="51">
        <v>2829</v>
      </c>
      <c r="CJ260" s="51">
        <v>3148</v>
      </c>
      <c r="CK260" s="51">
        <v>2333</v>
      </c>
      <c r="CL260" s="51">
        <v>2193</v>
      </c>
      <c r="CM260" s="51">
        <v>2156</v>
      </c>
      <c r="CN260" s="51">
        <v>1756</v>
      </c>
      <c r="CO260" s="51">
        <v>1559</v>
      </c>
      <c r="CP260" s="51">
        <v>1391</v>
      </c>
      <c r="CQ260" s="51">
        <v>1356</v>
      </c>
      <c r="CR260" s="51">
        <v>1250</v>
      </c>
      <c r="CS260" s="51">
        <v>1112</v>
      </c>
      <c r="CT260" s="51">
        <v>1031</v>
      </c>
      <c r="CU260" s="51">
        <v>792</v>
      </c>
      <c r="CV260" s="51">
        <v>685</v>
      </c>
      <c r="CW260" s="51">
        <v>608</v>
      </c>
      <c r="CX260" s="51">
        <v>473</v>
      </c>
      <c r="CY260" s="51">
        <v>1447</v>
      </c>
      <c r="CZ260" s="51">
        <v>2226</v>
      </c>
      <c r="DA260" s="51">
        <v>2185</v>
      </c>
      <c r="DB260" s="51">
        <v>2353</v>
      </c>
      <c r="DC260" s="51">
        <v>2381</v>
      </c>
      <c r="DD260" s="51">
        <v>2546</v>
      </c>
      <c r="DE260" s="51">
        <v>2619</v>
      </c>
      <c r="DF260" s="51">
        <v>2727</v>
      </c>
      <c r="DG260" s="51">
        <v>2771</v>
      </c>
      <c r="DH260" s="51">
        <v>2761</v>
      </c>
      <c r="DI260" s="51">
        <v>2790</v>
      </c>
      <c r="DJ260" s="51">
        <v>2852</v>
      </c>
      <c r="DK260" s="51">
        <v>2902</v>
      </c>
      <c r="DL260" s="51">
        <v>2985</v>
      </c>
      <c r="DM260" s="51">
        <v>2821</v>
      </c>
      <c r="DN260" s="51">
        <v>3016</v>
      </c>
      <c r="DO260" s="51">
        <v>2811</v>
      </c>
      <c r="DP260" s="51">
        <v>2825</v>
      </c>
      <c r="DQ260" s="51">
        <v>2769</v>
      </c>
      <c r="DR260" s="51">
        <v>2998</v>
      </c>
      <c r="DS260" s="51">
        <v>4635</v>
      </c>
      <c r="DT260" s="51">
        <v>4632</v>
      </c>
      <c r="DU260" s="51">
        <v>3710</v>
      </c>
      <c r="DV260" s="51">
        <v>3178</v>
      </c>
      <c r="DW260" s="51">
        <v>3009</v>
      </c>
      <c r="DX260" s="51">
        <v>2968</v>
      </c>
      <c r="DY260" s="51">
        <v>3029</v>
      </c>
      <c r="DZ260" s="51">
        <v>2860</v>
      </c>
      <c r="EA260" s="51">
        <v>2976</v>
      </c>
      <c r="EB260" s="51">
        <v>3031</v>
      </c>
      <c r="EC260" s="51">
        <v>3084</v>
      </c>
      <c r="ED260" s="51">
        <v>3196</v>
      </c>
      <c r="EE260" s="51">
        <v>3286</v>
      </c>
      <c r="EF260" s="51">
        <v>3278</v>
      </c>
      <c r="EG260" s="51">
        <v>3276</v>
      </c>
      <c r="EH260" s="51">
        <v>3316</v>
      </c>
      <c r="EI260" s="51">
        <v>3253</v>
      </c>
      <c r="EJ260" s="51">
        <v>3322</v>
      </c>
      <c r="EK260" s="51">
        <v>3218</v>
      </c>
      <c r="EL260" s="51">
        <v>3102</v>
      </c>
      <c r="EM260" s="51">
        <v>3201</v>
      </c>
      <c r="EN260" s="51">
        <v>3225</v>
      </c>
      <c r="EO260" s="51">
        <v>3237</v>
      </c>
      <c r="EP260" s="51">
        <v>3213</v>
      </c>
      <c r="EQ260" s="51">
        <v>3158</v>
      </c>
      <c r="ER260" s="51">
        <v>2839</v>
      </c>
      <c r="ES260" s="51">
        <v>2792</v>
      </c>
      <c r="ET260" s="51">
        <v>2861</v>
      </c>
      <c r="EU260" s="51">
        <v>2938</v>
      </c>
      <c r="EV260" s="51">
        <v>3113</v>
      </c>
      <c r="EW260" s="51">
        <v>3393</v>
      </c>
      <c r="EX260" s="51">
        <v>3697</v>
      </c>
      <c r="EY260" s="51">
        <v>3896</v>
      </c>
      <c r="EZ260" s="51">
        <v>3723</v>
      </c>
      <c r="FA260" s="51">
        <v>3878</v>
      </c>
      <c r="FB260" s="51">
        <v>3988</v>
      </c>
      <c r="FC260" s="51">
        <v>4017</v>
      </c>
      <c r="FD260" s="51">
        <v>4088</v>
      </c>
      <c r="FE260" s="51">
        <v>4106</v>
      </c>
      <c r="FF260" s="51">
        <v>4136</v>
      </c>
      <c r="FG260" s="51">
        <v>3922</v>
      </c>
      <c r="FH260" s="51">
        <v>3887</v>
      </c>
      <c r="FI260" s="51">
        <v>3783</v>
      </c>
      <c r="FJ260" s="51">
        <v>3571</v>
      </c>
      <c r="FK260" s="51">
        <v>3743</v>
      </c>
      <c r="FL260" s="51">
        <v>3559</v>
      </c>
      <c r="FM260" s="51">
        <v>3364</v>
      </c>
      <c r="FN260" s="51">
        <v>3305</v>
      </c>
      <c r="FO260" s="51">
        <v>3168</v>
      </c>
      <c r="FP260" s="51">
        <v>3100</v>
      </c>
      <c r="FQ260" s="51">
        <v>3111</v>
      </c>
      <c r="FR260" s="51">
        <v>2944</v>
      </c>
      <c r="FS260" s="51">
        <v>2974</v>
      </c>
      <c r="FT260" s="51">
        <v>2989</v>
      </c>
      <c r="FU260" s="51">
        <v>3090</v>
      </c>
      <c r="FV260" s="51">
        <v>3172</v>
      </c>
      <c r="FW260" s="51">
        <v>3333</v>
      </c>
      <c r="FX260" s="51">
        <v>2501</v>
      </c>
      <c r="FY260" s="51">
        <v>2488</v>
      </c>
      <c r="FZ260" s="51">
        <v>2378</v>
      </c>
      <c r="GA260" s="51">
        <v>2056</v>
      </c>
      <c r="GB260" s="51">
        <v>1794</v>
      </c>
      <c r="GC260" s="51">
        <v>1732</v>
      </c>
      <c r="GD260" s="51">
        <v>1640</v>
      </c>
      <c r="GE260" s="51">
        <v>1537</v>
      </c>
      <c r="GF260" s="51">
        <v>1500</v>
      </c>
      <c r="GG260" s="51">
        <v>1411</v>
      </c>
      <c r="GH260" s="51">
        <v>1237</v>
      </c>
      <c r="GI260" s="51">
        <v>1131</v>
      </c>
      <c r="GJ260" s="51">
        <v>911</v>
      </c>
      <c r="GK260" s="51">
        <v>820</v>
      </c>
      <c r="GL260" s="52">
        <v>2930</v>
      </c>
    </row>
    <row r="261" spans="1:194" s="1" customFormat="1">
      <c r="A261" s="30" t="s">
        <v>133</v>
      </c>
      <c r="B261" s="1" t="s">
        <v>341</v>
      </c>
      <c r="C261" s="29" t="str">
        <f t="shared" si="82"/>
        <v>LA England - Coventry</v>
      </c>
      <c r="D261" s="50">
        <f t="shared" si="73"/>
        <v>138071</v>
      </c>
      <c r="E261" s="50">
        <f t="shared" si="74"/>
        <v>138582</v>
      </c>
      <c r="F261" s="51">
        <f t="shared" si="75"/>
        <v>355600</v>
      </c>
      <c r="G261" s="51">
        <f t="shared" si="76"/>
        <v>178537</v>
      </c>
      <c r="H261" s="52">
        <f t="shared" si="77"/>
        <v>177063</v>
      </c>
      <c r="I261" s="52">
        <f t="shared" si="78"/>
        <v>138071</v>
      </c>
      <c r="J261" s="52">
        <f t="shared" si="79"/>
        <v>138582</v>
      </c>
      <c r="K261" s="49">
        <f t="shared" si="80"/>
        <v>40466</v>
      </c>
      <c r="L261" s="50">
        <f t="shared" si="81"/>
        <v>38481</v>
      </c>
      <c r="M261" s="51">
        <v>2076</v>
      </c>
      <c r="N261" s="51">
        <v>2166</v>
      </c>
      <c r="O261" s="51">
        <v>2164</v>
      </c>
      <c r="P261" s="51">
        <v>2208</v>
      </c>
      <c r="Q261" s="51">
        <v>2188</v>
      </c>
      <c r="R261" s="51">
        <v>2226</v>
      </c>
      <c r="S261" s="51">
        <v>2299</v>
      </c>
      <c r="T261" s="51">
        <v>2188</v>
      </c>
      <c r="U261" s="51">
        <v>2295</v>
      </c>
      <c r="V261" s="51">
        <v>2312</v>
      </c>
      <c r="W261" s="51">
        <v>2475</v>
      </c>
      <c r="X261" s="51">
        <v>2413</v>
      </c>
      <c r="Y261" s="51">
        <v>2398</v>
      </c>
      <c r="Z261" s="51">
        <v>2286</v>
      </c>
      <c r="AA261" s="51">
        <v>2287</v>
      </c>
      <c r="AB261" s="51">
        <v>2186</v>
      </c>
      <c r="AC261" s="51">
        <v>2176</v>
      </c>
      <c r="AD261" s="51">
        <v>2123</v>
      </c>
      <c r="AE261" s="51">
        <v>2528</v>
      </c>
      <c r="AF261" s="51">
        <v>4154</v>
      </c>
      <c r="AG261" s="51">
        <v>3628</v>
      </c>
      <c r="AH261" s="51">
        <v>4020</v>
      </c>
      <c r="AI261" s="51">
        <v>3806</v>
      </c>
      <c r="AJ261" s="51">
        <v>3462</v>
      </c>
      <c r="AK261" s="51">
        <v>3233</v>
      </c>
      <c r="AL261" s="51">
        <v>3085</v>
      </c>
      <c r="AM261" s="51">
        <v>2982</v>
      </c>
      <c r="AN261" s="51">
        <v>2779</v>
      </c>
      <c r="AO261" s="51">
        <v>2698</v>
      </c>
      <c r="AP261" s="51">
        <v>2727</v>
      </c>
      <c r="AQ261" s="51">
        <v>2605</v>
      </c>
      <c r="AR261" s="51">
        <v>2645</v>
      </c>
      <c r="AS261" s="51">
        <v>2721</v>
      </c>
      <c r="AT261" s="51">
        <v>2487</v>
      </c>
      <c r="AU261" s="51">
        <v>2567</v>
      </c>
      <c r="AV261" s="51">
        <v>2580</v>
      </c>
      <c r="AW261" s="51">
        <v>2528</v>
      </c>
      <c r="AX261" s="51">
        <v>2499</v>
      </c>
      <c r="AY261" s="51">
        <v>2345</v>
      </c>
      <c r="AZ261" s="51">
        <v>2265</v>
      </c>
      <c r="BA261" s="51">
        <v>2343</v>
      </c>
      <c r="BB261" s="51">
        <v>2366</v>
      </c>
      <c r="BC261" s="51">
        <v>2336</v>
      </c>
      <c r="BD261" s="51">
        <v>2209</v>
      </c>
      <c r="BE261" s="51">
        <v>2146</v>
      </c>
      <c r="BF261" s="51">
        <v>1966</v>
      </c>
      <c r="BG261" s="51">
        <v>1949</v>
      </c>
      <c r="BH261" s="51">
        <v>1917</v>
      </c>
      <c r="BI261" s="51">
        <v>1981</v>
      </c>
      <c r="BJ261" s="51">
        <v>2047</v>
      </c>
      <c r="BK261" s="51">
        <v>2177</v>
      </c>
      <c r="BL261" s="51">
        <v>2091</v>
      </c>
      <c r="BM261" s="51">
        <v>2150</v>
      </c>
      <c r="BN261" s="51">
        <v>2197</v>
      </c>
      <c r="BO261" s="51">
        <v>2189</v>
      </c>
      <c r="BP261" s="51">
        <v>2063</v>
      </c>
      <c r="BQ261" s="51">
        <v>1984</v>
      </c>
      <c r="BR261" s="51">
        <v>1990</v>
      </c>
      <c r="BS261" s="51">
        <v>1943</v>
      </c>
      <c r="BT261" s="51">
        <v>1997</v>
      </c>
      <c r="BU261" s="51">
        <v>1850</v>
      </c>
      <c r="BV261" s="51">
        <v>1735</v>
      </c>
      <c r="BW261" s="51">
        <v>1676</v>
      </c>
      <c r="BX261" s="51">
        <v>1696</v>
      </c>
      <c r="BY261" s="51">
        <v>1584</v>
      </c>
      <c r="BZ261" s="51">
        <v>1388</v>
      </c>
      <c r="CA261" s="51">
        <v>1384</v>
      </c>
      <c r="CB261" s="51">
        <v>1358</v>
      </c>
      <c r="CC261" s="51">
        <v>1331</v>
      </c>
      <c r="CD261" s="51">
        <v>1260</v>
      </c>
      <c r="CE261" s="51">
        <v>1171</v>
      </c>
      <c r="CF261" s="51">
        <v>1154</v>
      </c>
      <c r="CG261" s="51">
        <v>1166</v>
      </c>
      <c r="CH261" s="51">
        <v>1151</v>
      </c>
      <c r="CI261" s="51">
        <v>1123</v>
      </c>
      <c r="CJ261" s="51">
        <v>1154</v>
      </c>
      <c r="CK261" s="51">
        <v>1000</v>
      </c>
      <c r="CL261" s="51">
        <v>959</v>
      </c>
      <c r="CM261" s="51">
        <v>964</v>
      </c>
      <c r="CN261" s="51">
        <v>816</v>
      </c>
      <c r="CO261" s="51">
        <v>704</v>
      </c>
      <c r="CP261" s="51">
        <v>584</v>
      </c>
      <c r="CQ261" s="51">
        <v>607</v>
      </c>
      <c r="CR261" s="51">
        <v>627</v>
      </c>
      <c r="CS261" s="51">
        <v>590</v>
      </c>
      <c r="CT261" s="51">
        <v>464</v>
      </c>
      <c r="CU261" s="51">
        <v>453</v>
      </c>
      <c r="CV261" s="51">
        <v>341</v>
      </c>
      <c r="CW261" s="51">
        <v>292</v>
      </c>
      <c r="CX261" s="51">
        <v>250</v>
      </c>
      <c r="CY261" s="51">
        <v>854</v>
      </c>
      <c r="CZ261" s="51">
        <v>2071</v>
      </c>
      <c r="DA261" s="51">
        <v>1981</v>
      </c>
      <c r="DB261" s="51">
        <v>2080</v>
      </c>
      <c r="DC261" s="51">
        <v>2153</v>
      </c>
      <c r="DD261" s="51">
        <v>2144</v>
      </c>
      <c r="DE261" s="51">
        <v>2179</v>
      </c>
      <c r="DF261" s="51">
        <v>2141</v>
      </c>
      <c r="DG261" s="51">
        <v>2206</v>
      </c>
      <c r="DH261" s="51">
        <v>2160</v>
      </c>
      <c r="DI261" s="51">
        <v>2173</v>
      </c>
      <c r="DJ261" s="51">
        <v>2312</v>
      </c>
      <c r="DK261" s="51">
        <v>2223</v>
      </c>
      <c r="DL261" s="51">
        <v>2252</v>
      </c>
      <c r="DM261" s="51">
        <v>2175</v>
      </c>
      <c r="DN261" s="51">
        <v>2217</v>
      </c>
      <c r="DO261" s="51">
        <v>2062</v>
      </c>
      <c r="DP261" s="51">
        <v>1936</v>
      </c>
      <c r="DQ261" s="51">
        <v>2016</v>
      </c>
      <c r="DR261" s="51">
        <v>2333</v>
      </c>
      <c r="DS261" s="51">
        <v>3599</v>
      </c>
      <c r="DT261" s="51">
        <v>3476</v>
      </c>
      <c r="DU261" s="51">
        <v>3393</v>
      </c>
      <c r="DV261" s="51">
        <v>3045</v>
      </c>
      <c r="DW261" s="51">
        <v>3057</v>
      </c>
      <c r="DX261" s="51">
        <v>2771</v>
      </c>
      <c r="DY261" s="51">
        <v>2775</v>
      </c>
      <c r="DZ261" s="51">
        <v>2797</v>
      </c>
      <c r="EA261" s="51">
        <v>2488</v>
      </c>
      <c r="EB261" s="51">
        <v>2610</v>
      </c>
      <c r="EC261" s="51">
        <v>2612</v>
      </c>
      <c r="ED261" s="51">
        <v>2693</v>
      </c>
      <c r="EE261" s="51">
        <v>2611</v>
      </c>
      <c r="EF261" s="51">
        <v>2814</v>
      </c>
      <c r="EG261" s="51">
        <v>2645</v>
      </c>
      <c r="EH261" s="51">
        <v>2697</v>
      </c>
      <c r="EI261" s="51">
        <v>2702</v>
      </c>
      <c r="EJ261" s="51">
        <v>2622</v>
      </c>
      <c r="EK261" s="51">
        <v>2487</v>
      </c>
      <c r="EL261" s="51">
        <v>2453</v>
      </c>
      <c r="EM261" s="51">
        <v>2356</v>
      </c>
      <c r="EN261" s="51">
        <v>2404</v>
      </c>
      <c r="EO261" s="51">
        <v>2350</v>
      </c>
      <c r="EP261" s="51">
        <v>2393</v>
      </c>
      <c r="EQ261" s="51">
        <v>2207</v>
      </c>
      <c r="ER261" s="51">
        <v>2086</v>
      </c>
      <c r="ES261" s="51">
        <v>2035</v>
      </c>
      <c r="ET261" s="51">
        <v>2084</v>
      </c>
      <c r="EU261" s="51">
        <v>1879</v>
      </c>
      <c r="EV261" s="51">
        <v>1929</v>
      </c>
      <c r="EW261" s="51">
        <v>2043</v>
      </c>
      <c r="EX261" s="51">
        <v>2060</v>
      </c>
      <c r="EY261" s="51">
        <v>2079</v>
      </c>
      <c r="EZ261" s="51">
        <v>2043</v>
      </c>
      <c r="FA261" s="51">
        <v>2115</v>
      </c>
      <c r="FB261" s="51">
        <v>2151</v>
      </c>
      <c r="FC261" s="51">
        <v>2083</v>
      </c>
      <c r="FD261" s="51">
        <v>1963</v>
      </c>
      <c r="FE261" s="51">
        <v>1938</v>
      </c>
      <c r="FF261" s="51">
        <v>1912</v>
      </c>
      <c r="FG261" s="51">
        <v>1893</v>
      </c>
      <c r="FH261" s="51">
        <v>1837</v>
      </c>
      <c r="FI261" s="51">
        <v>1769</v>
      </c>
      <c r="FJ261" s="51">
        <v>1568</v>
      </c>
      <c r="FK261" s="51">
        <v>1577</v>
      </c>
      <c r="FL261" s="51">
        <v>1555</v>
      </c>
      <c r="FM261" s="51">
        <v>1508</v>
      </c>
      <c r="FN261" s="51">
        <v>1398</v>
      </c>
      <c r="FO261" s="51">
        <v>1381</v>
      </c>
      <c r="FP261" s="51">
        <v>1357</v>
      </c>
      <c r="FQ261" s="51">
        <v>1327</v>
      </c>
      <c r="FR261" s="51">
        <v>1215</v>
      </c>
      <c r="FS261" s="51">
        <v>1222</v>
      </c>
      <c r="FT261" s="51">
        <v>1278</v>
      </c>
      <c r="FU261" s="51">
        <v>1236</v>
      </c>
      <c r="FV261" s="51">
        <v>1366</v>
      </c>
      <c r="FW261" s="51">
        <v>1349</v>
      </c>
      <c r="FX261" s="51">
        <v>1096</v>
      </c>
      <c r="FY261" s="51">
        <v>1083</v>
      </c>
      <c r="FZ261" s="51">
        <v>1136</v>
      </c>
      <c r="GA261" s="51">
        <v>1099</v>
      </c>
      <c r="GB261" s="51">
        <v>860</v>
      </c>
      <c r="GC261" s="51">
        <v>867</v>
      </c>
      <c r="GD261" s="51">
        <v>821</v>
      </c>
      <c r="GE261" s="51">
        <v>758</v>
      </c>
      <c r="GF261" s="51">
        <v>695</v>
      </c>
      <c r="GG261" s="51">
        <v>647</v>
      </c>
      <c r="GH261" s="51">
        <v>631</v>
      </c>
      <c r="GI261" s="51">
        <v>576</v>
      </c>
      <c r="GJ261" s="51">
        <v>478</v>
      </c>
      <c r="GK261" s="51">
        <v>396</v>
      </c>
      <c r="GL261" s="52">
        <v>1813</v>
      </c>
    </row>
    <row r="262" spans="1:194" s="1" customFormat="1">
      <c r="A262" s="30" t="s">
        <v>133</v>
      </c>
      <c r="B262" s="1" t="s">
        <v>342</v>
      </c>
      <c r="C262" s="29" t="str">
        <f t="shared" si="82"/>
        <v>LA England - Crawley</v>
      </c>
      <c r="D262" s="50">
        <f t="shared" si="73"/>
        <v>44909</v>
      </c>
      <c r="E262" s="50">
        <f t="shared" si="74"/>
        <v>46237</v>
      </c>
      <c r="F262" s="51">
        <f t="shared" si="75"/>
        <v>119509</v>
      </c>
      <c r="G262" s="51">
        <f t="shared" si="76"/>
        <v>59616</v>
      </c>
      <c r="H262" s="52">
        <f t="shared" si="77"/>
        <v>59893</v>
      </c>
      <c r="I262" s="52">
        <f t="shared" si="78"/>
        <v>44909</v>
      </c>
      <c r="J262" s="52">
        <f t="shared" si="79"/>
        <v>46237</v>
      </c>
      <c r="K262" s="49">
        <f t="shared" si="80"/>
        <v>14707</v>
      </c>
      <c r="L262" s="50">
        <f t="shared" si="81"/>
        <v>13656</v>
      </c>
      <c r="M262" s="51">
        <v>771</v>
      </c>
      <c r="N262" s="51">
        <v>819</v>
      </c>
      <c r="O262" s="51">
        <v>840</v>
      </c>
      <c r="P262" s="51">
        <v>826</v>
      </c>
      <c r="Q262" s="51">
        <v>779</v>
      </c>
      <c r="R262" s="51">
        <v>808</v>
      </c>
      <c r="S262" s="51">
        <v>846</v>
      </c>
      <c r="T262" s="51">
        <v>854</v>
      </c>
      <c r="U262" s="51">
        <v>879</v>
      </c>
      <c r="V262" s="51">
        <v>857</v>
      </c>
      <c r="W262" s="51">
        <v>872</v>
      </c>
      <c r="X262" s="51">
        <v>849</v>
      </c>
      <c r="Y262" s="51">
        <v>880</v>
      </c>
      <c r="Z262" s="51">
        <v>799</v>
      </c>
      <c r="AA262" s="51">
        <v>809</v>
      </c>
      <c r="AB262" s="51">
        <v>746</v>
      </c>
      <c r="AC262" s="51">
        <v>734</v>
      </c>
      <c r="AD262" s="51">
        <v>739</v>
      </c>
      <c r="AE262" s="51">
        <v>716</v>
      </c>
      <c r="AF262" s="51">
        <v>559</v>
      </c>
      <c r="AG262" s="51">
        <v>579</v>
      </c>
      <c r="AH262" s="51">
        <v>649</v>
      </c>
      <c r="AI262" s="51">
        <v>659</v>
      </c>
      <c r="AJ262" s="51">
        <v>678</v>
      </c>
      <c r="AK262" s="51">
        <v>720</v>
      </c>
      <c r="AL262" s="51">
        <v>782</v>
      </c>
      <c r="AM262" s="51">
        <v>755</v>
      </c>
      <c r="AN262" s="51">
        <v>756</v>
      </c>
      <c r="AO262" s="51">
        <v>874</v>
      </c>
      <c r="AP262" s="51">
        <v>849</v>
      </c>
      <c r="AQ262" s="51">
        <v>983</v>
      </c>
      <c r="AR262" s="51">
        <v>947</v>
      </c>
      <c r="AS262" s="51">
        <v>965</v>
      </c>
      <c r="AT262" s="51">
        <v>982</v>
      </c>
      <c r="AU262" s="51">
        <v>1004</v>
      </c>
      <c r="AV262" s="51">
        <v>941</v>
      </c>
      <c r="AW262" s="51">
        <v>971</v>
      </c>
      <c r="AX262" s="51">
        <v>911</v>
      </c>
      <c r="AY262" s="51">
        <v>1012</v>
      </c>
      <c r="AZ262" s="51">
        <v>964</v>
      </c>
      <c r="BA262" s="51">
        <v>944</v>
      </c>
      <c r="BB262" s="51">
        <v>988</v>
      </c>
      <c r="BC262" s="51">
        <v>955</v>
      </c>
      <c r="BD262" s="51">
        <v>961</v>
      </c>
      <c r="BE262" s="51">
        <v>857</v>
      </c>
      <c r="BF262" s="51">
        <v>813</v>
      </c>
      <c r="BG262" s="51">
        <v>796</v>
      </c>
      <c r="BH262" s="51">
        <v>809</v>
      </c>
      <c r="BI262" s="51">
        <v>849</v>
      </c>
      <c r="BJ262" s="51">
        <v>785</v>
      </c>
      <c r="BK262" s="51">
        <v>795</v>
      </c>
      <c r="BL262" s="51">
        <v>787</v>
      </c>
      <c r="BM262" s="51">
        <v>824</v>
      </c>
      <c r="BN262" s="51">
        <v>757</v>
      </c>
      <c r="BO262" s="51">
        <v>760</v>
      </c>
      <c r="BP262" s="51">
        <v>758</v>
      </c>
      <c r="BQ262" s="51">
        <v>757</v>
      </c>
      <c r="BR262" s="51">
        <v>747</v>
      </c>
      <c r="BS262" s="51">
        <v>746</v>
      </c>
      <c r="BT262" s="51">
        <v>666</v>
      </c>
      <c r="BU262" s="51">
        <v>665</v>
      </c>
      <c r="BV262" s="51">
        <v>654</v>
      </c>
      <c r="BW262" s="51">
        <v>618</v>
      </c>
      <c r="BX262" s="51">
        <v>612</v>
      </c>
      <c r="BY262" s="51">
        <v>578</v>
      </c>
      <c r="BZ262" s="51">
        <v>495</v>
      </c>
      <c r="CA262" s="51">
        <v>511</v>
      </c>
      <c r="CB262" s="51">
        <v>487</v>
      </c>
      <c r="CC262" s="51">
        <v>422</v>
      </c>
      <c r="CD262" s="51">
        <v>418</v>
      </c>
      <c r="CE262" s="51">
        <v>381</v>
      </c>
      <c r="CF262" s="51">
        <v>372</v>
      </c>
      <c r="CG262" s="51">
        <v>367</v>
      </c>
      <c r="CH262" s="51">
        <v>361</v>
      </c>
      <c r="CI262" s="51">
        <v>371</v>
      </c>
      <c r="CJ262" s="51">
        <v>389</v>
      </c>
      <c r="CK262" s="51">
        <v>270</v>
      </c>
      <c r="CL262" s="51">
        <v>272</v>
      </c>
      <c r="CM262" s="51">
        <v>250</v>
      </c>
      <c r="CN262" s="51">
        <v>211</v>
      </c>
      <c r="CO262" s="51">
        <v>180</v>
      </c>
      <c r="CP262" s="51">
        <v>173</v>
      </c>
      <c r="CQ262" s="51">
        <v>154</v>
      </c>
      <c r="CR262" s="51">
        <v>152</v>
      </c>
      <c r="CS262" s="51">
        <v>133</v>
      </c>
      <c r="CT262" s="51">
        <v>120</v>
      </c>
      <c r="CU262" s="51">
        <v>108</v>
      </c>
      <c r="CV262" s="51">
        <v>105</v>
      </c>
      <c r="CW262" s="51">
        <v>106</v>
      </c>
      <c r="CX262" s="51">
        <v>84</v>
      </c>
      <c r="CY262" s="51">
        <v>280</v>
      </c>
      <c r="CZ262" s="51">
        <v>755</v>
      </c>
      <c r="DA262" s="51">
        <v>742</v>
      </c>
      <c r="DB262" s="51">
        <v>763</v>
      </c>
      <c r="DC262" s="51">
        <v>731</v>
      </c>
      <c r="DD262" s="51">
        <v>773</v>
      </c>
      <c r="DE262" s="51">
        <v>774</v>
      </c>
      <c r="DF262" s="51">
        <v>790</v>
      </c>
      <c r="DG262" s="51">
        <v>757</v>
      </c>
      <c r="DH262" s="51">
        <v>805</v>
      </c>
      <c r="DI262" s="51">
        <v>720</v>
      </c>
      <c r="DJ262" s="51">
        <v>832</v>
      </c>
      <c r="DK262" s="51">
        <v>818</v>
      </c>
      <c r="DL262" s="51">
        <v>798</v>
      </c>
      <c r="DM262" s="51">
        <v>751</v>
      </c>
      <c r="DN262" s="51">
        <v>765</v>
      </c>
      <c r="DO262" s="51">
        <v>705</v>
      </c>
      <c r="DP262" s="51">
        <v>692</v>
      </c>
      <c r="DQ262" s="51">
        <v>685</v>
      </c>
      <c r="DR262" s="51">
        <v>650</v>
      </c>
      <c r="DS262" s="51">
        <v>479</v>
      </c>
      <c r="DT262" s="51">
        <v>428</v>
      </c>
      <c r="DU262" s="51">
        <v>567</v>
      </c>
      <c r="DV262" s="51">
        <v>659</v>
      </c>
      <c r="DW262" s="51">
        <v>657</v>
      </c>
      <c r="DX262" s="51">
        <v>692</v>
      </c>
      <c r="DY262" s="51">
        <v>809</v>
      </c>
      <c r="DZ262" s="51">
        <v>762</v>
      </c>
      <c r="EA262" s="51">
        <v>786</v>
      </c>
      <c r="EB262" s="51">
        <v>952</v>
      </c>
      <c r="EC262" s="51">
        <v>893</v>
      </c>
      <c r="ED262" s="51">
        <v>990</v>
      </c>
      <c r="EE262" s="51">
        <v>987</v>
      </c>
      <c r="EF262" s="51">
        <v>1028</v>
      </c>
      <c r="EG262" s="51">
        <v>1063</v>
      </c>
      <c r="EH262" s="51">
        <v>1016</v>
      </c>
      <c r="EI262" s="51">
        <v>1045</v>
      </c>
      <c r="EJ262" s="51">
        <v>1017</v>
      </c>
      <c r="EK262" s="51">
        <v>1001</v>
      </c>
      <c r="EL262" s="51">
        <v>959</v>
      </c>
      <c r="EM262" s="51">
        <v>957</v>
      </c>
      <c r="EN262" s="51">
        <v>963</v>
      </c>
      <c r="EO262" s="51">
        <v>1003</v>
      </c>
      <c r="EP262" s="51">
        <v>965</v>
      </c>
      <c r="EQ262" s="51">
        <v>897</v>
      </c>
      <c r="ER262" s="51">
        <v>856</v>
      </c>
      <c r="ES262" s="51">
        <v>804</v>
      </c>
      <c r="ET262" s="51">
        <v>798</v>
      </c>
      <c r="EU262" s="51">
        <v>760</v>
      </c>
      <c r="EV262" s="51">
        <v>711</v>
      </c>
      <c r="EW262" s="51">
        <v>746</v>
      </c>
      <c r="EX262" s="51">
        <v>746</v>
      </c>
      <c r="EY262" s="51">
        <v>822</v>
      </c>
      <c r="EZ262" s="51">
        <v>724</v>
      </c>
      <c r="FA262" s="51">
        <v>746</v>
      </c>
      <c r="FB262" s="51">
        <v>784</v>
      </c>
      <c r="FC262" s="51">
        <v>711</v>
      </c>
      <c r="FD262" s="51">
        <v>702</v>
      </c>
      <c r="FE262" s="51">
        <v>740</v>
      </c>
      <c r="FF262" s="51">
        <v>694</v>
      </c>
      <c r="FG262" s="51">
        <v>671</v>
      </c>
      <c r="FH262" s="51">
        <v>652</v>
      </c>
      <c r="FI262" s="51">
        <v>639</v>
      </c>
      <c r="FJ262" s="51">
        <v>615</v>
      </c>
      <c r="FK262" s="51">
        <v>628</v>
      </c>
      <c r="FL262" s="51">
        <v>640</v>
      </c>
      <c r="FM262" s="51">
        <v>527</v>
      </c>
      <c r="FN262" s="51">
        <v>536</v>
      </c>
      <c r="FO262" s="51">
        <v>470</v>
      </c>
      <c r="FP262" s="51">
        <v>507</v>
      </c>
      <c r="FQ262" s="51">
        <v>429</v>
      </c>
      <c r="FR262" s="51">
        <v>421</v>
      </c>
      <c r="FS262" s="51">
        <v>434</v>
      </c>
      <c r="FT262" s="51">
        <v>431</v>
      </c>
      <c r="FU262" s="51">
        <v>417</v>
      </c>
      <c r="FV262" s="51">
        <v>427</v>
      </c>
      <c r="FW262" s="51">
        <v>498</v>
      </c>
      <c r="FX262" s="51">
        <v>346</v>
      </c>
      <c r="FY262" s="51">
        <v>302</v>
      </c>
      <c r="FZ262" s="51">
        <v>288</v>
      </c>
      <c r="GA262" s="51">
        <v>251</v>
      </c>
      <c r="GB262" s="51">
        <v>217</v>
      </c>
      <c r="GC262" s="51">
        <v>215</v>
      </c>
      <c r="GD262" s="51">
        <v>228</v>
      </c>
      <c r="GE262" s="51">
        <v>217</v>
      </c>
      <c r="GF262" s="51">
        <v>200</v>
      </c>
      <c r="GG262" s="51">
        <v>186</v>
      </c>
      <c r="GH262" s="51">
        <v>161</v>
      </c>
      <c r="GI262" s="51">
        <v>164</v>
      </c>
      <c r="GJ262" s="51">
        <v>152</v>
      </c>
      <c r="GK262" s="51">
        <v>144</v>
      </c>
      <c r="GL262" s="52">
        <v>655</v>
      </c>
    </row>
    <row r="263" spans="1:194" s="1" customFormat="1">
      <c r="A263" s="30" t="s">
        <v>133</v>
      </c>
      <c r="B263" s="1" t="s">
        <v>343</v>
      </c>
      <c r="C263" s="29" t="str">
        <f t="shared" si="82"/>
        <v>LA England - Croydon</v>
      </c>
      <c r="D263" s="50">
        <f t="shared" si="73"/>
        <v>142703</v>
      </c>
      <c r="E263" s="50">
        <f t="shared" si="74"/>
        <v>159230</v>
      </c>
      <c r="F263" s="51">
        <f t="shared" si="75"/>
        <v>392224</v>
      </c>
      <c r="G263" s="51">
        <f t="shared" si="76"/>
        <v>188728</v>
      </c>
      <c r="H263" s="52">
        <f t="shared" si="77"/>
        <v>203496</v>
      </c>
      <c r="I263" s="52">
        <f t="shared" si="78"/>
        <v>142703</v>
      </c>
      <c r="J263" s="52">
        <f t="shared" si="79"/>
        <v>159230</v>
      </c>
      <c r="K263" s="49">
        <f t="shared" si="80"/>
        <v>46025</v>
      </c>
      <c r="L263" s="50">
        <f t="shared" si="81"/>
        <v>44266</v>
      </c>
      <c r="M263" s="51">
        <v>2501</v>
      </c>
      <c r="N263" s="51">
        <v>2503</v>
      </c>
      <c r="O263" s="51">
        <v>2585</v>
      </c>
      <c r="P263" s="51">
        <v>2515</v>
      </c>
      <c r="Q263" s="51">
        <v>2515</v>
      </c>
      <c r="R263" s="51">
        <v>2507</v>
      </c>
      <c r="S263" s="51">
        <v>2525</v>
      </c>
      <c r="T263" s="51">
        <v>2495</v>
      </c>
      <c r="U263" s="51">
        <v>2485</v>
      </c>
      <c r="V263" s="51">
        <v>2468</v>
      </c>
      <c r="W263" s="51">
        <v>2552</v>
      </c>
      <c r="X263" s="51">
        <v>2658</v>
      </c>
      <c r="Y263" s="51">
        <v>2626</v>
      </c>
      <c r="Z263" s="51">
        <v>2557</v>
      </c>
      <c r="AA263" s="51">
        <v>2693</v>
      </c>
      <c r="AB263" s="51">
        <v>2621</v>
      </c>
      <c r="AC263" s="51">
        <v>2564</v>
      </c>
      <c r="AD263" s="51">
        <v>2655</v>
      </c>
      <c r="AE263" s="51">
        <v>2445</v>
      </c>
      <c r="AF263" s="51">
        <v>1815</v>
      </c>
      <c r="AG263" s="51">
        <v>1781</v>
      </c>
      <c r="AH263" s="51">
        <v>1940</v>
      </c>
      <c r="AI263" s="51">
        <v>2142</v>
      </c>
      <c r="AJ263" s="51">
        <v>2435</v>
      </c>
      <c r="AK263" s="51">
        <v>2513</v>
      </c>
      <c r="AL263" s="51">
        <v>2648</v>
      </c>
      <c r="AM263" s="51">
        <v>2512</v>
      </c>
      <c r="AN263" s="51">
        <v>2582</v>
      </c>
      <c r="AO263" s="51">
        <v>2778</v>
      </c>
      <c r="AP263" s="51">
        <v>2617</v>
      </c>
      <c r="AQ263" s="51">
        <v>2821</v>
      </c>
      <c r="AR263" s="51">
        <v>2911</v>
      </c>
      <c r="AS263" s="51">
        <v>2988</v>
      </c>
      <c r="AT263" s="51">
        <v>2984</v>
      </c>
      <c r="AU263" s="51">
        <v>2857</v>
      </c>
      <c r="AV263" s="51">
        <v>2924</v>
      </c>
      <c r="AW263" s="51">
        <v>2941</v>
      </c>
      <c r="AX263" s="51">
        <v>2869</v>
      </c>
      <c r="AY263" s="51">
        <v>2904</v>
      </c>
      <c r="AZ263" s="51">
        <v>2847</v>
      </c>
      <c r="BA263" s="51">
        <v>2816</v>
      </c>
      <c r="BB263" s="51">
        <v>2888</v>
      </c>
      <c r="BC263" s="51">
        <v>2705</v>
      </c>
      <c r="BD263" s="51">
        <v>2749</v>
      </c>
      <c r="BE263" s="51">
        <v>2570</v>
      </c>
      <c r="BF263" s="51">
        <v>2478</v>
      </c>
      <c r="BG263" s="51">
        <v>2542</v>
      </c>
      <c r="BH263" s="51">
        <v>2531</v>
      </c>
      <c r="BI263" s="51">
        <v>2438</v>
      </c>
      <c r="BJ263" s="51">
        <v>2258</v>
      </c>
      <c r="BK263" s="51">
        <v>2398</v>
      </c>
      <c r="BL263" s="51">
        <v>2424</v>
      </c>
      <c r="BM263" s="51">
        <v>2427</v>
      </c>
      <c r="BN263" s="51">
        <v>2578</v>
      </c>
      <c r="BO263" s="51">
        <v>2592</v>
      </c>
      <c r="BP263" s="51">
        <v>2568</v>
      </c>
      <c r="BQ263" s="51">
        <v>2421</v>
      </c>
      <c r="BR263" s="51">
        <v>2539</v>
      </c>
      <c r="BS263" s="51">
        <v>2490</v>
      </c>
      <c r="BT263" s="51">
        <v>2269</v>
      </c>
      <c r="BU263" s="51">
        <v>2269</v>
      </c>
      <c r="BV263" s="51">
        <v>2257</v>
      </c>
      <c r="BW263" s="51">
        <v>2048</v>
      </c>
      <c r="BX263" s="51">
        <v>1904</v>
      </c>
      <c r="BY263" s="51">
        <v>1829</v>
      </c>
      <c r="BZ263" s="51">
        <v>1709</v>
      </c>
      <c r="CA263" s="51">
        <v>1511</v>
      </c>
      <c r="CB263" s="51">
        <v>1515</v>
      </c>
      <c r="CC263" s="51">
        <v>1442</v>
      </c>
      <c r="CD263" s="51">
        <v>1338</v>
      </c>
      <c r="CE263" s="51">
        <v>1270</v>
      </c>
      <c r="CF263" s="51">
        <v>1243</v>
      </c>
      <c r="CG263" s="51">
        <v>1223</v>
      </c>
      <c r="CH263" s="51">
        <v>1187</v>
      </c>
      <c r="CI263" s="51">
        <v>1283</v>
      </c>
      <c r="CJ263" s="51">
        <v>1356</v>
      </c>
      <c r="CK263" s="51">
        <v>990</v>
      </c>
      <c r="CL263" s="51">
        <v>883</v>
      </c>
      <c r="CM263" s="51">
        <v>823</v>
      </c>
      <c r="CN263" s="51">
        <v>820</v>
      </c>
      <c r="CO263" s="51">
        <v>707</v>
      </c>
      <c r="CP263" s="51">
        <v>611</v>
      </c>
      <c r="CQ263" s="51">
        <v>600</v>
      </c>
      <c r="CR263" s="51">
        <v>546</v>
      </c>
      <c r="CS263" s="51">
        <v>549</v>
      </c>
      <c r="CT263" s="51">
        <v>488</v>
      </c>
      <c r="CU263" s="51">
        <v>452</v>
      </c>
      <c r="CV263" s="51">
        <v>375</v>
      </c>
      <c r="CW263" s="51">
        <v>345</v>
      </c>
      <c r="CX263" s="51">
        <v>279</v>
      </c>
      <c r="CY263" s="51">
        <v>916</v>
      </c>
      <c r="CZ263" s="51">
        <v>2427</v>
      </c>
      <c r="DA263" s="51">
        <v>2600</v>
      </c>
      <c r="DB263" s="51">
        <v>2528</v>
      </c>
      <c r="DC263" s="51">
        <v>2426</v>
      </c>
      <c r="DD263" s="51">
        <v>2396</v>
      </c>
      <c r="DE263" s="51">
        <v>2522</v>
      </c>
      <c r="DF263" s="51">
        <v>2435</v>
      </c>
      <c r="DG263" s="51">
        <v>2401</v>
      </c>
      <c r="DH263" s="51">
        <v>2399</v>
      </c>
      <c r="DI263" s="51">
        <v>2388</v>
      </c>
      <c r="DJ263" s="51">
        <v>2570</v>
      </c>
      <c r="DK263" s="51">
        <v>2418</v>
      </c>
      <c r="DL263" s="51">
        <v>2540</v>
      </c>
      <c r="DM263" s="51">
        <v>2428</v>
      </c>
      <c r="DN263" s="51">
        <v>2674</v>
      </c>
      <c r="DO263" s="51">
        <v>2390</v>
      </c>
      <c r="DP263" s="51">
        <v>2295</v>
      </c>
      <c r="DQ263" s="51">
        <v>2429</v>
      </c>
      <c r="DR263" s="51">
        <v>2273</v>
      </c>
      <c r="DS263" s="51">
        <v>1433</v>
      </c>
      <c r="DT263" s="51">
        <v>1593</v>
      </c>
      <c r="DU263" s="51">
        <v>1765</v>
      </c>
      <c r="DV263" s="51">
        <v>2112</v>
      </c>
      <c r="DW263" s="51">
        <v>2442</v>
      </c>
      <c r="DX263" s="51">
        <v>2504</v>
      </c>
      <c r="DY263" s="51">
        <v>2604</v>
      </c>
      <c r="DZ263" s="51">
        <v>2633</v>
      </c>
      <c r="EA263" s="51">
        <v>2840</v>
      </c>
      <c r="EB263" s="51">
        <v>2840</v>
      </c>
      <c r="EC263" s="51">
        <v>3095</v>
      </c>
      <c r="ED263" s="51">
        <v>3252</v>
      </c>
      <c r="EE263" s="51">
        <v>3358</v>
      </c>
      <c r="EF263" s="51">
        <v>3353</v>
      </c>
      <c r="EG263" s="51">
        <v>3444</v>
      </c>
      <c r="EH263" s="51">
        <v>3455</v>
      </c>
      <c r="EI263" s="51">
        <v>3435</v>
      </c>
      <c r="EJ263" s="51">
        <v>3343</v>
      </c>
      <c r="EK263" s="51">
        <v>3285</v>
      </c>
      <c r="EL263" s="51">
        <v>3228</v>
      </c>
      <c r="EM263" s="51">
        <v>3305</v>
      </c>
      <c r="EN263" s="51">
        <v>3289</v>
      </c>
      <c r="EO263" s="51">
        <v>3218</v>
      </c>
      <c r="EP263" s="51">
        <v>3035</v>
      </c>
      <c r="EQ263" s="51">
        <v>3036</v>
      </c>
      <c r="ER263" s="51">
        <v>2809</v>
      </c>
      <c r="ES263" s="51">
        <v>2750</v>
      </c>
      <c r="ET263" s="51">
        <v>2932</v>
      </c>
      <c r="EU263" s="51">
        <v>2703</v>
      </c>
      <c r="EV263" s="51">
        <v>2556</v>
      </c>
      <c r="EW263" s="51">
        <v>2561</v>
      </c>
      <c r="EX263" s="51">
        <v>2733</v>
      </c>
      <c r="EY263" s="51">
        <v>2797</v>
      </c>
      <c r="EZ263" s="51">
        <v>2802</v>
      </c>
      <c r="FA263" s="51">
        <v>2764</v>
      </c>
      <c r="FB263" s="51">
        <v>2762</v>
      </c>
      <c r="FC263" s="51">
        <v>2859</v>
      </c>
      <c r="FD263" s="51">
        <v>2891</v>
      </c>
      <c r="FE263" s="51">
        <v>2728</v>
      </c>
      <c r="FF263" s="51">
        <v>2748</v>
      </c>
      <c r="FG263" s="51">
        <v>2706</v>
      </c>
      <c r="FH263" s="51">
        <v>2465</v>
      </c>
      <c r="FI263" s="51">
        <v>2258</v>
      </c>
      <c r="FJ263" s="51">
        <v>2225</v>
      </c>
      <c r="FK263" s="51">
        <v>2087</v>
      </c>
      <c r="FL263" s="51">
        <v>1917</v>
      </c>
      <c r="FM263" s="51">
        <v>1826</v>
      </c>
      <c r="FN263" s="51">
        <v>1763</v>
      </c>
      <c r="FO263" s="51">
        <v>1642</v>
      </c>
      <c r="FP263" s="51">
        <v>1566</v>
      </c>
      <c r="FQ263" s="51">
        <v>1523</v>
      </c>
      <c r="FR263" s="51">
        <v>1444</v>
      </c>
      <c r="FS263" s="51">
        <v>1456</v>
      </c>
      <c r="FT263" s="51">
        <v>1375</v>
      </c>
      <c r="FU263" s="51">
        <v>1287</v>
      </c>
      <c r="FV263" s="51">
        <v>1436</v>
      </c>
      <c r="FW263" s="51">
        <v>1474</v>
      </c>
      <c r="FX263" s="51">
        <v>1215</v>
      </c>
      <c r="FY263" s="51">
        <v>1091</v>
      </c>
      <c r="FZ263" s="51">
        <v>1120</v>
      </c>
      <c r="GA263" s="51">
        <v>1062</v>
      </c>
      <c r="GB263" s="51">
        <v>877</v>
      </c>
      <c r="GC263" s="51">
        <v>824</v>
      </c>
      <c r="GD263" s="51">
        <v>816</v>
      </c>
      <c r="GE263" s="51">
        <v>818</v>
      </c>
      <c r="GF263" s="51">
        <v>765</v>
      </c>
      <c r="GG263" s="51">
        <v>719</v>
      </c>
      <c r="GH263" s="51">
        <v>587</v>
      </c>
      <c r="GI263" s="51">
        <v>546</v>
      </c>
      <c r="GJ263" s="51">
        <v>475</v>
      </c>
      <c r="GK263" s="51">
        <v>437</v>
      </c>
      <c r="GL263" s="52">
        <v>1863</v>
      </c>
    </row>
    <row r="264" spans="1:194" s="1" customFormat="1">
      <c r="A264" s="30" t="s">
        <v>133</v>
      </c>
      <c r="B264" s="1" t="s">
        <v>757</v>
      </c>
      <c r="C264" s="29" t="str">
        <f t="shared" si="82"/>
        <v>LA England - Cumberland</v>
      </c>
      <c r="D264" s="50">
        <f t="shared" si="73"/>
        <v>109085</v>
      </c>
      <c r="E264" s="50">
        <f t="shared" si="74"/>
        <v>114811</v>
      </c>
      <c r="F264" s="51">
        <f t="shared" si="75"/>
        <v>275390</v>
      </c>
      <c r="G264" s="51">
        <f t="shared" si="76"/>
        <v>135396</v>
      </c>
      <c r="H264" s="52">
        <f t="shared" si="77"/>
        <v>139994</v>
      </c>
      <c r="I264" s="52">
        <f t="shared" si="78"/>
        <v>109085</v>
      </c>
      <c r="J264" s="52">
        <f t="shared" si="79"/>
        <v>114811</v>
      </c>
      <c r="K264" s="49">
        <f t="shared" si="80"/>
        <v>26311</v>
      </c>
      <c r="L264" s="50">
        <f t="shared" si="81"/>
        <v>25183</v>
      </c>
      <c r="M264" s="51">
        <v>1204</v>
      </c>
      <c r="N264" s="51">
        <v>1272</v>
      </c>
      <c r="O264" s="51">
        <v>1295</v>
      </c>
      <c r="P264" s="51">
        <v>1332</v>
      </c>
      <c r="Q264" s="51">
        <v>1377</v>
      </c>
      <c r="R264" s="51">
        <v>1438</v>
      </c>
      <c r="S264" s="51">
        <v>1486</v>
      </c>
      <c r="T264" s="51">
        <v>1461</v>
      </c>
      <c r="U264" s="51">
        <v>1441</v>
      </c>
      <c r="V264" s="51">
        <v>1531</v>
      </c>
      <c r="W264" s="51">
        <v>1582</v>
      </c>
      <c r="X264" s="51">
        <v>1599</v>
      </c>
      <c r="Y264" s="51">
        <v>1590</v>
      </c>
      <c r="Z264" s="51">
        <v>1622</v>
      </c>
      <c r="AA264" s="51">
        <v>1589</v>
      </c>
      <c r="AB264" s="51">
        <v>1503</v>
      </c>
      <c r="AC264" s="51">
        <v>1539</v>
      </c>
      <c r="AD264" s="51">
        <v>1450</v>
      </c>
      <c r="AE264" s="51">
        <v>1449</v>
      </c>
      <c r="AF264" s="51">
        <v>1198</v>
      </c>
      <c r="AG264" s="51">
        <v>1086</v>
      </c>
      <c r="AH264" s="51">
        <v>1166</v>
      </c>
      <c r="AI264" s="51">
        <v>1299</v>
      </c>
      <c r="AJ264" s="51">
        <v>1401</v>
      </c>
      <c r="AK264" s="51">
        <v>1452</v>
      </c>
      <c r="AL264" s="51">
        <v>1507</v>
      </c>
      <c r="AM264" s="51">
        <v>1422</v>
      </c>
      <c r="AN264" s="51">
        <v>1553</v>
      </c>
      <c r="AO264" s="51">
        <v>1600</v>
      </c>
      <c r="AP264" s="51">
        <v>1588</v>
      </c>
      <c r="AQ264" s="51">
        <v>1699</v>
      </c>
      <c r="AR264" s="51">
        <v>1618</v>
      </c>
      <c r="AS264" s="51">
        <v>1574</v>
      </c>
      <c r="AT264" s="51">
        <v>1630</v>
      </c>
      <c r="AU264" s="51">
        <v>1600</v>
      </c>
      <c r="AV264" s="51">
        <v>1531</v>
      </c>
      <c r="AW264" s="51">
        <v>1665</v>
      </c>
      <c r="AX264" s="51">
        <v>1596</v>
      </c>
      <c r="AY264" s="51">
        <v>1488</v>
      </c>
      <c r="AZ264" s="51">
        <v>1556</v>
      </c>
      <c r="BA264" s="51">
        <v>1605</v>
      </c>
      <c r="BB264" s="51">
        <v>1546</v>
      </c>
      <c r="BC264" s="51">
        <v>1534</v>
      </c>
      <c r="BD264" s="51">
        <v>1429</v>
      </c>
      <c r="BE264" s="51">
        <v>1410</v>
      </c>
      <c r="BF264" s="51">
        <v>1375</v>
      </c>
      <c r="BG264" s="51">
        <v>1376</v>
      </c>
      <c r="BH264" s="51">
        <v>1535</v>
      </c>
      <c r="BI264" s="51">
        <v>1565</v>
      </c>
      <c r="BJ264" s="51">
        <v>1763</v>
      </c>
      <c r="BK264" s="51">
        <v>1852</v>
      </c>
      <c r="BL264" s="51">
        <v>1993</v>
      </c>
      <c r="BM264" s="51">
        <v>1854</v>
      </c>
      <c r="BN264" s="51">
        <v>2077</v>
      </c>
      <c r="BO264" s="51">
        <v>1961</v>
      </c>
      <c r="BP264" s="51">
        <v>2151</v>
      </c>
      <c r="BQ264" s="51">
        <v>2137</v>
      </c>
      <c r="BR264" s="51">
        <v>2253</v>
      </c>
      <c r="BS264" s="51">
        <v>2168</v>
      </c>
      <c r="BT264" s="51">
        <v>2168</v>
      </c>
      <c r="BU264" s="51">
        <v>2135</v>
      </c>
      <c r="BV264" s="51">
        <v>2077</v>
      </c>
      <c r="BW264" s="51">
        <v>2136</v>
      </c>
      <c r="BX264" s="51">
        <v>2035</v>
      </c>
      <c r="BY264" s="51">
        <v>1962</v>
      </c>
      <c r="BZ264" s="51">
        <v>1848</v>
      </c>
      <c r="CA264" s="51">
        <v>1739</v>
      </c>
      <c r="CB264" s="51">
        <v>1662</v>
      </c>
      <c r="CC264" s="51">
        <v>1693</v>
      </c>
      <c r="CD264" s="51">
        <v>1635</v>
      </c>
      <c r="CE264" s="51">
        <v>1589</v>
      </c>
      <c r="CF264" s="51">
        <v>1660</v>
      </c>
      <c r="CG264" s="51">
        <v>1597</v>
      </c>
      <c r="CH264" s="51">
        <v>1733</v>
      </c>
      <c r="CI264" s="51">
        <v>1631</v>
      </c>
      <c r="CJ264" s="51">
        <v>1791</v>
      </c>
      <c r="CK264" s="51">
        <v>1320</v>
      </c>
      <c r="CL264" s="51">
        <v>1160</v>
      </c>
      <c r="CM264" s="51">
        <v>1179</v>
      </c>
      <c r="CN264" s="51">
        <v>1062</v>
      </c>
      <c r="CO264" s="51">
        <v>935</v>
      </c>
      <c r="CP264" s="51">
        <v>829</v>
      </c>
      <c r="CQ264" s="51">
        <v>786</v>
      </c>
      <c r="CR264" s="51">
        <v>674</v>
      </c>
      <c r="CS264" s="51">
        <v>654</v>
      </c>
      <c r="CT264" s="51">
        <v>603</v>
      </c>
      <c r="CU264" s="51">
        <v>523</v>
      </c>
      <c r="CV264" s="51">
        <v>391</v>
      </c>
      <c r="CW264" s="51">
        <v>339</v>
      </c>
      <c r="CX264" s="51">
        <v>316</v>
      </c>
      <c r="CY264" s="51">
        <v>961</v>
      </c>
      <c r="CZ264" s="51">
        <v>1174</v>
      </c>
      <c r="DA264" s="51">
        <v>1258</v>
      </c>
      <c r="DB264" s="51">
        <v>1255</v>
      </c>
      <c r="DC264" s="51">
        <v>1250</v>
      </c>
      <c r="DD264" s="51">
        <v>1284</v>
      </c>
      <c r="DE264" s="51">
        <v>1367</v>
      </c>
      <c r="DF264" s="51">
        <v>1437</v>
      </c>
      <c r="DG264" s="51">
        <v>1416</v>
      </c>
      <c r="DH264" s="51">
        <v>1502</v>
      </c>
      <c r="DI264" s="51">
        <v>1415</v>
      </c>
      <c r="DJ264" s="51">
        <v>1567</v>
      </c>
      <c r="DK264" s="51">
        <v>1558</v>
      </c>
      <c r="DL264" s="51">
        <v>1550</v>
      </c>
      <c r="DM264" s="51">
        <v>1423</v>
      </c>
      <c r="DN264" s="51">
        <v>1513</v>
      </c>
      <c r="DO264" s="51">
        <v>1414</v>
      </c>
      <c r="DP264" s="51">
        <v>1412</v>
      </c>
      <c r="DQ264" s="51">
        <v>1388</v>
      </c>
      <c r="DR264" s="51">
        <v>1317</v>
      </c>
      <c r="DS264" s="51">
        <v>1010</v>
      </c>
      <c r="DT264" s="51">
        <v>1080</v>
      </c>
      <c r="DU264" s="51">
        <v>1164</v>
      </c>
      <c r="DV264" s="51">
        <v>1229</v>
      </c>
      <c r="DW264" s="51">
        <v>1369</v>
      </c>
      <c r="DX264" s="51">
        <v>1451</v>
      </c>
      <c r="DY264" s="51">
        <v>1535</v>
      </c>
      <c r="DZ264" s="51">
        <v>1500</v>
      </c>
      <c r="EA264" s="51">
        <v>1498</v>
      </c>
      <c r="EB264" s="51">
        <v>1595</v>
      </c>
      <c r="EC264" s="51">
        <v>1642</v>
      </c>
      <c r="ED264" s="51">
        <v>1750</v>
      </c>
      <c r="EE264" s="51">
        <v>1758</v>
      </c>
      <c r="EF264" s="51">
        <v>1699</v>
      </c>
      <c r="EG264" s="51">
        <v>1672</v>
      </c>
      <c r="EH264" s="51">
        <v>1691</v>
      </c>
      <c r="EI264" s="51">
        <v>1566</v>
      </c>
      <c r="EJ264" s="51">
        <v>1640</v>
      </c>
      <c r="EK264" s="51">
        <v>1634</v>
      </c>
      <c r="EL264" s="51">
        <v>1591</v>
      </c>
      <c r="EM264" s="51">
        <v>1728</v>
      </c>
      <c r="EN264" s="51">
        <v>1578</v>
      </c>
      <c r="EO264" s="51">
        <v>1584</v>
      </c>
      <c r="EP264" s="51">
        <v>1623</v>
      </c>
      <c r="EQ264" s="51">
        <v>1473</v>
      </c>
      <c r="ER264" s="51">
        <v>1402</v>
      </c>
      <c r="ES264" s="51">
        <v>1418</v>
      </c>
      <c r="ET264" s="51">
        <v>1535</v>
      </c>
      <c r="EU264" s="51">
        <v>1540</v>
      </c>
      <c r="EV264" s="51">
        <v>1728</v>
      </c>
      <c r="EW264" s="51">
        <v>1820</v>
      </c>
      <c r="EX264" s="51">
        <v>1867</v>
      </c>
      <c r="EY264" s="51">
        <v>2133</v>
      </c>
      <c r="EZ264" s="51">
        <v>2012</v>
      </c>
      <c r="FA264" s="51">
        <v>2139</v>
      </c>
      <c r="FB264" s="51">
        <v>2094</v>
      </c>
      <c r="FC264" s="51">
        <v>2162</v>
      </c>
      <c r="FD264" s="51">
        <v>2176</v>
      </c>
      <c r="FE264" s="51">
        <v>2192</v>
      </c>
      <c r="FF264" s="51">
        <v>2284</v>
      </c>
      <c r="FG264" s="51">
        <v>2155</v>
      </c>
      <c r="FH264" s="51">
        <v>2139</v>
      </c>
      <c r="FI264" s="51">
        <v>2100</v>
      </c>
      <c r="FJ264" s="51">
        <v>1980</v>
      </c>
      <c r="FK264" s="51">
        <v>2029</v>
      </c>
      <c r="FL264" s="51">
        <v>1996</v>
      </c>
      <c r="FM264" s="51">
        <v>1871</v>
      </c>
      <c r="FN264" s="51">
        <v>1856</v>
      </c>
      <c r="FO264" s="51">
        <v>1686</v>
      </c>
      <c r="FP264" s="51">
        <v>1702</v>
      </c>
      <c r="FQ264" s="51">
        <v>1773</v>
      </c>
      <c r="FR264" s="51">
        <v>1634</v>
      </c>
      <c r="FS264" s="51">
        <v>1772</v>
      </c>
      <c r="FT264" s="51">
        <v>1731</v>
      </c>
      <c r="FU264" s="51">
        <v>1715</v>
      </c>
      <c r="FV264" s="51">
        <v>1810</v>
      </c>
      <c r="FW264" s="51">
        <v>1889</v>
      </c>
      <c r="FX264" s="51">
        <v>1349</v>
      </c>
      <c r="FY264" s="51">
        <v>1271</v>
      </c>
      <c r="FZ264" s="51">
        <v>1303</v>
      </c>
      <c r="GA264" s="51">
        <v>1152</v>
      </c>
      <c r="GB264" s="51">
        <v>1086</v>
      </c>
      <c r="GC264" s="51">
        <v>987</v>
      </c>
      <c r="GD264" s="51">
        <v>938</v>
      </c>
      <c r="GE264" s="51">
        <v>927</v>
      </c>
      <c r="GF264" s="51">
        <v>909</v>
      </c>
      <c r="GG264" s="51">
        <v>839</v>
      </c>
      <c r="GH264" s="51">
        <v>697</v>
      </c>
      <c r="GI264" s="51">
        <v>652</v>
      </c>
      <c r="GJ264" s="51">
        <v>541</v>
      </c>
      <c r="GK264" s="51">
        <v>500</v>
      </c>
      <c r="GL264" s="52">
        <v>1943</v>
      </c>
    </row>
    <row r="265" spans="1:194" s="1" customFormat="1">
      <c r="A265" s="30" t="s">
        <v>133</v>
      </c>
      <c r="B265" s="1" t="s">
        <v>344</v>
      </c>
      <c r="C265" s="29" t="str">
        <f t="shared" si="82"/>
        <v>LA England - Dacorum</v>
      </c>
      <c r="D265" s="50">
        <f t="shared" si="73"/>
        <v>58593</v>
      </c>
      <c r="E265" s="50">
        <f t="shared" si="74"/>
        <v>62300</v>
      </c>
      <c r="F265" s="51">
        <f t="shared" si="75"/>
        <v>156123</v>
      </c>
      <c r="G265" s="51">
        <f t="shared" si="76"/>
        <v>76670</v>
      </c>
      <c r="H265" s="52">
        <f t="shared" si="77"/>
        <v>79453</v>
      </c>
      <c r="I265" s="52">
        <f t="shared" si="78"/>
        <v>58593</v>
      </c>
      <c r="J265" s="52">
        <f t="shared" si="79"/>
        <v>62300</v>
      </c>
      <c r="K265" s="49">
        <f t="shared" si="80"/>
        <v>18077</v>
      </c>
      <c r="L265" s="50">
        <f t="shared" si="81"/>
        <v>17153</v>
      </c>
      <c r="M265" s="51">
        <v>869</v>
      </c>
      <c r="N265" s="51">
        <v>934</v>
      </c>
      <c r="O265" s="51">
        <v>953</v>
      </c>
      <c r="P265" s="51">
        <v>1011</v>
      </c>
      <c r="Q265" s="51">
        <v>1024</v>
      </c>
      <c r="R265" s="51">
        <v>1090</v>
      </c>
      <c r="S265" s="51">
        <v>1062</v>
      </c>
      <c r="T265" s="51">
        <v>1002</v>
      </c>
      <c r="U265" s="51">
        <v>1030</v>
      </c>
      <c r="V265" s="51">
        <v>1012</v>
      </c>
      <c r="W265" s="51">
        <v>1012</v>
      </c>
      <c r="X265" s="51">
        <v>1073</v>
      </c>
      <c r="Y265" s="51">
        <v>1048</v>
      </c>
      <c r="Z265" s="51">
        <v>1079</v>
      </c>
      <c r="AA265" s="51">
        <v>1019</v>
      </c>
      <c r="AB265" s="51">
        <v>1005</v>
      </c>
      <c r="AC265" s="51">
        <v>914</v>
      </c>
      <c r="AD265" s="51">
        <v>940</v>
      </c>
      <c r="AE265" s="51">
        <v>900</v>
      </c>
      <c r="AF265" s="51">
        <v>593</v>
      </c>
      <c r="AG265" s="51">
        <v>581</v>
      </c>
      <c r="AH265" s="51">
        <v>644</v>
      </c>
      <c r="AI265" s="51">
        <v>667</v>
      </c>
      <c r="AJ265" s="51">
        <v>760</v>
      </c>
      <c r="AK265" s="51">
        <v>851</v>
      </c>
      <c r="AL265" s="51">
        <v>886</v>
      </c>
      <c r="AM265" s="51">
        <v>850</v>
      </c>
      <c r="AN265" s="51">
        <v>868</v>
      </c>
      <c r="AO265" s="51">
        <v>909</v>
      </c>
      <c r="AP265" s="51">
        <v>937</v>
      </c>
      <c r="AQ265" s="51">
        <v>969</v>
      </c>
      <c r="AR265" s="51">
        <v>1063</v>
      </c>
      <c r="AS265" s="51">
        <v>1000</v>
      </c>
      <c r="AT265" s="51">
        <v>1135</v>
      </c>
      <c r="AU265" s="51">
        <v>1166</v>
      </c>
      <c r="AV265" s="51">
        <v>1104</v>
      </c>
      <c r="AW265" s="51">
        <v>1116</v>
      </c>
      <c r="AX265" s="51">
        <v>1089</v>
      </c>
      <c r="AY265" s="51">
        <v>1092</v>
      </c>
      <c r="AZ265" s="51">
        <v>1046</v>
      </c>
      <c r="BA265" s="51">
        <v>1127</v>
      </c>
      <c r="BB265" s="51">
        <v>1076</v>
      </c>
      <c r="BC265" s="51">
        <v>1131</v>
      </c>
      <c r="BD265" s="51">
        <v>1114</v>
      </c>
      <c r="BE265" s="51">
        <v>1020</v>
      </c>
      <c r="BF265" s="51">
        <v>1047</v>
      </c>
      <c r="BG265" s="51">
        <v>1016</v>
      </c>
      <c r="BH265" s="51">
        <v>1123</v>
      </c>
      <c r="BI265" s="51">
        <v>1007</v>
      </c>
      <c r="BJ265" s="51">
        <v>1055</v>
      </c>
      <c r="BK265" s="51">
        <v>1057</v>
      </c>
      <c r="BL265" s="51">
        <v>1138</v>
      </c>
      <c r="BM265" s="51">
        <v>1012</v>
      </c>
      <c r="BN265" s="51">
        <v>1100</v>
      </c>
      <c r="BO265" s="51">
        <v>1000</v>
      </c>
      <c r="BP265" s="51">
        <v>1013</v>
      </c>
      <c r="BQ265" s="51">
        <v>1066</v>
      </c>
      <c r="BR265" s="51">
        <v>1072</v>
      </c>
      <c r="BS265" s="51">
        <v>1088</v>
      </c>
      <c r="BT265" s="51">
        <v>1016</v>
      </c>
      <c r="BU265" s="51">
        <v>997</v>
      </c>
      <c r="BV265" s="51">
        <v>920</v>
      </c>
      <c r="BW265" s="51">
        <v>917</v>
      </c>
      <c r="BX265" s="51">
        <v>867</v>
      </c>
      <c r="BY265" s="51">
        <v>841</v>
      </c>
      <c r="BZ265" s="51">
        <v>811</v>
      </c>
      <c r="CA265" s="51">
        <v>778</v>
      </c>
      <c r="CB265" s="51">
        <v>700</v>
      </c>
      <c r="CC265" s="51">
        <v>699</v>
      </c>
      <c r="CD265" s="51">
        <v>651</v>
      </c>
      <c r="CE265" s="51">
        <v>672</v>
      </c>
      <c r="CF265" s="51">
        <v>643</v>
      </c>
      <c r="CG265" s="51">
        <v>604</v>
      </c>
      <c r="CH265" s="51">
        <v>615</v>
      </c>
      <c r="CI265" s="51">
        <v>642</v>
      </c>
      <c r="CJ265" s="51">
        <v>704</v>
      </c>
      <c r="CK265" s="51">
        <v>505</v>
      </c>
      <c r="CL265" s="51">
        <v>477</v>
      </c>
      <c r="CM265" s="51">
        <v>515</v>
      </c>
      <c r="CN265" s="51">
        <v>446</v>
      </c>
      <c r="CO265" s="51">
        <v>345</v>
      </c>
      <c r="CP265" s="51">
        <v>287</v>
      </c>
      <c r="CQ265" s="51">
        <v>329</v>
      </c>
      <c r="CR265" s="51">
        <v>307</v>
      </c>
      <c r="CS265" s="51">
        <v>277</v>
      </c>
      <c r="CT265" s="51">
        <v>251</v>
      </c>
      <c r="CU265" s="51">
        <v>221</v>
      </c>
      <c r="CV265" s="51">
        <v>191</v>
      </c>
      <c r="CW265" s="51">
        <v>176</v>
      </c>
      <c r="CX265" s="51">
        <v>130</v>
      </c>
      <c r="CY265" s="51">
        <v>571</v>
      </c>
      <c r="CZ265" s="51">
        <v>849</v>
      </c>
      <c r="DA265" s="51">
        <v>873</v>
      </c>
      <c r="DB265" s="51">
        <v>965</v>
      </c>
      <c r="DC265" s="51">
        <v>902</v>
      </c>
      <c r="DD265" s="51">
        <v>960</v>
      </c>
      <c r="DE265" s="51">
        <v>996</v>
      </c>
      <c r="DF265" s="51">
        <v>991</v>
      </c>
      <c r="DG265" s="51">
        <v>988</v>
      </c>
      <c r="DH265" s="51">
        <v>1005</v>
      </c>
      <c r="DI265" s="51">
        <v>984</v>
      </c>
      <c r="DJ265" s="51">
        <v>964</v>
      </c>
      <c r="DK265" s="51">
        <v>1023</v>
      </c>
      <c r="DL265" s="51">
        <v>1001</v>
      </c>
      <c r="DM265" s="51">
        <v>1017</v>
      </c>
      <c r="DN265" s="51">
        <v>958</v>
      </c>
      <c r="DO265" s="51">
        <v>934</v>
      </c>
      <c r="DP265" s="51">
        <v>875</v>
      </c>
      <c r="DQ265" s="51">
        <v>868</v>
      </c>
      <c r="DR265" s="51">
        <v>844</v>
      </c>
      <c r="DS265" s="51">
        <v>463</v>
      </c>
      <c r="DT265" s="51">
        <v>452</v>
      </c>
      <c r="DU265" s="51">
        <v>547</v>
      </c>
      <c r="DV265" s="51">
        <v>664</v>
      </c>
      <c r="DW265" s="51">
        <v>776</v>
      </c>
      <c r="DX265" s="51">
        <v>826</v>
      </c>
      <c r="DY265" s="51">
        <v>835</v>
      </c>
      <c r="DZ265" s="51">
        <v>854</v>
      </c>
      <c r="EA265" s="51">
        <v>899</v>
      </c>
      <c r="EB265" s="51">
        <v>979</v>
      </c>
      <c r="EC265" s="51">
        <v>981</v>
      </c>
      <c r="ED265" s="51">
        <v>1044</v>
      </c>
      <c r="EE265" s="51">
        <v>1071</v>
      </c>
      <c r="EF265" s="51">
        <v>1161</v>
      </c>
      <c r="EG265" s="51">
        <v>1099</v>
      </c>
      <c r="EH265" s="51">
        <v>1216</v>
      </c>
      <c r="EI265" s="51">
        <v>1209</v>
      </c>
      <c r="EJ265" s="51">
        <v>1183</v>
      </c>
      <c r="EK265" s="51">
        <v>1141</v>
      </c>
      <c r="EL265" s="51">
        <v>1136</v>
      </c>
      <c r="EM265" s="51">
        <v>1161</v>
      </c>
      <c r="EN265" s="51">
        <v>1180</v>
      </c>
      <c r="EO265" s="51">
        <v>1233</v>
      </c>
      <c r="EP265" s="51">
        <v>1186</v>
      </c>
      <c r="EQ265" s="51">
        <v>1154</v>
      </c>
      <c r="ER265" s="51">
        <v>1065</v>
      </c>
      <c r="ES265" s="51">
        <v>1021</v>
      </c>
      <c r="ET265" s="51">
        <v>1035</v>
      </c>
      <c r="EU265" s="51">
        <v>1039</v>
      </c>
      <c r="EV265" s="51">
        <v>1013</v>
      </c>
      <c r="EW265" s="51">
        <v>1072</v>
      </c>
      <c r="EX265" s="51">
        <v>1132</v>
      </c>
      <c r="EY265" s="51">
        <v>1164</v>
      </c>
      <c r="EZ265" s="51">
        <v>1052</v>
      </c>
      <c r="FA265" s="51">
        <v>1084</v>
      </c>
      <c r="FB265" s="51">
        <v>1127</v>
      </c>
      <c r="FC265" s="51">
        <v>1104</v>
      </c>
      <c r="FD265" s="51">
        <v>1077</v>
      </c>
      <c r="FE265" s="51">
        <v>1116</v>
      </c>
      <c r="FF265" s="51">
        <v>992</v>
      </c>
      <c r="FG265" s="51">
        <v>1032</v>
      </c>
      <c r="FH265" s="51">
        <v>1070</v>
      </c>
      <c r="FI265" s="51">
        <v>975</v>
      </c>
      <c r="FJ265" s="51">
        <v>912</v>
      </c>
      <c r="FK265" s="51">
        <v>907</v>
      </c>
      <c r="FL265" s="51">
        <v>882</v>
      </c>
      <c r="FM265" s="51">
        <v>872</v>
      </c>
      <c r="FN265" s="51">
        <v>817</v>
      </c>
      <c r="FO265" s="51">
        <v>749</v>
      </c>
      <c r="FP265" s="51">
        <v>692</v>
      </c>
      <c r="FQ265" s="51">
        <v>748</v>
      </c>
      <c r="FR265" s="51">
        <v>660</v>
      </c>
      <c r="FS265" s="51">
        <v>700</v>
      </c>
      <c r="FT265" s="51">
        <v>684</v>
      </c>
      <c r="FU265" s="51">
        <v>737</v>
      </c>
      <c r="FV265" s="51">
        <v>716</v>
      </c>
      <c r="FW265" s="51">
        <v>830</v>
      </c>
      <c r="FX265" s="51">
        <v>618</v>
      </c>
      <c r="FY265" s="51">
        <v>575</v>
      </c>
      <c r="FZ265" s="51">
        <v>562</v>
      </c>
      <c r="GA265" s="51">
        <v>525</v>
      </c>
      <c r="GB265" s="51">
        <v>449</v>
      </c>
      <c r="GC265" s="51">
        <v>404</v>
      </c>
      <c r="GD265" s="51">
        <v>385</v>
      </c>
      <c r="GE265" s="51">
        <v>432</v>
      </c>
      <c r="GF265" s="51">
        <v>390</v>
      </c>
      <c r="GG265" s="51">
        <v>370</v>
      </c>
      <c r="GH265" s="51">
        <v>331</v>
      </c>
      <c r="GI265" s="51">
        <v>282</v>
      </c>
      <c r="GJ265" s="51">
        <v>269</v>
      </c>
      <c r="GK265" s="51">
        <v>246</v>
      </c>
      <c r="GL265" s="52">
        <v>1092</v>
      </c>
    </row>
    <row r="266" spans="1:194" s="1" customFormat="1">
      <c r="A266" s="30" t="s">
        <v>133</v>
      </c>
      <c r="B266" s="1" t="s">
        <v>345</v>
      </c>
      <c r="C266" s="29" t="str">
        <f t="shared" si="82"/>
        <v>LA England - Darlington</v>
      </c>
      <c r="D266" s="50">
        <f t="shared" ref="D266:D329" si="83">I266</f>
        <v>42151</v>
      </c>
      <c r="E266" s="50">
        <f t="shared" ref="E266:E329" si="84">J266</f>
        <v>44886</v>
      </c>
      <c r="F266" s="51">
        <f t="shared" ref="F266:F329" si="85">G266+H266</f>
        <v>109469</v>
      </c>
      <c r="G266" s="51">
        <f t="shared" ref="G266:G329" si="86">SUM(M266:CY266)</f>
        <v>53627</v>
      </c>
      <c r="H266" s="52">
        <f t="shared" ref="H266:H329" si="87">SUM(CZ266:GL266)</f>
        <v>55842</v>
      </c>
      <c r="I266" s="52">
        <f t="shared" ref="I266:I329" si="88">SUM(AE266:CY266)</f>
        <v>42151</v>
      </c>
      <c r="J266" s="52">
        <f t="shared" ref="J266:J329" si="89">SUM(DR266:GL266)</f>
        <v>44886</v>
      </c>
      <c r="K266" s="49">
        <f t="shared" ref="K266:K329" si="90">SUM(M266:AD266)</f>
        <v>11476</v>
      </c>
      <c r="L266" s="50">
        <f t="shared" ref="L266:L329" si="91">SUM(CZ266:DQ266)</f>
        <v>10956</v>
      </c>
      <c r="M266" s="51">
        <v>567</v>
      </c>
      <c r="N266" s="51">
        <v>522</v>
      </c>
      <c r="O266" s="51">
        <v>537</v>
      </c>
      <c r="P266" s="51">
        <v>585</v>
      </c>
      <c r="Q266" s="51">
        <v>605</v>
      </c>
      <c r="R266" s="51">
        <v>560</v>
      </c>
      <c r="S266" s="51">
        <v>635</v>
      </c>
      <c r="T266" s="51">
        <v>651</v>
      </c>
      <c r="U266" s="51">
        <v>673</v>
      </c>
      <c r="V266" s="51">
        <v>692</v>
      </c>
      <c r="W266" s="51">
        <v>685</v>
      </c>
      <c r="X266" s="51">
        <v>677</v>
      </c>
      <c r="Y266" s="51">
        <v>707</v>
      </c>
      <c r="Z266" s="51">
        <v>724</v>
      </c>
      <c r="AA266" s="51">
        <v>679</v>
      </c>
      <c r="AB266" s="51">
        <v>643</v>
      </c>
      <c r="AC266" s="51">
        <v>644</v>
      </c>
      <c r="AD266" s="51">
        <v>690</v>
      </c>
      <c r="AE266" s="51">
        <v>630</v>
      </c>
      <c r="AF266" s="51">
        <v>512</v>
      </c>
      <c r="AG266" s="51">
        <v>463</v>
      </c>
      <c r="AH266" s="51">
        <v>429</v>
      </c>
      <c r="AI266" s="51">
        <v>577</v>
      </c>
      <c r="AJ266" s="51">
        <v>571</v>
      </c>
      <c r="AK266" s="51">
        <v>616</v>
      </c>
      <c r="AL266" s="51">
        <v>648</v>
      </c>
      <c r="AM266" s="51">
        <v>594</v>
      </c>
      <c r="AN266" s="51">
        <v>616</v>
      </c>
      <c r="AO266" s="51">
        <v>656</v>
      </c>
      <c r="AP266" s="51">
        <v>657</v>
      </c>
      <c r="AQ266" s="51">
        <v>653</v>
      </c>
      <c r="AR266" s="51">
        <v>741</v>
      </c>
      <c r="AS266" s="51">
        <v>676</v>
      </c>
      <c r="AT266" s="51">
        <v>657</v>
      </c>
      <c r="AU266" s="51">
        <v>711</v>
      </c>
      <c r="AV266" s="51">
        <v>681</v>
      </c>
      <c r="AW266" s="51">
        <v>713</v>
      </c>
      <c r="AX266" s="51">
        <v>655</v>
      </c>
      <c r="AY266" s="51">
        <v>670</v>
      </c>
      <c r="AZ266" s="51">
        <v>626</v>
      </c>
      <c r="BA266" s="51">
        <v>641</v>
      </c>
      <c r="BB266" s="51">
        <v>668</v>
      </c>
      <c r="BC266" s="51">
        <v>698</v>
      </c>
      <c r="BD266" s="51">
        <v>721</v>
      </c>
      <c r="BE266" s="51">
        <v>668</v>
      </c>
      <c r="BF266" s="51">
        <v>626</v>
      </c>
      <c r="BG266" s="51">
        <v>609</v>
      </c>
      <c r="BH266" s="51">
        <v>676</v>
      </c>
      <c r="BI266" s="51">
        <v>641</v>
      </c>
      <c r="BJ266" s="51">
        <v>681</v>
      </c>
      <c r="BK266" s="51">
        <v>723</v>
      </c>
      <c r="BL266" s="51">
        <v>750</v>
      </c>
      <c r="BM266" s="51">
        <v>785</v>
      </c>
      <c r="BN266" s="51">
        <v>761</v>
      </c>
      <c r="BO266" s="51">
        <v>778</v>
      </c>
      <c r="BP266" s="51">
        <v>772</v>
      </c>
      <c r="BQ266" s="51">
        <v>799</v>
      </c>
      <c r="BR266" s="51">
        <v>825</v>
      </c>
      <c r="BS266" s="51">
        <v>727</v>
      </c>
      <c r="BT266" s="51">
        <v>800</v>
      </c>
      <c r="BU266" s="51">
        <v>777</v>
      </c>
      <c r="BV266" s="51">
        <v>751</v>
      </c>
      <c r="BW266" s="51">
        <v>675</v>
      </c>
      <c r="BX266" s="51">
        <v>704</v>
      </c>
      <c r="BY266" s="51">
        <v>661</v>
      </c>
      <c r="BZ266" s="51">
        <v>617</v>
      </c>
      <c r="CA266" s="51">
        <v>629</v>
      </c>
      <c r="CB266" s="51">
        <v>598</v>
      </c>
      <c r="CC266" s="51">
        <v>600</v>
      </c>
      <c r="CD266" s="51">
        <v>589</v>
      </c>
      <c r="CE266" s="51">
        <v>537</v>
      </c>
      <c r="CF266" s="51">
        <v>530</v>
      </c>
      <c r="CG266" s="51">
        <v>523</v>
      </c>
      <c r="CH266" s="51">
        <v>595</v>
      </c>
      <c r="CI266" s="51">
        <v>577</v>
      </c>
      <c r="CJ266" s="51">
        <v>594</v>
      </c>
      <c r="CK266" s="51">
        <v>439</v>
      </c>
      <c r="CL266" s="51">
        <v>447</v>
      </c>
      <c r="CM266" s="51">
        <v>387</v>
      </c>
      <c r="CN266" s="51">
        <v>350</v>
      </c>
      <c r="CO266" s="51">
        <v>302</v>
      </c>
      <c r="CP266" s="51">
        <v>280</v>
      </c>
      <c r="CQ266" s="51">
        <v>279</v>
      </c>
      <c r="CR266" s="51">
        <v>267</v>
      </c>
      <c r="CS266" s="51">
        <v>222</v>
      </c>
      <c r="CT266" s="51">
        <v>199</v>
      </c>
      <c r="CU266" s="51">
        <v>173</v>
      </c>
      <c r="CV266" s="51">
        <v>160</v>
      </c>
      <c r="CW266" s="51">
        <v>125</v>
      </c>
      <c r="CX266" s="51">
        <v>106</v>
      </c>
      <c r="CY266" s="51">
        <v>357</v>
      </c>
      <c r="CZ266" s="51">
        <v>499</v>
      </c>
      <c r="DA266" s="51">
        <v>544</v>
      </c>
      <c r="DB266" s="51">
        <v>594</v>
      </c>
      <c r="DC266" s="51">
        <v>544</v>
      </c>
      <c r="DD266" s="51">
        <v>589</v>
      </c>
      <c r="DE266" s="51">
        <v>567</v>
      </c>
      <c r="DF266" s="51">
        <v>597</v>
      </c>
      <c r="DG266" s="51">
        <v>593</v>
      </c>
      <c r="DH266" s="51">
        <v>595</v>
      </c>
      <c r="DI266" s="51">
        <v>627</v>
      </c>
      <c r="DJ266" s="51">
        <v>675</v>
      </c>
      <c r="DK266" s="51">
        <v>641</v>
      </c>
      <c r="DL266" s="51">
        <v>649</v>
      </c>
      <c r="DM266" s="51">
        <v>670</v>
      </c>
      <c r="DN266" s="51">
        <v>687</v>
      </c>
      <c r="DO266" s="51">
        <v>666</v>
      </c>
      <c r="DP266" s="51">
        <v>619</v>
      </c>
      <c r="DQ266" s="51">
        <v>600</v>
      </c>
      <c r="DR266" s="51">
        <v>562</v>
      </c>
      <c r="DS266" s="51">
        <v>407</v>
      </c>
      <c r="DT266" s="51">
        <v>389</v>
      </c>
      <c r="DU266" s="51">
        <v>436</v>
      </c>
      <c r="DV266" s="51">
        <v>540</v>
      </c>
      <c r="DW266" s="51">
        <v>619</v>
      </c>
      <c r="DX266" s="51">
        <v>645</v>
      </c>
      <c r="DY266" s="51">
        <v>610</v>
      </c>
      <c r="DZ266" s="51">
        <v>671</v>
      </c>
      <c r="EA266" s="51">
        <v>635</v>
      </c>
      <c r="EB266" s="51">
        <v>691</v>
      </c>
      <c r="EC266" s="51">
        <v>702</v>
      </c>
      <c r="ED266" s="51">
        <v>730</v>
      </c>
      <c r="EE266" s="51">
        <v>785</v>
      </c>
      <c r="EF266" s="51">
        <v>738</v>
      </c>
      <c r="EG266" s="51">
        <v>763</v>
      </c>
      <c r="EH266" s="51">
        <v>739</v>
      </c>
      <c r="EI266" s="51">
        <v>696</v>
      </c>
      <c r="EJ266" s="51">
        <v>713</v>
      </c>
      <c r="EK266" s="51">
        <v>694</v>
      </c>
      <c r="EL266" s="51">
        <v>682</v>
      </c>
      <c r="EM266" s="51">
        <v>687</v>
      </c>
      <c r="EN266" s="51">
        <v>687</v>
      </c>
      <c r="EO266" s="51">
        <v>701</v>
      </c>
      <c r="EP266" s="51">
        <v>720</v>
      </c>
      <c r="EQ266" s="51">
        <v>699</v>
      </c>
      <c r="ER266" s="51">
        <v>659</v>
      </c>
      <c r="ES266" s="51">
        <v>585</v>
      </c>
      <c r="ET266" s="51">
        <v>684</v>
      </c>
      <c r="EU266" s="51">
        <v>656</v>
      </c>
      <c r="EV266" s="51">
        <v>703</v>
      </c>
      <c r="EW266" s="51">
        <v>733</v>
      </c>
      <c r="EX266" s="51">
        <v>762</v>
      </c>
      <c r="EY266" s="51">
        <v>854</v>
      </c>
      <c r="EZ266" s="51">
        <v>764</v>
      </c>
      <c r="FA266" s="51">
        <v>763</v>
      </c>
      <c r="FB266" s="51">
        <v>809</v>
      </c>
      <c r="FC266" s="51">
        <v>783</v>
      </c>
      <c r="FD266" s="51">
        <v>850</v>
      </c>
      <c r="FE266" s="51">
        <v>800</v>
      </c>
      <c r="FF266" s="51">
        <v>808</v>
      </c>
      <c r="FG266" s="51">
        <v>796</v>
      </c>
      <c r="FH266" s="51">
        <v>761</v>
      </c>
      <c r="FI266" s="51">
        <v>776</v>
      </c>
      <c r="FJ266" s="51">
        <v>728</v>
      </c>
      <c r="FK266" s="51">
        <v>709</v>
      </c>
      <c r="FL266" s="51">
        <v>740</v>
      </c>
      <c r="FM266" s="51">
        <v>671</v>
      </c>
      <c r="FN266" s="51">
        <v>672</v>
      </c>
      <c r="FO266" s="51">
        <v>583</v>
      </c>
      <c r="FP266" s="51">
        <v>593</v>
      </c>
      <c r="FQ266" s="51">
        <v>586</v>
      </c>
      <c r="FR266" s="51">
        <v>596</v>
      </c>
      <c r="FS266" s="51">
        <v>614</v>
      </c>
      <c r="FT266" s="51">
        <v>585</v>
      </c>
      <c r="FU266" s="51">
        <v>585</v>
      </c>
      <c r="FV266" s="51">
        <v>617</v>
      </c>
      <c r="FW266" s="51">
        <v>719</v>
      </c>
      <c r="FX266" s="51">
        <v>539</v>
      </c>
      <c r="FY266" s="51">
        <v>483</v>
      </c>
      <c r="FZ266" s="51">
        <v>437</v>
      </c>
      <c r="GA266" s="51">
        <v>368</v>
      </c>
      <c r="GB266" s="51">
        <v>345</v>
      </c>
      <c r="GC266" s="51">
        <v>359</v>
      </c>
      <c r="GD266" s="51">
        <v>365</v>
      </c>
      <c r="GE266" s="51">
        <v>342</v>
      </c>
      <c r="GF266" s="51">
        <v>330</v>
      </c>
      <c r="GG266" s="51">
        <v>287</v>
      </c>
      <c r="GH266" s="51">
        <v>243</v>
      </c>
      <c r="GI266" s="51">
        <v>244</v>
      </c>
      <c r="GJ266" s="51">
        <v>185</v>
      </c>
      <c r="GK266" s="51">
        <v>197</v>
      </c>
      <c r="GL266" s="52">
        <v>677</v>
      </c>
    </row>
    <row r="267" spans="1:194" s="1" customFormat="1">
      <c r="A267" s="30" t="s">
        <v>133</v>
      </c>
      <c r="B267" s="1" t="s">
        <v>346</v>
      </c>
      <c r="C267" s="29" t="str">
        <f t="shared" si="82"/>
        <v>LA England - Dartford</v>
      </c>
      <c r="D267" s="50">
        <f t="shared" si="83"/>
        <v>42672</v>
      </c>
      <c r="E267" s="50">
        <f t="shared" si="84"/>
        <v>46289</v>
      </c>
      <c r="F267" s="51">
        <f t="shared" si="85"/>
        <v>118820</v>
      </c>
      <c r="G267" s="51">
        <f t="shared" si="86"/>
        <v>58067</v>
      </c>
      <c r="H267" s="52">
        <f t="shared" si="87"/>
        <v>60753</v>
      </c>
      <c r="I267" s="52">
        <f t="shared" si="88"/>
        <v>42672</v>
      </c>
      <c r="J267" s="52">
        <f t="shared" si="89"/>
        <v>46289</v>
      </c>
      <c r="K267" s="49">
        <f t="shared" si="90"/>
        <v>15395</v>
      </c>
      <c r="L267" s="50">
        <f t="shared" si="91"/>
        <v>14464</v>
      </c>
      <c r="M267" s="51">
        <v>862</v>
      </c>
      <c r="N267" s="51">
        <v>821</v>
      </c>
      <c r="O267" s="51">
        <v>892</v>
      </c>
      <c r="P267" s="51">
        <v>887</v>
      </c>
      <c r="Q267" s="51">
        <v>925</v>
      </c>
      <c r="R267" s="51">
        <v>903</v>
      </c>
      <c r="S267" s="51">
        <v>844</v>
      </c>
      <c r="T267" s="51">
        <v>840</v>
      </c>
      <c r="U267" s="51">
        <v>851</v>
      </c>
      <c r="V267" s="51">
        <v>853</v>
      </c>
      <c r="W267" s="51">
        <v>918</v>
      </c>
      <c r="X267" s="51">
        <v>967</v>
      </c>
      <c r="Y267" s="51">
        <v>918</v>
      </c>
      <c r="Z267" s="51">
        <v>832</v>
      </c>
      <c r="AA267" s="51">
        <v>770</v>
      </c>
      <c r="AB267" s="51">
        <v>772</v>
      </c>
      <c r="AC267" s="51">
        <v>759</v>
      </c>
      <c r="AD267" s="51">
        <v>781</v>
      </c>
      <c r="AE267" s="51">
        <v>634</v>
      </c>
      <c r="AF267" s="51">
        <v>423</v>
      </c>
      <c r="AG267" s="51">
        <v>473</v>
      </c>
      <c r="AH267" s="51">
        <v>510</v>
      </c>
      <c r="AI267" s="51">
        <v>536</v>
      </c>
      <c r="AJ267" s="51">
        <v>610</v>
      </c>
      <c r="AK267" s="51">
        <v>602</v>
      </c>
      <c r="AL267" s="51">
        <v>626</v>
      </c>
      <c r="AM267" s="51">
        <v>604</v>
      </c>
      <c r="AN267" s="51">
        <v>712</v>
      </c>
      <c r="AO267" s="51">
        <v>703</v>
      </c>
      <c r="AP267" s="51">
        <v>823</v>
      </c>
      <c r="AQ267" s="51">
        <v>792</v>
      </c>
      <c r="AR267" s="51">
        <v>870</v>
      </c>
      <c r="AS267" s="51">
        <v>951</v>
      </c>
      <c r="AT267" s="51">
        <v>965</v>
      </c>
      <c r="AU267" s="51">
        <v>945</v>
      </c>
      <c r="AV267" s="51">
        <v>925</v>
      </c>
      <c r="AW267" s="51">
        <v>938</v>
      </c>
      <c r="AX267" s="51">
        <v>990</v>
      </c>
      <c r="AY267" s="51">
        <v>890</v>
      </c>
      <c r="AZ267" s="51">
        <v>877</v>
      </c>
      <c r="BA267" s="51">
        <v>909</v>
      </c>
      <c r="BB267" s="51">
        <v>979</v>
      </c>
      <c r="BC267" s="51">
        <v>921</v>
      </c>
      <c r="BD267" s="51">
        <v>904</v>
      </c>
      <c r="BE267" s="51">
        <v>859</v>
      </c>
      <c r="BF267" s="51">
        <v>841</v>
      </c>
      <c r="BG267" s="51">
        <v>871</v>
      </c>
      <c r="BH267" s="51">
        <v>805</v>
      </c>
      <c r="BI267" s="51">
        <v>820</v>
      </c>
      <c r="BJ267" s="51">
        <v>766</v>
      </c>
      <c r="BK267" s="51">
        <v>748</v>
      </c>
      <c r="BL267" s="51">
        <v>800</v>
      </c>
      <c r="BM267" s="51">
        <v>725</v>
      </c>
      <c r="BN267" s="51">
        <v>763</v>
      </c>
      <c r="BO267" s="51">
        <v>721</v>
      </c>
      <c r="BP267" s="51">
        <v>783</v>
      </c>
      <c r="BQ267" s="51">
        <v>773</v>
      </c>
      <c r="BR267" s="51">
        <v>728</v>
      </c>
      <c r="BS267" s="51">
        <v>699</v>
      </c>
      <c r="BT267" s="51">
        <v>681</v>
      </c>
      <c r="BU267" s="51">
        <v>600</v>
      </c>
      <c r="BV267" s="51">
        <v>587</v>
      </c>
      <c r="BW267" s="51">
        <v>560</v>
      </c>
      <c r="BX267" s="51">
        <v>563</v>
      </c>
      <c r="BY267" s="51">
        <v>500</v>
      </c>
      <c r="BZ267" s="51">
        <v>479</v>
      </c>
      <c r="CA267" s="51">
        <v>470</v>
      </c>
      <c r="CB267" s="51">
        <v>414</v>
      </c>
      <c r="CC267" s="51">
        <v>412</v>
      </c>
      <c r="CD267" s="51">
        <v>386</v>
      </c>
      <c r="CE267" s="51">
        <v>376</v>
      </c>
      <c r="CF267" s="51">
        <v>367</v>
      </c>
      <c r="CG267" s="51">
        <v>366</v>
      </c>
      <c r="CH267" s="51">
        <v>348</v>
      </c>
      <c r="CI267" s="51">
        <v>406</v>
      </c>
      <c r="CJ267" s="51">
        <v>383</v>
      </c>
      <c r="CK267" s="51">
        <v>333</v>
      </c>
      <c r="CL267" s="51">
        <v>280</v>
      </c>
      <c r="CM267" s="51">
        <v>286</v>
      </c>
      <c r="CN267" s="51">
        <v>234</v>
      </c>
      <c r="CO267" s="51">
        <v>215</v>
      </c>
      <c r="CP267" s="51">
        <v>214</v>
      </c>
      <c r="CQ267" s="51">
        <v>179</v>
      </c>
      <c r="CR267" s="51">
        <v>169</v>
      </c>
      <c r="CS267" s="51">
        <v>156</v>
      </c>
      <c r="CT267" s="51">
        <v>176</v>
      </c>
      <c r="CU267" s="51">
        <v>129</v>
      </c>
      <c r="CV267" s="51">
        <v>127</v>
      </c>
      <c r="CW267" s="51">
        <v>91</v>
      </c>
      <c r="CX267" s="51">
        <v>85</v>
      </c>
      <c r="CY267" s="51">
        <v>286</v>
      </c>
      <c r="CZ267" s="51">
        <v>813</v>
      </c>
      <c r="DA267" s="51">
        <v>795</v>
      </c>
      <c r="DB267" s="51">
        <v>803</v>
      </c>
      <c r="DC267" s="51">
        <v>767</v>
      </c>
      <c r="DD267" s="51">
        <v>805</v>
      </c>
      <c r="DE267" s="51">
        <v>891</v>
      </c>
      <c r="DF267" s="51">
        <v>774</v>
      </c>
      <c r="DG267" s="51">
        <v>859</v>
      </c>
      <c r="DH267" s="51">
        <v>866</v>
      </c>
      <c r="DI267" s="51">
        <v>848</v>
      </c>
      <c r="DJ267" s="51">
        <v>806</v>
      </c>
      <c r="DK267" s="51">
        <v>838</v>
      </c>
      <c r="DL267" s="51">
        <v>840</v>
      </c>
      <c r="DM267" s="51">
        <v>794</v>
      </c>
      <c r="DN267" s="51">
        <v>802</v>
      </c>
      <c r="DO267" s="51">
        <v>754</v>
      </c>
      <c r="DP267" s="51">
        <v>711</v>
      </c>
      <c r="DQ267" s="51">
        <v>698</v>
      </c>
      <c r="DR267" s="51">
        <v>634</v>
      </c>
      <c r="DS267" s="51">
        <v>398</v>
      </c>
      <c r="DT267" s="51">
        <v>383</v>
      </c>
      <c r="DU267" s="51">
        <v>477</v>
      </c>
      <c r="DV267" s="51">
        <v>531</v>
      </c>
      <c r="DW267" s="51">
        <v>584</v>
      </c>
      <c r="DX267" s="51">
        <v>637</v>
      </c>
      <c r="DY267" s="51">
        <v>771</v>
      </c>
      <c r="DZ267" s="51">
        <v>820</v>
      </c>
      <c r="EA267" s="51">
        <v>829</v>
      </c>
      <c r="EB267" s="51">
        <v>842</v>
      </c>
      <c r="EC267" s="51">
        <v>954</v>
      </c>
      <c r="ED267" s="51">
        <v>1006</v>
      </c>
      <c r="EE267" s="51">
        <v>1009</v>
      </c>
      <c r="EF267" s="51">
        <v>1087</v>
      </c>
      <c r="EG267" s="51">
        <v>1142</v>
      </c>
      <c r="EH267" s="51">
        <v>1094</v>
      </c>
      <c r="EI267" s="51">
        <v>1094</v>
      </c>
      <c r="EJ267" s="51">
        <v>1153</v>
      </c>
      <c r="EK267" s="51">
        <v>1061</v>
      </c>
      <c r="EL267" s="51">
        <v>1007</v>
      </c>
      <c r="EM267" s="51">
        <v>971</v>
      </c>
      <c r="EN267" s="51">
        <v>997</v>
      </c>
      <c r="EO267" s="51">
        <v>1054</v>
      </c>
      <c r="EP267" s="51">
        <v>917</v>
      </c>
      <c r="EQ267" s="51">
        <v>899</v>
      </c>
      <c r="ER267" s="51">
        <v>848</v>
      </c>
      <c r="ES267" s="51">
        <v>803</v>
      </c>
      <c r="ET267" s="51">
        <v>745</v>
      </c>
      <c r="EU267" s="51">
        <v>815</v>
      </c>
      <c r="EV267" s="51">
        <v>773</v>
      </c>
      <c r="EW267" s="51">
        <v>782</v>
      </c>
      <c r="EX267" s="51">
        <v>752</v>
      </c>
      <c r="EY267" s="51">
        <v>741</v>
      </c>
      <c r="EZ267" s="51">
        <v>731</v>
      </c>
      <c r="FA267" s="51">
        <v>788</v>
      </c>
      <c r="FB267" s="51">
        <v>808</v>
      </c>
      <c r="FC267" s="51">
        <v>812</v>
      </c>
      <c r="FD267" s="51">
        <v>755</v>
      </c>
      <c r="FE267" s="51">
        <v>708</v>
      </c>
      <c r="FF267" s="51">
        <v>680</v>
      </c>
      <c r="FG267" s="51">
        <v>630</v>
      </c>
      <c r="FH267" s="51">
        <v>649</v>
      </c>
      <c r="FI267" s="51">
        <v>585</v>
      </c>
      <c r="FJ267" s="51">
        <v>607</v>
      </c>
      <c r="FK267" s="51">
        <v>541</v>
      </c>
      <c r="FL267" s="51">
        <v>520</v>
      </c>
      <c r="FM267" s="51">
        <v>495</v>
      </c>
      <c r="FN267" s="51">
        <v>451</v>
      </c>
      <c r="FO267" s="51">
        <v>441</v>
      </c>
      <c r="FP267" s="51">
        <v>427</v>
      </c>
      <c r="FQ267" s="51">
        <v>410</v>
      </c>
      <c r="FR267" s="51">
        <v>403</v>
      </c>
      <c r="FS267" s="51">
        <v>382</v>
      </c>
      <c r="FT267" s="51">
        <v>424</v>
      </c>
      <c r="FU267" s="51">
        <v>407</v>
      </c>
      <c r="FV267" s="51">
        <v>472</v>
      </c>
      <c r="FW267" s="51">
        <v>509</v>
      </c>
      <c r="FX267" s="51">
        <v>348</v>
      </c>
      <c r="FY267" s="51">
        <v>343</v>
      </c>
      <c r="FZ267" s="51">
        <v>348</v>
      </c>
      <c r="GA267" s="51">
        <v>317</v>
      </c>
      <c r="GB267" s="51">
        <v>270</v>
      </c>
      <c r="GC267" s="51">
        <v>244</v>
      </c>
      <c r="GD267" s="51">
        <v>237</v>
      </c>
      <c r="GE267" s="51">
        <v>257</v>
      </c>
      <c r="GF267" s="51">
        <v>247</v>
      </c>
      <c r="GG267" s="51">
        <v>210</v>
      </c>
      <c r="GH267" s="51">
        <v>193</v>
      </c>
      <c r="GI267" s="51">
        <v>177</v>
      </c>
      <c r="GJ267" s="51">
        <v>156</v>
      </c>
      <c r="GK267" s="51">
        <v>140</v>
      </c>
      <c r="GL267" s="52">
        <v>557</v>
      </c>
    </row>
    <row r="268" spans="1:194" s="1" customFormat="1">
      <c r="A268" s="30" t="s">
        <v>133</v>
      </c>
      <c r="B268" s="1" t="s">
        <v>347</v>
      </c>
      <c r="C268" s="29" t="str">
        <f t="shared" ref="C268:C331" si="92">CONCATENATE(A268," - ",B268)</f>
        <v>LA England - Derby</v>
      </c>
      <c r="D268" s="50">
        <f t="shared" si="83"/>
        <v>100523</v>
      </c>
      <c r="E268" s="50">
        <f t="shared" si="84"/>
        <v>103556</v>
      </c>
      <c r="F268" s="51">
        <f t="shared" si="85"/>
        <v>263490</v>
      </c>
      <c r="G268" s="51">
        <f t="shared" si="86"/>
        <v>130912</v>
      </c>
      <c r="H268" s="52">
        <f t="shared" si="87"/>
        <v>132578</v>
      </c>
      <c r="I268" s="52">
        <f t="shared" si="88"/>
        <v>100523</v>
      </c>
      <c r="J268" s="52">
        <f t="shared" si="89"/>
        <v>103556</v>
      </c>
      <c r="K268" s="49">
        <f t="shared" si="90"/>
        <v>30389</v>
      </c>
      <c r="L268" s="50">
        <f t="shared" si="91"/>
        <v>29022</v>
      </c>
      <c r="M268" s="51">
        <v>1531</v>
      </c>
      <c r="N268" s="51">
        <v>1589</v>
      </c>
      <c r="O268" s="51">
        <v>1532</v>
      </c>
      <c r="P268" s="51">
        <v>1615</v>
      </c>
      <c r="Q268" s="51">
        <v>1573</v>
      </c>
      <c r="R268" s="51">
        <v>1643</v>
      </c>
      <c r="S268" s="51">
        <v>1667</v>
      </c>
      <c r="T268" s="51">
        <v>1778</v>
      </c>
      <c r="U268" s="51">
        <v>1732</v>
      </c>
      <c r="V268" s="51">
        <v>1782</v>
      </c>
      <c r="W268" s="51">
        <v>1747</v>
      </c>
      <c r="X268" s="51">
        <v>1760</v>
      </c>
      <c r="Y268" s="51">
        <v>1823</v>
      </c>
      <c r="Z268" s="51">
        <v>1770</v>
      </c>
      <c r="AA268" s="51">
        <v>1823</v>
      </c>
      <c r="AB268" s="51">
        <v>1725</v>
      </c>
      <c r="AC268" s="51">
        <v>1652</v>
      </c>
      <c r="AD268" s="51">
        <v>1647</v>
      </c>
      <c r="AE268" s="51">
        <v>1799</v>
      </c>
      <c r="AF268" s="51">
        <v>1834</v>
      </c>
      <c r="AG268" s="51">
        <v>1996</v>
      </c>
      <c r="AH268" s="51">
        <v>1899</v>
      </c>
      <c r="AI268" s="51">
        <v>1948</v>
      </c>
      <c r="AJ268" s="51">
        <v>1916</v>
      </c>
      <c r="AK268" s="51">
        <v>1824</v>
      </c>
      <c r="AL268" s="51">
        <v>1779</v>
      </c>
      <c r="AM268" s="51">
        <v>1882</v>
      </c>
      <c r="AN268" s="51">
        <v>1881</v>
      </c>
      <c r="AO268" s="51">
        <v>1837</v>
      </c>
      <c r="AP268" s="51">
        <v>1804</v>
      </c>
      <c r="AQ268" s="51">
        <v>1919</v>
      </c>
      <c r="AR268" s="51">
        <v>1971</v>
      </c>
      <c r="AS268" s="51">
        <v>1921</v>
      </c>
      <c r="AT268" s="51">
        <v>1766</v>
      </c>
      <c r="AU268" s="51">
        <v>1844</v>
      </c>
      <c r="AV268" s="51">
        <v>1757</v>
      </c>
      <c r="AW268" s="51">
        <v>1763</v>
      </c>
      <c r="AX268" s="51">
        <v>1824</v>
      </c>
      <c r="AY268" s="51">
        <v>1717</v>
      </c>
      <c r="AZ268" s="51">
        <v>1768</v>
      </c>
      <c r="BA268" s="51">
        <v>1767</v>
      </c>
      <c r="BB268" s="51">
        <v>1904</v>
      </c>
      <c r="BC268" s="51">
        <v>1629</v>
      </c>
      <c r="BD268" s="51">
        <v>1535</v>
      </c>
      <c r="BE268" s="51">
        <v>1475</v>
      </c>
      <c r="BF268" s="51">
        <v>1590</v>
      </c>
      <c r="BG268" s="51">
        <v>1544</v>
      </c>
      <c r="BH268" s="51">
        <v>1598</v>
      </c>
      <c r="BI268" s="51">
        <v>1673</v>
      </c>
      <c r="BJ268" s="51">
        <v>1605</v>
      </c>
      <c r="BK268" s="51">
        <v>1779</v>
      </c>
      <c r="BL268" s="51">
        <v>1782</v>
      </c>
      <c r="BM268" s="51">
        <v>1627</v>
      </c>
      <c r="BN268" s="51">
        <v>1755</v>
      </c>
      <c r="BO268" s="51">
        <v>1759</v>
      </c>
      <c r="BP268" s="51">
        <v>1652</v>
      </c>
      <c r="BQ268" s="51">
        <v>1589</v>
      </c>
      <c r="BR268" s="51">
        <v>1669</v>
      </c>
      <c r="BS268" s="51">
        <v>1578</v>
      </c>
      <c r="BT268" s="51">
        <v>1541</v>
      </c>
      <c r="BU268" s="51">
        <v>1529</v>
      </c>
      <c r="BV268" s="51">
        <v>1422</v>
      </c>
      <c r="BW268" s="51">
        <v>1481</v>
      </c>
      <c r="BX268" s="51">
        <v>1311</v>
      </c>
      <c r="BY268" s="51">
        <v>1226</v>
      </c>
      <c r="BZ268" s="51">
        <v>1127</v>
      </c>
      <c r="CA268" s="51">
        <v>1158</v>
      </c>
      <c r="CB268" s="51">
        <v>1049</v>
      </c>
      <c r="CC268" s="51">
        <v>1145</v>
      </c>
      <c r="CD268" s="51">
        <v>1073</v>
      </c>
      <c r="CE268" s="51">
        <v>1084</v>
      </c>
      <c r="CF268" s="51">
        <v>1010</v>
      </c>
      <c r="CG268" s="51">
        <v>1037</v>
      </c>
      <c r="CH268" s="51">
        <v>1004</v>
      </c>
      <c r="CI268" s="51">
        <v>1008</v>
      </c>
      <c r="CJ268" s="51">
        <v>1128</v>
      </c>
      <c r="CK268" s="51">
        <v>828</v>
      </c>
      <c r="CL268" s="51">
        <v>824</v>
      </c>
      <c r="CM268" s="51">
        <v>772</v>
      </c>
      <c r="CN268" s="51">
        <v>630</v>
      </c>
      <c r="CO268" s="51">
        <v>590</v>
      </c>
      <c r="CP268" s="51">
        <v>504</v>
      </c>
      <c r="CQ268" s="51">
        <v>519</v>
      </c>
      <c r="CR268" s="51">
        <v>515</v>
      </c>
      <c r="CS268" s="51">
        <v>529</v>
      </c>
      <c r="CT268" s="51">
        <v>383</v>
      </c>
      <c r="CU268" s="51">
        <v>372</v>
      </c>
      <c r="CV268" s="51">
        <v>303</v>
      </c>
      <c r="CW268" s="51">
        <v>296</v>
      </c>
      <c r="CX268" s="51">
        <v>263</v>
      </c>
      <c r="CY268" s="51">
        <v>703</v>
      </c>
      <c r="CZ268" s="51">
        <v>1390</v>
      </c>
      <c r="DA268" s="51">
        <v>1427</v>
      </c>
      <c r="DB268" s="51">
        <v>1482</v>
      </c>
      <c r="DC268" s="51">
        <v>1624</v>
      </c>
      <c r="DD268" s="51">
        <v>1565</v>
      </c>
      <c r="DE268" s="51">
        <v>1579</v>
      </c>
      <c r="DF268" s="51">
        <v>1589</v>
      </c>
      <c r="DG268" s="51">
        <v>1638</v>
      </c>
      <c r="DH268" s="51">
        <v>1724</v>
      </c>
      <c r="DI268" s="51">
        <v>1697</v>
      </c>
      <c r="DJ268" s="51">
        <v>1793</v>
      </c>
      <c r="DK268" s="51">
        <v>1741</v>
      </c>
      <c r="DL268" s="51">
        <v>1698</v>
      </c>
      <c r="DM268" s="51">
        <v>1630</v>
      </c>
      <c r="DN268" s="51">
        <v>1765</v>
      </c>
      <c r="DO268" s="51">
        <v>1585</v>
      </c>
      <c r="DP268" s="51">
        <v>1519</v>
      </c>
      <c r="DQ268" s="51">
        <v>1576</v>
      </c>
      <c r="DR268" s="51">
        <v>1540</v>
      </c>
      <c r="DS268" s="51">
        <v>1700</v>
      </c>
      <c r="DT268" s="51">
        <v>1680</v>
      </c>
      <c r="DU268" s="51">
        <v>1791</v>
      </c>
      <c r="DV268" s="51">
        <v>1793</v>
      </c>
      <c r="DW268" s="51">
        <v>1654</v>
      </c>
      <c r="DX268" s="51">
        <v>1704</v>
      </c>
      <c r="DY268" s="51">
        <v>1744</v>
      </c>
      <c r="DZ268" s="51">
        <v>1688</v>
      </c>
      <c r="EA268" s="51">
        <v>1696</v>
      </c>
      <c r="EB268" s="51">
        <v>1837</v>
      </c>
      <c r="EC268" s="51">
        <v>1885</v>
      </c>
      <c r="ED268" s="51">
        <v>1856</v>
      </c>
      <c r="EE268" s="51">
        <v>2017</v>
      </c>
      <c r="EF268" s="51">
        <v>1974</v>
      </c>
      <c r="EG268" s="51">
        <v>1854</v>
      </c>
      <c r="EH268" s="51">
        <v>1820</v>
      </c>
      <c r="EI268" s="51">
        <v>1816</v>
      </c>
      <c r="EJ268" s="51">
        <v>1902</v>
      </c>
      <c r="EK268" s="51">
        <v>1910</v>
      </c>
      <c r="EL268" s="51">
        <v>1916</v>
      </c>
      <c r="EM268" s="51">
        <v>1896</v>
      </c>
      <c r="EN268" s="51">
        <v>1775</v>
      </c>
      <c r="EO268" s="51">
        <v>1867</v>
      </c>
      <c r="EP268" s="51">
        <v>1810</v>
      </c>
      <c r="EQ268" s="51">
        <v>1687</v>
      </c>
      <c r="ER268" s="51">
        <v>1563</v>
      </c>
      <c r="ES268" s="51">
        <v>1495</v>
      </c>
      <c r="ET268" s="51">
        <v>1517</v>
      </c>
      <c r="EU268" s="51">
        <v>1593</v>
      </c>
      <c r="EV268" s="51">
        <v>1508</v>
      </c>
      <c r="EW268" s="51">
        <v>1634</v>
      </c>
      <c r="EX268" s="51">
        <v>1712</v>
      </c>
      <c r="EY268" s="51">
        <v>1750</v>
      </c>
      <c r="EZ268" s="51">
        <v>1709</v>
      </c>
      <c r="FA268" s="51">
        <v>1768</v>
      </c>
      <c r="FB268" s="51">
        <v>1665</v>
      </c>
      <c r="FC268" s="51">
        <v>1598</v>
      </c>
      <c r="FD268" s="51">
        <v>1693</v>
      </c>
      <c r="FE268" s="51">
        <v>1680</v>
      </c>
      <c r="FF268" s="51">
        <v>1636</v>
      </c>
      <c r="FG268" s="51">
        <v>1573</v>
      </c>
      <c r="FH268" s="51">
        <v>1600</v>
      </c>
      <c r="FI268" s="51">
        <v>1407</v>
      </c>
      <c r="FJ268" s="51">
        <v>1362</v>
      </c>
      <c r="FK268" s="51">
        <v>1335</v>
      </c>
      <c r="FL268" s="51">
        <v>1329</v>
      </c>
      <c r="FM268" s="51">
        <v>1234</v>
      </c>
      <c r="FN268" s="51">
        <v>1218</v>
      </c>
      <c r="FO268" s="51">
        <v>1104</v>
      </c>
      <c r="FP268" s="51">
        <v>1177</v>
      </c>
      <c r="FQ268" s="51">
        <v>1125</v>
      </c>
      <c r="FR268" s="51">
        <v>1111</v>
      </c>
      <c r="FS268" s="51">
        <v>1039</v>
      </c>
      <c r="FT268" s="51">
        <v>1077</v>
      </c>
      <c r="FU268" s="51">
        <v>1098</v>
      </c>
      <c r="FV268" s="51">
        <v>1223</v>
      </c>
      <c r="FW268" s="51">
        <v>1230</v>
      </c>
      <c r="FX268" s="51">
        <v>876</v>
      </c>
      <c r="FY268" s="51">
        <v>956</v>
      </c>
      <c r="FZ268" s="51">
        <v>945</v>
      </c>
      <c r="GA268" s="51">
        <v>785</v>
      </c>
      <c r="GB268" s="51">
        <v>747</v>
      </c>
      <c r="GC268" s="51">
        <v>696</v>
      </c>
      <c r="GD268" s="51">
        <v>725</v>
      </c>
      <c r="GE268" s="51">
        <v>666</v>
      </c>
      <c r="GF268" s="51">
        <v>654</v>
      </c>
      <c r="GG268" s="51">
        <v>547</v>
      </c>
      <c r="GH268" s="51">
        <v>535</v>
      </c>
      <c r="GI268" s="51">
        <v>530</v>
      </c>
      <c r="GJ268" s="51">
        <v>429</v>
      </c>
      <c r="GK268" s="51">
        <v>377</v>
      </c>
      <c r="GL268" s="52">
        <v>1513</v>
      </c>
    </row>
    <row r="269" spans="1:194" s="1" customFormat="1">
      <c r="A269" s="30" t="s">
        <v>133</v>
      </c>
      <c r="B269" s="1" t="s">
        <v>348</v>
      </c>
      <c r="C269" s="29" t="str">
        <f t="shared" si="92"/>
        <v>LA England - Derbyshire Dales</v>
      </c>
      <c r="D269" s="50">
        <f t="shared" si="83"/>
        <v>29030</v>
      </c>
      <c r="E269" s="50">
        <f t="shared" si="84"/>
        <v>30777</v>
      </c>
      <c r="F269" s="51">
        <f t="shared" si="85"/>
        <v>71752</v>
      </c>
      <c r="G269" s="51">
        <f t="shared" si="86"/>
        <v>35013</v>
      </c>
      <c r="H269" s="52">
        <f t="shared" si="87"/>
        <v>36739</v>
      </c>
      <c r="I269" s="52">
        <f t="shared" si="88"/>
        <v>29030</v>
      </c>
      <c r="J269" s="52">
        <f t="shared" si="89"/>
        <v>30777</v>
      </c>
      <c r="K269" s="49">
        <f t="shared" si="90"/>
        <v>5983</v>
      </c>
      <c r="L269" s="50">
        <f t="shared" si="91"/>
        <v>5962</v>
      </c>
      <c r="M269" s="51">
        <v>231</v>
      </c>
      <c r="N269" s="51">
        <v>242</v>
      </c>
      <c r="O269" s="51">
        <v>279</v>
      </c>
      <c r="P269" s="51">
        <v>271</v>
      </c>
      <c r="Q269" s="51">
        <v>268</v>
      </c>
      <c r="R269" s="51">
        <v>310</v>
      </c>
      <c r="S269" s="51">
        <v>295</v>
      </c>
      <c r="T269" s="51">
        <v>361</v>
      </c>
      <c r="U269" s="51">
        <v>316</v>
      </c>
      <c r="V269" s="51">
        <v>336</v>
      </c>
      <c r="W269" s="51">
        <v>358</v>
      </c>
      <c r="X269" s="51">
        <v>386</v>
      </c>
      <c r="Y269" s="51">
        <v>371</v>
      </c>
      <c r="Z269" s="51">
        <v>381</v>
      </c>
      <c r="AA269" s="51">
        <v>414</v>
      </c>
      <c r="AB269" s="51">
        <v>373</v>
      </c>
      <c r="AC269" s="51">
        <v>402</v>
      </c>
      <c r="AD269" s="51">
        <v>389</v>
      </c>
      <c r="AE269" s="51">
        <v>387</v>
      </c>
      <c r="AF269" s="51">
        <v>273</v>
      </c>
      <c r="AG269" s="51">
        <v>231</v>
      </c>
      <c r="AH269" s="51">
        <v>297</v>
      </c>
      <c r="AI269" s="51">
        <v>252</v>
      </c>
      <c r="AJ269" s="51">
        <v>306</v>
      </c>
      <c r="AK269" s="51">
        <v>343</v>
      </c>
      <c r="AL269" s="51">
        <v>281</v>
      </c>
      <c r="AM269" s="51">
        <v>298</v>
      </c>
      <c r="AN269" s="51">
        <v>305</v>
      </c>
      <c r="AO269" s="51">
        <v>247</v>
      </c>
      <c r="AP269" s="51">
        <v>346</v>
      </c>
      <c r="AQ269" s="51">
        <v>299</v>
      </c>
      <c r="AR269" s="51">
        <v>318</v>
      </c>
      <c r="AS269" s="51">
        <v>349</v>
      </c>
      <c r="AT269" s="51">
        <v>323</v>
      </c>
      <c r="AU269" s="51">
        <v>294</v>
      </c>
      <c r="AV269" s="51">
        <v>341</v>
      </c>
      <c r="AW269" s="51">
        <v>291</v>
      </c>
      <c r="AX269" s="51">
        <v>323</v>
      </c>
      <c r="AY269" s="51">
        <v>330</v>
      </c>
      <c r="AZ269" s="51">
        <v>311</v>
      </c>
      <c r="BA269" s="51">
        <v>337</v>
      </c>
      <c r="BB269" s="51">
        <v>352</v>
      </c>
      <c r="BC269" s="51">
        <v>373</v>
      </c>
      <c r="BD269" s="51">
        <v>347</v>
      </c>
      <c r="BE269" s="51">
        <v>349</v>
      </c>
      <c r="BF269" s="51">
        <v>352</v>
      </c>
      <c r="BG269" s="51">
        <v>404</v>
      </c>
      <c r="BH269" s="51">
        <v>417</v>
      </c>
      <c r="BI269" s="51">
        <v>439</v>
      </c>
      <c r="BJ269" s="51">
        <v>482</v>
      </c>
      <c r="BK269" s="51">
        <v>479</v>
      </c>
      <c r="BL269" s="51">
        <v>566</v>
      </c>
      <c r="BM269" s="51">
        <v>533</v>
      </c>
      <c r="BN269" s="51">
        <v>588</v>
      </c>
      <c r="BO269" s="51">
        <v>611</v>
      </c>
      <c r="BP269" s="51">
        <v>615</v>
      </c>
      <c r="BQ269" s="51">
        <v>664</v>
      </c>
      <c r="BR269" s="51">
        <v>629</v>
      </c>
      <c r="BS269" s="51">
        <v>618</v>
      </c>
      <c r="BT269" s="51">
        <v>636</v>
      </c>
      <c r="BU269" s="51">
        <v>579</v>
      </c>
      <c r="BV269" s="51">
        <v>610</v>
      </c>
      <c r="BW269" s="51">
        <v>582</v>
      </c>
      <c r="BX269" s="51">
        <v>577</v>
      </c>
      <c r="BY269" s="51">
        <v>580</v>
      </c>
      <c r="BZ269" s="51">
        <v>499</v>
      </c>
      <c r="CA269" s="51">
        <v>556</v>
      </c>
      <c r="CB269" s="51">
        <v>488</v>
      </c>
      <c r="CC269" s="51">
        <v>486</v>
      </c>
      <c r="CD269" s="51">
        <v>507</v>
      </c>
      <c r="CE269" s="51">
        <v>503</v>
      </c>
      <c r="CF269" s="51">
        <v>479</v>
      </c>
      <c r="CG269" s="51">
        <v>530</v>
      </c>
      <c r="CH269" s="51">
        <v>485</v>
      </c>
      <c r="CI269" s="51">
        <v>522</v>
      </c>
      <c r="CJ269" s="51">
        <v>614</v>
      </c>
      <c r="CK269" s="51">
        <v>447</v>
      </c>
      <c r="CL269" s="51">
        <v>400</v>
      </c>
      <c r="CM269" s="51">
        <v>406</v>
      </c>
      <c r="CN269" s="51">
        <v>365</v>
      </c>
      <c r="CO269" s="51">
        <v>309</v>
      </c>
      <c r="CP269" s="51">
        <v>252</v>
      </c>
      <c r="CQ269" s="51">
        <v>256</v>
      </c>
      <c r="CR269" s="51">
        <v>212</v>
      </c>
      <c r="CS269" s="51">
        <v>222</v>
      </c>
      <c r="CT269" s="51">
        <v>202</v>
      </c>
      <c r="CU269" s="51">
        <v>159</v>
      </c>
      <c r="CV269" s="51">
        <v>128</v>
      </c>
      <c r="CW269" s="51">
        <v>112</v>
      </c>
      <c r="CX269" s="51">
        <v>88</v>
      </c>
      <c r="CY269" s="51">
        <v>339</v>
      </c>
      <c r="CZ269" s="51">
        <v>231</v>
      </c>
      <c r="DA269" s="51">
        <v>244</v>
      </c>
      <c r="DB269" s="51">
        <v>272</v>
      </c>
      <c r="DC269" s="51">
        <v>269</v>
      </c>
      <c r="DD269" s="51">
        <v>275</v>
      </c>
      <c r="DE269" s="51">
        <v>287</v>
      </c>
      <c r="DF269" s="51">
        <v>353</v>
      </c>
      <c r="DG269" s="51">
        <v>308</v>
      </c>
      <c r="DH269" s="51">
        <v>333</v>
      </c>
      <c r="DI269" s="51">
        <v>347</v>
      </c>
      <c r="DJ269" s="51">
        <v>377</v>
      </c>
      <c r="DK269" s="51">
        <v>396</v>
      </c>
      <c r="DL269" s="51">
        <v>374</v>
      </c>
      <c r="DM269" s="51">
        <v>358</v>
      </c>
      <c r="DN269" s="51">
        <v>418</v>
      </c>
      <c r="DO269" s="51">
        <v>368</v>
      </c>
      <c r="DP269" s="51">
        <v>381</v>
      </c>
      <c r="DQ269" s="51">
        <v>371</v>
      </c>
      <c r="DR269" s="51">
        <v>317</v>
      </c>
      <c r="DS269" s="51">
        <v>209</v>
      </c>
      <c r="DT269" s="51">
        <v>204</v>
      </c>
      <c r="DU269" s="51">
        <v>206</v>
      </c>
      <c r="DV269" s="51">
        <v>283</v>
      </c>
      <c r="DW269" s="51">
        <v>273</v>
      </c>
      <c r="DX269" s="51">
        <v>298</v>
      </c>
      <c r="DY269" s="51">
        <v>275</v>
      </c>
      <c r="DZ269" s="51">
        <v>241</v>
      </c>
      <c r="EA269" s="51">
        <v>274</v>
      </c>
      <c r="EB269" s="51">
        <v>299</v>
      </c>
      <c r="EC269" s="51">
        <v>318</v>
      </c>
      <c r="ED269" s="51">
        <v>323</v>
      </c>
      <c r="EE269" s="51">
        <v>321</v>
      </c>
      <c r="EF269" s="51">
        <v>336</v>
      </c>
      <c r="EG269" s="51">
        <v>317</v>
      </c>
      <c r="EH269" s="51">
        <v>346</v>
      </c>
      <c r="EI269" s="51">
        <v>320</v>
      </c>
      <c r="EJ269" s="51">
        <v>326</v>
      </c>
      <c r="EK269" s="51">
        <v>342</v>
      </c>
      <c r="EL269" s="51">
        <v>318</v>
      </c>
      <c r="EM269" s="51">
        <v>353</v>
      </c>
      <c r="EN269" s="51">
        <v>327</v>
      </c>
      <c r="EO269" s="51">
        <v>410</v>
      </c>
      <c r="EP269" s="51">
        <v>400</v>
      </c>
      <c r="EQ269" s="51">
        <v>388</v>
      </c>
      <c r="ER269" s="51">
        <v>356</v>
      </c>
      <c r="ES269" s="51">
        <v>386</v>
      </c>
      <c r="ET269" s="51">
        <v>386</v>
      </c>
      <c r="EU269" s="51">
        <v>383</v>
      </c>
      <c r="EV269" s="51">
        <v>472</v>
      </c>
      <c r="EW269" s="51">
        <v>515</v>
      </c>
      <c r="EX269" s="51">
        <v>584</v>
      </c>
      <c r="EY269" s="51">
        <v>634</v>
      </c>
      <c r="EZ269" s="51">
        <v>593</v>
      </c>
      <c r="FA269" s="51">
        <v>602</v>
      </c>
      <c r="FB269" s="51">
        <v>632</v>
      </c>
      <c r="FC269" s="51">
        <v>665</v>
      </c>
      <c r="FD269" s="51">
        <v>643</v>
      </c>
      <c r="FE269" s="51">
        <v>669</v>
      </c>
      <c r="FF269" s="51">
        <v>698</v>
      </c>
      <c r="FG269" s="51">
        <v>653</v>
      </c>
      <c r="FH269" s="51">
        <v>625</v>
      </c>
      <c r="FI269" s="51">
        <v>627</v>
      </c>
      <c r="FJ269" s="51">
        <v>622</v>
      </c>
      <c r="FK269" s="51">
        <v>563</v>
      </c>
      <c r="FL269" s="51">
        <v>544</v>
      </c>
      <c r="FM269" s="51">
        <v>551</v>
      </c>
      <c r="FN269" s="51">
        <v>534</v>
      </c>
      <c r="FO269" s="51">
        <v>498</v>
      </c>
      <c r="FP269" s="51">
        <v>521</v>
      </c>
      <c r="FQ269" s="51">
        <v>532</v>
      </c>
      <c r="FR269" s="51">
        <v>520</v>
      </c>
      <c r="FS269" s="51">
        <v>541</v>
      </c>
      <c r="FT269" s="51">
        <v>457</v>
      </c>
      <c r="FU269" s="51">
        <v>570</v>
      </c>
      <c r="FV269" s="51">
        <v>595</v>
      </c>
      <c r="FW269" s="51">
        <v>620</v>
      </c>
      <c r="FX269" s="51">
        <v>476</v>
      </c>
      <c r="FY269" s="51">
        <v>433</v>
      </c>
      <c r="FZ269" s="51">
        <v>457</v>
      </c>
      <c r="GA269" s="51">
        <v>413</v>
      </c>
      <c r="GB269" s="51">
        <v>350</v>
      </c>
      <c r="GC269" s="51">
        <v>312</v>
      </c>
      <c r="GD269" s="51">
        <v>281</v>
      </c>
      <c r="GE269" s="51">
        <v>285</v>
      </c>
      <c r="GF269" s="51">
        <v>279</v>
      </c>
      <c r="GG269" s="51">
        <v>243</v>
      </c>
      <c r="GH269" s="51">
        <v>240</v>
      </c>
      <c r="GI269" s="51">
        <v>200</v>
      </c>
      <c r="GJ269" s="51">
        <v>180</v>
      </c>
      <c r="GK269" s="51">
        <v>142</v>
      </c>
      <c r="GL269" s="52">
        <v>671</v>
      </c>
    </row>
    <row r="270" spans="1:194" s="1" customFormat="1">
      <c r="A270" s="30" t="s">
        <v>133</v>
      </c>
      <c r="B270" s="1" t="s">
        <v>349</v>
      </c>
      <c r="C270" s="29" t="str">
        <f t="shared" si="92"/>
        <v>LA England - Doncaster</v>
      </c>
      <c r="D270" s="50">
        <f t="shared" si="83"/>
        <v>121112</v>
      </c>
      <c r="E270" s="50">
        <f t="shared" si="84"/>
        <v>124796</v>
      </c>
      <c r="F270" s="51">
        <f t="shared" si="85"/>
        <v>311027</v>
      </c>
      <c r="G270" s="51">
        <f t="shared" si="86"/>
        <v>154552</v>
      </c>
      <c r="H270" s="52">
        <f t="shared" si="87"/>
        <v>156475</v>
      </c>
      <c r="I270" s="52">
        <f t="shared" si="88"/>
        <v>121112</v>
      </c>
      <c r="J270" s="52">
        <f t="shared" si="89"/>
        <v>124796</v>
      </c>
      <c r="K270" s="49">
        <f t="shared" si="90"/>
        <v>33440</v>
      </c>
      <c r="L270" s="50">
        <f t="shared" si="91"/>
        <v>31679</v>
      </c>
      <c r="M270" s="51">
        <v>1778</v>
      </c>
      <c r="N270" s="51">
        <v>1809</v>
      </c>
      <c r="O270" s="51">
        <v>1879</v>
      </c>
      <c r="P270" s="51">
        <v>1801</v>
      </c>
      <c r="Q270" s="51">
        <v>1729</v>
      </c>
      <c r="R270" s="51">
        <v>1795</v>
      </c>
      <c r="S270" s="51">
        <v>1869</v>
      </c>
      <c r="T270" s="51">
        <v>1866</v>
      </c>
      <c r="U270" s="51">
        <v>1856</v>
      </c>
      <c r="V270" s="51">
        <v>1893</v>
      </c>
      <c r="W270" s="51">
        <v>1988</v>
      </c>
      <c r="X270" s="51">
        <v>1938</v>
      </c>
      <c r="Y270" s="51">
        <v>1966</v>
      </c>
      <c r="Z270" s="51">
        <v>2004</v>
      </c>
      <c r="AA270" s="51">
        <v>1949</v>
      </c>
      <c r="AB270" s="51">
        <v>1792</v>
      </c>
      <c r="AC270" s="51">
        <v>1713</v>
      </c>
      <c r="AD270" s="51">
        <v>1815</v>
      </c>
      <c r="AE270" s="51">
        <v>1744</v>
      </c>
      <c r="AF270" s="51">
        <v>1323</v>
      </c>
      <c r="AG270" s="51">
        <v>1382</v>
      </c>
      <c r="AH270" s="51">
        <v>1546</v>
      </c>
      <c r="AI270" s="51">
        <v>1650</v>
      </c>
      <c r="AJ270" s="51">
        <v>1718</v>
      </c>
      <c r="AK270" s="51">
        <v>1854</v>
      </c>
      <c r="AL270" s="51">
        <v>1932</v>
      </c>
      <c r="AM270" s="51">
        <v>1892</v>
      </c>
      <c r="AN270" s="51">
        <v>1858</v>
      </c>
      <c r="AO270" s="51">
        <v>2033</v>
      </c>
      <c r="AP270" s="51">
        <v>2101</v>
      </c>
      <c r="AQ270" s="51">
        <v>2316</v>
      </c>
      <c r="AR270" s="51">
        <v>2297</v>
      </c>
      <c r="AS270" s="51">
        <v>2228</v>
      </c>
      <c r="AT270" s="51">
        <v>2167</v>
      </c>
      <c r="AU270" s="51">
        <v>2251</v>
      </c>
      <c r="AV270" s="51">
        <v>2151</v>
      </c>
      <c r="AW270" s="51">
        <v>2123</v>
      </c>
      <c r="AX270" s="51">
        <v>2126</v>
      </c>
      <c r="AY270" s="51">
        <v>2006</v>
      </c>
      <c r="AZ270" s="51">
        <v>2023</v>
      </c>
      <c r="BA270" s="51">
        <v>1995</v>
      </c>
      <c r="BB270" s="51">
        <v>2133</v>
      </c>
      <c r="BC270" s="51">
        <v>1975</v>
      </c>
      <c r="BD270" s="51">
        <v>1790</v>
      </c>
      <c r="BE270" s="51">
        <v>1773</v>
      </c>
      <c r="BF270" s="51">
        <v>1659</v>
      </c>
      <c r="BG270" s="51">
        <v>1795</v>
      </c>
      <c r="BH270" s="51">
        <v>1725</v>
      </c>
      <c r="BI270" s="51">
        <v>1895</v>
      </c>
      <c r="BJ270" s="51">
        <v>1947</v>
      </c>
      <c r="BK270" s="51">
        <v>1992</v>
      </c>
      <c r="BL270" s="51">
        <v>2134</v>
      </c>
      <c r="BM270" s="51">
        <v>2195</v>
      </c>
      <c r="BN270" s="51">
        <v>2086</v>
      </c>
      <c r="BO270" s="51">
        <v>2171</v>
      </c>
      <c r="BP270" s="51">
        <v>2135</v>
      </c>
      <c r="BQ270" s="51">
        <v>2184</v>
      </c>
      <c r="BR270" s="51">
        <v>2148</v>
      </c>
      <c r="BS270" s="51">
        <v>2255</v>
      </c>
      <c r="BT270" s="51">
        <v>2237</v>
      </c>
      <c r="BU270" s="51">
        <v>2109</v>
      </c>
      <c r="BV270" s="51">
        <v>2081</v>
      </c>
      <c r="BW270" s="51">
        <v>2005</v>
      </c>
      <c r="BX270" s="51">
        <v>1896</v>
      </c>
      <c r="BY270" s="51">
        <v>1861</v>
      </c>
      <c r="BZ270" s="51">
        <v>1779</v>
      </c>
      <c r="CA270" s="51">
        <v>1778</v>
      </c>
      <c r="CB270" s="51">
        <v>1626</v>
      </c>
      <c r="CC270" s="51">
        <v>1576</v>
      </c>
      <c r="CD270" s="51">
        <v>1578</v>
      </c>
      <c r="CE270" s="51">
        <v>1500</v>
      </c>
      <c r="CF270" s="51">
        <v>1532</v>
      </c>
      <c r="CG270" s="51">
        <v>1386</v>
      </c>
      <c r="CH270" s="51">
        <v>1559</v>
      </c>
      <c r="CI270" s="51">
        <v>1504</v>
      </c>
      <c r="CJ270" s="51">
        <v>1592</v>
      </c>
      <c r="CK270" s="51">
        <v>1179</v>
      </c>
      <c r="CL270" s="51">
        <v>1153</v>
      </c>
      <c r="CM270" s="51">
        <v>1125</v>
      </c>
      <c r="CN270" s="51">
        <v>955</v>
      </c>
      <c r="CO270" s="51">
        <v>843</v>
      </c>
      <c r="CP270" s="51">
        <v>757</v>
      </c>
      <c r="CQ270" s="51">
        <v>717</v>
      </c>
      <c r="CR270" s="51">
        <v>602</v>
      </c>
      <c r="CS270" s="51">
        <v>565</v>
      </c>
      <c r="CT270" s="51">
        <v>535</v>
      </c>
      <c r="CU270" s="51">
        <v>486</v>
      </c>
      <c r="CV270" s="51">
        <v>403</v>
      </c>
      <c r="CW270" s="51">
        <v>319</v>
      </c>
      <c r="CX270" s="51">
        <v>268</v>
      </c>
      <c r="CY270" s="51">
        <v>898</v>
      </c>
      <c r="CZ270" s="51">
        <v>1606</v>
      </c>
      <c r="DA270" s="51">
        <v>1538</v>
      </c>
      <c r="DB270" s="51">
        <v>1631</v>
      </c>
      <c r="DC270" s="51">
        <v>1701</v>
      </c>
      <c r="DD270" s="51">
        <v>1722</v>
      </c>
      <c r="DE270" s="51">
        <v>1681</v>
      </c>
      <c r="DF270" s="51">
        <v>1674</v>
      </c>
      <c r="DG270" s="51">
        <v>1781</v>
      </c>
      <c r="DH270" s="51">
        <v>1798</v>
      </c>
      <c r="DI270" s="51">
        <v>1879</v>
      </c>
      <c r="DJ270" s="51">
        <v>1894</v>
      </c>
      <c r="DK270" s="51">
        <v>1922</v>
      </c>
      <c r="DL270" s="51">
        <v>1837</v>
      </c>
      <c r="DM270" s="51">
        <v>1854</v>
      </c>
      <c r="DN270" s="51">
        <v>1842</v>
      </c>
      <c r="DO270" s="51">
        <v>1817</v>
      </c>
      <c r="DP270" s="51">
        <v>1770</v>
      </c>
      <c r="DQ270" s="51">
        <v>1732</v>
      </c>
      <c r="DR270" s="51">
        <v>1547</v>
      </c>
      <c r="DS270" s="51">
        <v>1011</v>
      </c>
      <c r="DT270" s="51">
        <v>1247</v>
      </c>
      <c r="DU270" s="51">
        <v>1315</v>
      </c>
      <c r="DV270" s="51">
        <v>1530</v>
      </c>
      <c r="DW270" s="51">
        <v>1778</v>
      </c>
      <c r="DX270" s="51">
        <v>1756</v>
      </c>
      <c r="DY270" s="51">
        <v>1887</v>
      </c>
      <c r="DZ270" s="51">
        <v>1834</v>
      </c>
      <c r="EA270" s="51">
        <v>1986</v>
      </c>
      <c r="EB270" s="51">
        <v>2101</v>
      </c>
      <c r="EC270" s="51">
        <v>2086</v>
      </c>
      <c r="ED270" s="51">
        <v>2101</v>
      </c>
      <c r="EE270" s="51">
        <v>2157</v>
      </c>
      <c r="EF270" s="51">
        <v>2223</v>
      </c>
      <c r="EG270" s="51">
        <v>2313</v>
      </c>
      <c r="EH270" s="51">
        <v>2258</v>
      </c>
      <c r="EI270" s="51">
        <v>2237</v>
      </c>
      <c r="EJ270" s="51">
        <v>2179</v>
      </c>
      <c r="EK270" s="51">
        <v>2137</v>
      </c>
      <c r="EL270" s="51">
        <v>1912</v>
      </c>
      <c r="EM270" s="51">
        <v>2072</v>
      </c>
      <c r="EN270" s="51">
        <v>1950</v>
      </c>
      <c r="EO270" s="51">
        <v>1892</v>
      </c>
      <c r="EP270" s="51">
        <v>2072</v>
      </c>
      <c r="EQ270" s="51">
        <v>1673</v>
      </c>
      <c r="ER270" s="51">
        <v>1700</v>
      </c>
      <c r="ES270" s="51">
        <v>1678</v>
      </c>
      <c r="ET270" s="51">
        <v>1655</v>
      </c>
      <c r="EU270" s="51">
        <v>1753</v>
      </c>
      <c r="EV270" s="51">
        <v>1841</v>
      </c>
      <c r="EW270" s="51">
        <v>2019</v>
      </c>
      <c r="EX270" s="51">
        <v>1935</v>
      </c>
      <c r="EY270" s="51">
        <v>2232</v>
      </c>
      <c r="EZ270" s="51">
        <v>2097</v>
      </c>
      <c r="FA270" s="51">
        <v>2247</v>
      </c>
      <c r="FB270" s="51">
        <v>2280</v>
      </c>
      <c r="FC270" s="51">
        <v>2268</v>
      </c>
      <c r="FD270" s="51">
        <v>2250</v>
      </c>
      <c r="FE270" s="51">
        <v>2285</v>
      </c>
      <c r="FF270" s="51">
        <v>2252</v>
      </c>
      <c r="FG270" s="51">
        <v>2147</v>
      </c>
      <c r="FH270" s="51">
        <v>2126</v>
      </c>
      <c r="FI270" s="51">
        <v>2087</v>
      </c>
      <c r="FJ270" s="51">
        <v>2081</v>
      </c>
      <c r="FK270" s="51">
        <v>1969</v>
      </c>
      <c r="FL270" s="51">
        <v>1965</v>
      </c>
      <c r="FM270" s="51">
        <v>1844</v>
      </c>
      <c r="FN270" s="51">
        <v>1771</v>
      </c>
      <c r="FO270" s="51">
        <v>1682</v>
      </c>
      <c r="FP270" s="51">
        <v>1722</v>
      </c>
      <c r="FQ270" s="51">
        <v>1640</v>
      </c>
      <c r="FR270" s="51">
        <v>1554</v>
      </c>
      <c r="FS270" s="51">
        <v>1641</v>
      </c>
      <c r="FT270" s="51">
        <v>1612</v>
      </c>
      <c r="FU270" s="51">
        <v>1601</v>
      </c>
      <c r="FV270" s="51">
        <v>1740</v>
      </c>
      <c r="FW270" s="51">
        <v>1782</v>
      </c>
      <c r="FX270" s="51">
        <v>1304</v>
      </c>
      <c r="FY270" s="51">
        <v>1259</v>
      </c>
      <c r="FZ270" s="51">
        <v>1241</v>
      </c>
      <c r="GA270" s="51">
        <v>1068</v>
      </c>
      <c r="GB270" s="51">
        <v>984</v>
      </c>
      <c r="GC270" s="51">
        <v>913</v>
      </c>
      <c r="GD270" s="51">
        <v>880</v>
      </c>
      <c r="GE270" s="51">
        <v>922</v>
      </c>
      <c r="GF270" s="51">
        <v>797</v>
      </c>
      <c r="GG270" s="51">
        <v>731</v>
      </c>
      <c r="GH270" s="51">
        <v>686</v>
      </c>
      <c r="GI270" s="51">
        <v>594</v>
      </c>
      <c r="GJ270" s="51">
        <v>521</v>
      </c>
      <c r="GK270" s="51">
        <v>459</v>
      </c>
      <c r="GL270" s="52">
        <v>1727</v>
      </c>
    </row>
    <row r="271" spans="1:194" s="1" customFormat="1">
      <c r="A271" s="30" t="s">
        <v>133</v>
      </c>
      <c r="B271" s="1" t="s">
        <v>279</v>
      </c>
      <c r="C271" s="29" t="str">
        <f t="shared" si="92"/>
        <v>LA England - Dorset</v>
      </c>
      <c r="D271" s="50">
        <f t="shared" si="83"/>
        <v>152292</v>
      </c>
      <c r="E271" s="50">
        <f t="shared" si="84"/>
        <v>164879</v>
      </c>
      <c r="F271" s="51">
        <f t="shared" si="85"/>
        <v>383274</v>
      </c>
      <c r="G271" s="51">
        <f t="shared" si="86"/>
        <v>186117</v>
      </c>
      <c r="H271" s="52">
        <f t="shared" si="87"/>
        <v>197157</v>
      </c>
      <c r="I271" s="52">
        <f t="shared" si="88"/>
        <v>152292</v>
      </c>
      <c r="J271" s="52">
        <f t="shared" si="89"/>
        <v>164879</v>
      </c>
      <c r="K271" s="49">
        <f t="shared" si="90"/>
        <v>33825</v>
      </c>
      <c r="L271" s="50">
        <f t="shared" si="91"/>
        <v>32278</v>
      </c>
      <c r="M271" s="51">
        <v>1410</v>
      </c>
      <c r="N271" s="51">
        <v>1467</v>
      </c>
      <c r="O271" s="51">
        <v>1607</v>
      </c>
      <c r="P271" s="51">
        <v>1626</v>
      </c>
      <c r="Q271" s="51">
        <v>1615</v>
      </c>
      <c r="R271" s="51">
        <v>1680</v>
      </c>
      <c r="S271" s="51">
        <v>1819</v>
      </c>
      <c r="T271" s="51">
        <v>1771</v>
      </c>
      <c r="U271" s="51">
        <v>1821</v>
      </c>
      <c r="V271" s="51">
        <v>2021</v>
      </c>
      <c r="W271" s="51">
        <v>2083</v>
      </c>
      <c r="X271" s="51">
        <v>2000</v>
      </c>
      <c r="Y271" s="51">
        <v>1995</v>
      </c>
      <c r="Z271" s="51">
        <v>2078</v>
      </c>
      <c r="AA271" s="51">
        <v>2300</v>
      </c>
      <c r="AB271" s="51">
        <v>2233</v>
      </c>
      <c r="AC271" s="51">
        <v>2080</v>
      </c>
      <c r="AD271" s="51">
        <v>2219</v>
      </c>
      <c r="AE271" s="51">
        <v>2126</v>
      </c>
      <c r="AF271" s="51">
        <v>1656</v>
      </c>
      <c r="AG271" s="51">
        <v>1448</v>
      </c>
      <c r="AH271" s="51">
        <v>1538</v>
      </c>
      <c r="AI271" s="51">
        <v>1647</v>
      </c>
      <c r="AJ271" s="51">
        <v>1656</v>
      </c>
      <c r="AK271" s="51">
        <v>1758</v>
      </c>
      <c r="AL271" s="51">
        <v>1802</v>
      </c>
      <c r="AM271" s="51">
        <v>1706</v>
      </c>
      <c r="AN271" s="51">
        <v>1677</v>
      </c>
      <c r="AO271" s="51">
        <v>1679</v>
      </c>
      <c r="AP271" s="51">
        <v>1670</v>
      </c>
      <c r="AQ271" s="51">
        <v>1687</v>
      </c>
      <c r="AR271" s="51">
        <v>1804</v>
      </c>
      <c r="AS271" s="51">
        <v>1851</v>
      </c>
      <c r="AT271" s="51">
        <v>1851</v>
      </c>
      <c r="AU271" s="51">
        <v>1871</v>
      </c>
      <c r="AV271" s="51">
        <v>1963</v>
      </c>
      <c r="AW271" s="51">
        <v>1879</v>
      </c>
      <c r="AX271" s="51">
        <v>1844</v>
      </c>
      <c r="AY271" s="51">
        <v>1759</v>
      </c>
      <c r="AZ271" s="51">
        <v>1740</v>
      </c>
      <c r="BA271" s="51">
        <v>1794</v>
      </c>
      <c r="BB271" s="51">
        <v>1971</v>
      </c>
      <c r="BC271" s="51">
        <v>1942</v>
      </c>
      <c r="BD271" s="51">
        <v>1925</v>
      </c>
      <c r="BE271" s="51">
        <v>1762</v>
      </c>
      <c r="BF271" s="51">
        <v>1755</v>
      </c>
      <c r="BG271" s="51">
        <v>1813</v>
      </c>
      <c r="BH271" s="51">
        <v>1956</v>
      </c>
      <c r="BI271" s="51">
        <v>2056</v>
      </c>
      <c r="BJ271" s="51">
        <v>2235</v>
      </c>
      <c r="BK271" s="51">
        <v>2285</v>
      </c>
      <c r="BL271" s="51">
        <v>2432</v>
      </c>
      <c r="BM271" s="51">
        <v>2511</v>
      </c>
      <c r="BN271" s="51">
        <v>2648</v>
      </c>
      <c r="BO271" s="51">
        <v>2671</v>
      </c>
      <c r="BP271" s="51">
        <v>2669</v>
      </c>
      <c r="BQ271" s="51">
        <v>2807</v>
      </c>
      <c r="BR271" s="51">
        <v>2895</v>
      </c>
      <c r="BS271" s="51">
        <v>2976</v>
      </c>
      <c r="BT271" s="51">
        <v>2965</v>
      </c>
      <c r="BU271" s="51">
        <v>3069</v>
      </c>
      <c r="BV271" s="51">
        <v>2888</v>
      </c>
      <c r="BW271" s="51">
        <v>2852</v>
      </c>
      <c r="BX271" s="51">
        <v>2832</v>
      </c>
      <c r="BY271" s="51">
        <v>2825</v>
      </c>
      <c r="BZ271" s="51">
        <v>2817</v>
      </c>
      <c r="CA271" s="51">
        <v>2644</v>
      </c>
      <c r="CB271" s="51">
        <v>2659</v>
      </c>
      <c r="CC271" s="51">
        <v>2596</v>
      </c>
      <c r="CD271" s="51">
        <v>2566</v>
      </c>
      <c r="CE271" s="51">
        <v>2549</v>
      </c>
      <c r="CF271" s="51">
        <v>2570</v>
      </c>
      <c r="CG271" s="51">
        <v>2709</v>
      </c>
      <c r="CH271" s="51">
        <v>2660</v>
      </c>
      <c r="CI271" s="51">
        <v>3061</v>
      </c>
      <c r="CJ271" s="51">
        <v>3310</v>
      </c>
      <c r="CK271" s="51">
        <v>2453</v>
      </c>
      <c r="CL271" s="51">
        <v>2316</v>
      </c>
      <c r="CM271" s="51">
        <v>2220</v>
      </c>
      <c r="CN271" s="51">
        <v>2116</v>
      </c>
      <c r="CO271" s="51">
        <v>1764</v>
      </c>
      <c r="CP271" s="51">
        <v>1439</v>
      </c>
      <c r="CQ271" s="51">
        <v>1377</v>
      </c>
      <c r="CR271" s="51">
        <v>1344</v>
      </c>
      <c r="CS271" s="51">
        <v>1287</v>
      </c>
      <c r="CT271" s="51">
        <v>1157</v>
      </c>
      <c r="CU271" s="51">
        <v>990</v>
      </c>
      <c r="CV271" s="51">
        <v>876</v>
      </c>
      <c r="CW271" s="51">
        <v>742</v>
      </c>
      <c r="CX271" s="51">
        <v>638</v>
      </c>
      <c r="CY271" s="51">
        <v>2286</v>
      </c>
      <c r="CZ271" s="51">
        <v>1359</v>
      </c>
      <c r="DA271" s="51">
        <v>1335</v>
      </c>
      <c r="DB271" s="51">
        <v>1390</v>
      </c>
      <c r="DC271" s="51">
        <v>1507</v>
      </c>
      <c r="DD271" s="51">
        <v>1681</v>
      </c>
      <c r="DE271" s="51">
        <v>1676</v>
      </c>
      <c r="DF271" s="51">
        <v>1710</v>
      </c>
      <c r="DG271" s="51">
        <v>1715</v>
      </c>
      <c r="DH271" s="51">
        <v>1792</v>
      </c>
      <c r="DI271" s="51">
        <v>1814</v>
      </c>
      <c r="DJ271" s="51">
        <v>1966</v>
      </c>
      <c r="DK271" s="51">
        <v>2018</v>
      </c>
      <c r="DL271" s="51">
        <v>2043</v>
      </c>
      <c r="DM271" s="51">
        <v>2114</v>
      </c>
      <c r="DN271" s="51">
        <v>2164</v>
      </c>
      <c r="DO271" s="51">
        <v>2020</v>
      </c>
      <c r="DP271" s="51">
        <v>1995</v>
      </c>
      <c r="DQ271" s="51">
        <v>1979</v>
      </c>
      <c r="DR271" s="51">
        <v>1865</v>
      </c>
      <c r="DS271" s="51">
        <v>1263</v>
      </c>
      <c r="DT271" s="51">
        <v>1042</v>
      </c>
      <c r="DU271" s="51">
        <v>1241</v>
      </c>
      <c r="DV271" s="51">
        <v>1400</v>
      </c>
      <c r="DW271" s="51">
        <v>1552</v>
      </c>
      <c r="DX271" s="51">
        <v>1588</v>
      </c>
      <c r="DY271" s="51">
        <v>1656</v>
      </c>
      <c r="DZ271" s="51">
        <v>1517</v>
      </c>
      <c r="EA271" s="51">
        <v>1514</v>
      </c>
      <c r="EB271" s="51">
        <v>1749</v>
      </c>
      <c r="EC271" s="51">
        <v>1652</v>
      </c>
      <c r="ED271" s="51">
        <v>1789</v>
      </c>
      <c r="EE271" s="51">
        <v>1939</v>
      </c>
      <c r="EF271" s="51">
        <v>1860</v>
      </c>
      <c r="EG271" s="51">
        <v>1996</v>
      </c>
      <c r="EH271" s="51">
        <v>2022</v>
      </c>
      <c r="EI271" s="51">
        <v>1970</v>
      </c>
      <c r="EJ271" s="51">
        <v>1872</v>
      </c>
      <c r="EK271" s="51">
        <v>2020</v>
      </c>
      <c r="EL271" s="51">
        <v>1918</v>
      </c>
      <c r="EM271" s="51">
        <v>1953</v>
      </c>
      <c r="EN271" s="51">
        <v>1990</v>
      </c>
      <c r="EO271" s="51">
        <v>2037</v>
      </c>
      <c r="EP271" s="51">
        <v>2025</v>
      </c>
      <c r="EQ271" s="51">
        <v>2027</v>
      </c>
      <c r="ER271" s="51">
        <v>1887</v>
      </c>
      <c r="ES271" s="51">
        <v>1897</v>
      </c>
      <c r="ET271" s="51">
        <v>1916</v>
      </c>
      <c r="EU271" s="51">
        <v>2108</v>
      </c>
      <c r="EV271" s="51">
        <v>2225</v>
      </c>
      <c r="EW271" s="51">
        <v>2406</v>
      </c>
      <c r="EX271" s="51">
        <v>2550</v>
      </c>
      <c r="EY271" s="51">
        <v>2794</v>
      </c>
      <c r="EZ271" s="51">
        <v>2688</v>
      </c>
      <c r="FA271" s="51">
        <v>2784</v>
      </c>
      <c r="FB271" s="51">
        <v>2959</v>
      </c>
      <c r="FC271" s="51">
        <v>3032</v>
      </c>
      <c r="FD271" s="51">
        <v>3077</v>
      </c>
      <c r="FE271" s="51">
        <v>3105</v>
      </c>
      <c r="FF271" s="51">
        <v>3268</v>
      </c>
      <c r="FG271" s="51">
        <v>3173</v>
      </c>
      <c r="FH271" s="51">
        <v>3160</v>
      </c>
      <c r="FI271" s="51">
        <v>3191</v>
      </c>
      <c r="FJ271" s="51">
        <v>3025</v>
      </c>
      <c r="FK271" s="51">
        <v>3064</v>
      </c>
      <c r="FL271" s="51">
        <v>3191</v>
      </c>
      <c r="FM271" s="51">
        <v>3004</v>
      </c>
      <c r="FN271" s="51">
        <v>2795</v>
      </c>
      <c r="FO271" s="51">
        <v>2855</v>
      </c>
      <c r="FP271" s="51">
        <v>3001</v>
      </c>
      <c r="FQ271" s="51">
        <v>2790</v>
      </c>
      <c r="FR271" s="51">
        <v>2725</v>
      </c>
      <c r="FS271" s="51">
        <v>2826</v>
      </c>
      <c r="FT271" s="51">
        <v>3111</v>
      </c>
      <c r="FU271" s="51">
        <v>2997</v>
      </c>
      <c r="FV271" s="51">
        <v>3264</v>
      </c>
      <c r="FW271" s="51">
        <v>3557</v>
      </c>
      <c r="FX271" s="51">
        <v>2674</v>
      </c>
      <c r="FY271" s="51">
        <v>2596</v>
      </c>
      <c r="FZ271" s="51">
        <v>2576</v>
      </c>
      <c r="GA271" s="51">
        <v>2281</v>
      </c>
      <c r="GB271" s="51">
        <v>2042</v>
      </c>
      <c r="GC271" s="51">
        <v>1720</v>
      </c>
      <c r="GD271" s="51">
        <v>1735</v>
      </c>
      <c r="GE271" s="51">
        <v>1658</v>
      </c>
      <c r="GF271" s="51">
        <v>1630</v>
      </c>
      <c r="GG271" s="51">
        <v>1435</v>
      </c>
      <c r="GH271" s="51">
        <v>1270</v>
      </c>
      <c r="GI271" s="51">
        <v>1207</v>
      </c>
      <c r="GJ271" s="51">
        <v>1028</v>
      </c>
      <c r="GK271" s="51">
        <v>915</v>
      </c>
      <c r="GL271" s="52">
        <v>4230</v>
      </c>
    </row>
    <row r="272" spans="1:194" s="1" customFormat="1">
      <c r="A272" s="30" t="s">
        <v>133</v>
      </c>
      <c r="B272" s="1" t="s">
        <v>350</v>
      </c>
      <c r="C272" s="29" t="str">
        <f t="shared" si="92"/>
        <v>LA England - Dover</v>
      </c>
      <c r="D272" s="50">
        <f t="shared" si="83"/>
        <v>45437</v>
      </c>
      <c r="E272" s="50">
        <f t="shared" si="84"/>
        <v>48936</v>
      </c>
      <c r="F272" s="51">
        <f t="shared" si="85"/>
        <v>117473</v>
      </c>
      <c r="G272" s="51">
        <f t="shared" si="86"/>
        <v>57217</v>
      </c>
      <c r="H272" s="52">
        <f t="shared" si="87"/>
        <v>60256</v>
      </c>
      <c r="I272" s="52">
        <f t="shared" si="88"/>
        <v>45437</v>
      </c>
      <c r="J272" s="52">
        <f t="shared" si="89"/>
        <v>48936</v>
      </c>
      <c r="K272" s="49">
        <f t="shared" si="90"/>
        <v>11780</v>
      </c>
      <c r="L272" s="50">
        <f t="shared" si="91"/>
        <v>11320</v>
      </c>
      <c r="M272" s="51">
        <v>517</v>
      </c>
      <c r="N272" s="51">
        <v>554</v>
      </c>
      <c r="O272" s="51">
        <v>617</v>
      </c>
      <c r="P272" s="51">
        <v>563</v>
      </c>
      <c r="Q272" s="51">
        <v>644</v>
      </c>
      <c r="R272" s="51">
        <v>639</v>
      </c>
      <c r="S272" s="51">
        <v>656</v>
      </c>
      <c r="T272" s="51">
        <v>645</v>
      </c>
      <c r="U272" s="51">
        <v>664</v>
      </c>
      <c r="V272" s="51">
        <v>725</v>
      </c>
      <c r="W272" s="51">
        <v>678</v>
      </c>
      <c r="X272" s="51">
        <v>720</v>
      </c>
      <c r="Y272" s="51">
        <v>739</v>
      </c>
      <c r="Z272" s="51">
        <v>758</v>
      </c>
      <c r="AA272" s="51">
        <v>662</v>
      </c>
      <c r="AB272" s="51">
        <v>686</v>
      </c>
      <c r="AC272" s="51">
        <v>677</v>
      </c>
      <c r="AD272" s="51">
        <v>636</v>
      </c>
      <c r="AE272" s="51">
        <v>641</v>
      </c>
      <c r="AF272" s="51">
        <v>484</v>
      </c>
      <c r="AG272" s="51">
        <v>498</v>
      </c>
      <c r="AH272" s="51">
        <v>461</v>
      </c>
      <c r="AI272" s="51">
        <v>509</v>
      </c>
      <c r="AJ272" s="51">
        <v>559</v>
      </c>
      <c r="AK272" s="51">
        <v>607</v>
      </c>
      <c r="AL272" s="51">
        <v>575</v>
      </c>
      <c r="AM272" s="51">
        <v>604</v>
      </c>
      <c r="AN272" s="51">
        <v>605</v>
      </c>
      <c r="AO272" s="51">
        <v>651</v>
      </c>
      <c r="AP272" s="51">
        <v>643</v>
      </c>
      <c r="AQ272" s="51">
        <v>668</v>
      </c>
      <c r="AR272" s="51">
        <v>681</v>
      </c>
      <c r="AS272" s="51">
        <v>609</v>
      </c>
      <c r="AT272" s="51">
        <v>714</v>
      </c>
      <c r="AU272" s="51">
        <v>714</v>
      </c>
      <c r="AV272" s="51">
        <v>707</v>
      </c>
      <c r="AW272" s="51">
        <v>681</v>
      </c>
      <c r="AX272" s="51">
        <v>667</v>
      </c>
      <c r="AY272" s="51">
        <v>673</v>
      </c>
      <c r="AZ272" s="51">
        <v>637</v>
      </c>
      <c r="BA272" s="51">
        <v>627</v>
      </c>
      <c r="BB272" s="51">
        <v>672</v>
      </c>
      <c r="BC272" s="51">
        <v>625</v>
      </c>
      <c r="BD272" s="51">
        <v>635</v>
      </c>
      <c r="BE272" s="51">
        <v>632</v>
      </c>
      <c r="BF272" s="51">
        <v>594</v>
      </c>
      <c r="BG272" s="51">
        <v>627</v>
      </c>
      <c r="BH272" s="51">
        <v>588</v>
      </c>
      <c r="BI272" s="51">
        <v>617</v>
      </c>
      <c r="BJ272" s="51">
        <v>673</v>
      </c>
      <c r="BK272" s="51">
        <v>711</v>
      </c>
      <c r="BL272" s="51">
        <v>813</v>
      </c>
      <c r="BM272" s="51">
        <v>725</v>
      </c>
      <c r="BN272" s="51">
        <v>772</v>
      </c>
      <c r="BO272" s="51">
        <v>767</v>
      </c>
      <c r="BP272" s="51">
        <v>876</v>
      </c>
      <c r="BQ272" s="51">
        <v>841</v>
      </c>
      <c r="BR272" s="51">
        <v>959</v>
      </c>
      <c r="BS272" s="51">
        <v>881</v>
      </c>
      <c r="BT272" s="51">
        <v>864</v>
      </c>
      <c r="BU272" s="51">
        <v>859</v>
      </c>
      <c r="BV272" s="51">
        <v>784</v>
      </c>
      <c r="BW272" s="51">
        <v>757</v>
      </c>
      <c r="BX272" s="51">
        <v>865</v>
      </c>
      <c r="BY272" s="51">
        <v>766</v>
      </c>
      <c r="BZ272" s="51">
        <v>801</v>
      </c>
      <c r="CA272" s="51">
        <v>722</v>
      </c>
      <c r="CB272" s="51">
        <v>748</v>
      </c>
      <c r="CC272" s="51">
        <v>759</v>
      </c>
      <c r="CD272" s="51">
        <v>726</v>
      </c>
      <c r="CE272" s="51">
        <v>638</v>
      </c>
      <c r="CF272" s="51">
        <v>645</v>
      </c>
      <c r="CG272" s="51">
        <v>667</v>
      </c>
      <c r="CH272" s="51">
        <v>706</v>
      </c>
      <c r="CI272" s="51">
        <v>745</v>
      </c>
      <c r="CJ272" s="51">
        <v>832</v>
      </c>
      <c r="CK272" s="51">
        <v>643</v>
      </c>
      <c r="CL272" s="51">
        <v>589</v>
      </c>
      <c r="CM272" s="51">
        <v>544</v>
      </c>
      <c r="CN272" s="51">
        <v>455</v>
      </c>
      <c r="CO272" s="51">
        <v>440</v>
      </c>
      <c r="CP272" s="51">
        <v>368</v>
      </c>
      <c r="CQ272" s="51">
        <v>340</v>
      </c>
      <c r="CR272" s="51">
        <v>325</v>
      </c>
      <c r="CS272" s="51">
        <v>290</v>
      </c>
      <c r="CT272" s="51">
        <v>249</v>
      </c>
      <c r="CU272" s="51">
        <v>229</v>
      </c>
      <c r="CV272" s="51">
        <v>175</v>
      </c>
      <c r="CW272" s="51">
        <v>130</v>
      </c>
      <c r="CX272" s="51">
        <v>133</v>
      </c>
      <c r="CY272" s="51">
        <v>420</v>
      </c>
      <c r="CZ272" s="51">
        <v>584</v>
      </c>
      <c r="DA272" s="51">
        <v>519</v>
      </c>
      <c r="DB272" s="51">
        <v>539</v>
      </c>
      <c r="DC272" s="51">
        <v>562</v>
      </c>
      <c r="DD272" s="51">
        <v>552</v>
      </c>
      <c r="DE272" s="51">
        <v>631</v>
      </c>
      <c r="DF272" s="51">
        <v>627</v>
      </c>
      <c r="DG272" s="51">
        <v>626</v>
      </c>
      <c r="DH272" s="51">
        <v>629</v>
      </c>
      <c r="DI272" s="51">
        <v>646</v>
      </c>
      <c r="DJ272" s="51">
        <v>705</v>
      </c>
      <c r="DK272" s="51">
        <v>684</v>
      </c>
      <c r="DL272" s="51">
        <v>692</v>
      </c>
      <c r="DM272" s="51">
        <v>665</v>
      </c>
      <c r="DN272" s="51">
        <v>729</v>
      </c>
      <c r="DO272" s="51">
        <v>656</v>
      </c>
      <c r="DP272" s="51">
        <v>633</v>
      </c>
      <c r="DQ272" s="51">
        <v>641</v>
      </c>
      <c r="DR272" s="51">
        <v>553</v>
      </c>
      <c r="DS272" s="51">
        <v>369</v>
      </c>
      <c r="DT272" s="51">
        <v>403</v>
      </c>
      <c r="DU272" s="51">
        <v>433</v>
      </c>
      <c r="DV272" s="51">
        <v>486</v>
      </c>
      <c r="DW272" s="51">
        <v>564</v>
      </c>
      <c r="DX272" s="51">
        <v>636</v>
      </c>
      <c r="DY272" s="51">
        <v>612</v>
      </c>
      <c r="DZ272" s="51">
        <v>606</v>
      </c>
      <c r="EA272" s="51">
        <v>639</v>
      </c>
      <c r="EB272" s="51">
        <v>686</v>
      </c>
      <c r="EC272" s="51">
        <v>689</v>
      </c>
      <c r="ED272" s="51">
        <v>767</v>
      </c>
      <c r="EE272" s="51">
        <v>759</v>
      </c>
      <c r="EF272" s="51">
        <v>758</v>
      </c>
      <c r="EG272" s="51">
        <v>724</v>
      </c>
      <c r="EH272" s="51">
        <v>733</v>
      </c>
      <c r="EI272" s="51">
        <v>711</v>
      </c>
      <c r="EJ272" s="51">
        <v>716</v>
      </c>
      <c r="EK272" s="51">
        <v>703</v>
      </c>
      <c r="EL272" s="51">
        <v>665</v>
      </c>
      <c r="EM272" s="51">
        <v>683</v>
      </c>
      <c r="EN272" s="51">
        <v>650</v>
      </c>
      <c r="EO272" s="51">
        <v>703</v>
      </c>
      <c r="EP272" s="51">
        <v>735</v>
      </c>
      <c r="EQ272" s="51">
        <v>647</v>
      </c>
      <c r="ER272" s="51">
        <v>618</v>
      </c>
      <c r="ES272" s="51">
        <v>641</v>
      </c>
      <c r="ET272" s="51">
        <v>655</v>
      </c>
      <c r="EU272" s="51">
        <v>623</v>
      </c>
      <c r="EV272" s="51">
        <v>678</v>
      </c>
      <c r="EW272" s="51">
        <v>762</v>
      </c>
      <c r="EX272" s="51">
        <v>806</v>
      </c>
      <c r="EY272" s="51">
        <v>856</v>
      </c>
      <c r="EZ272" s="51">
        <v>780</v>
      </c>
      <c r="FA272" s="51">
        <v>820</v>
      </c>
      <c r="FB272" s="51">
        <v>864</v>
      </c>
      <c r="FC272" s="51">
        <v>887</v>
      </c>
      <c r="FD272" s="51">
        <v>926</v>
      </c>
      <c r="FE272" s="51">
        <v>935</v>
      </c>
      <c r="FF272" s="51">
        <v>920</v>
      </c>
      <c r="FG272" s="51">
        <v>911</v>
      </c>
      <c r="FH272" s="51">
        <v>936</v>
      </c>
      <c r="FI272" s="51">
        <v>881</v>
      </c>
      <c r="FJ272" s="51">
        <v>865</v>
      </c>
      <c r="FK272" s="51">
        <v>845</v>
      </c>
      <c r="FL272" s="51">
        <v>838</v>
      </c>
      <c r="FM272" s="51">
        <v>820</v>
      </c>
      <c r="FN272" s="51">
        <v>798</v>
      </c>
      <c r="FO272" s="51">
        <v>803</v>
      </c>
      <c r="FP272" s="51">
        <v>740</v>
      </c>
      <c r="FQ272" s="51">
        <v>741</v>
      </c>
      <c r="FR272" s="51">
        <v>718</v>
      </c>
      <c r="FS272" s="51">
        <v>757</v>
      </c>
      <c r="FT272" s="51">
        <v>704</v>
      </c>
      <c r="FU272" s="51">
        <v>757</v>
      </c>
      <c r="FV272" s="51">
        <v>835</v>
      </c>
      <c r="FW272" s="51">
        <v>872</v>
      </c>
      <c r="FX272" s="51">
        <v>665</v>
      </c>
      <c r="FY272" s="51">
        <v>645</v>
      </c>
      <c r="FZ272" s="51">
        <v>616</v>
      </c>
      <c r="GA272" s="51">
        <v>539</v>
      </c>
      <c r="GB272" s="51">
        <v>474</v>
      </c>
      <c r="GC272" s="51">
        <v>404</v>
      </c>
      <c r="GD272" s="51">
        <v>427</v>
      </c>
      <c r="GE272" s="51">
        <v>384</v>
      </c>
      <c r="GF272" s="51">
        <v>370</v>
      </c>
      <c r="GG272" s="51">
        <v>351</v>
      </c>
      <c r="GH272" s="51">
        <v>295</v>
      </c>
      <c r="GI272" s="51">
        <v>241</v>
      </c>
      <c r="GJ272" s="51">
        <v>242</v>
      </c>
      <c r="GK272" s="51">
        <v>211</v>
      </c>
      <c r="GL272" s="52">
        <v>850</v>
      </c>
    </row>
    <row r="273" spans="1:194" s="1" customFormat="1">
      <c r="A273" s="30" t="s">
        <v>133</v>
      </c>
      <c r="B273" s="1" t="s">
        <v>351</v>
      </c>
      <c r="C273" s="29" t="str">
        <f t="shared" si="92"/>
        <v>LA England - Dudley</v>
      </c>
      <c r="D273" s="50">
        <f t="shared" si="83"/>
        <v>124462</v>
      </c>
      <c r="E273" s="50">
        <f t="shared" si="84"/>
        <v>131423</v>
      </c>
      <c r="F273" s="51">
        <f t="shared" si="85"/>
        <v>324969</v>
      </c>
      <c r="G273" s="51">
        <f t="shared" si="86"/>
        <v>159772</v>
      </c>
      <c r="H273" s="52">
        <f t="shared" si="87"/>
        <v>165197</v>
      </c>
      <c r="I273" s="52">
        <f t="shared" si="88"/>
        <v>124462</v>
      </c>
      <c r="J273" s="52">
        <f t="shared" si="89"/>
        <v>131423</v>
      </c>
      <c r="K273" s="49">
        <f t="shared" si="90"/>
        <v>35310</v>
      </c>
      <c r="L273" s="50">
        <f t="shared" si="91"/>
        <v>33774</v>
      </c>
      <c r="M273" s="51">
        <v>1716</v>
      </c>
      <c r="N273" s="51">
        <v>1832</v>
      </c>
      <c r="O273" s="51">
        <v>1794</v>
      </c>
      <c r="P273" s="51">
        <v>1882</v>
      </c>
      <c r="Q273" s="51">
        <v>1989</v>
      </c>
      <c r="R273" s="51">
        <v>2044</v>
      </c>
      <c r="S273" s="51">
        <v>1970</v>
      </c>
      <c r="T273" s="51">
        <v>1934</v>
      </c>
      <c r="U273" s="51">
        <v>2009</v>
      </c>
      <c r="V273" s="51">
        <v>2157</v>
      </c>
      <c r="W273" s="51">
        <v>2100</v>
      </c>
      <c r="X273" s="51">
        <v>2076</v>
      </c>
      <c r="Y273" s="51">
        <v>2045</v>
      </c>
      <c r="Z273" s="51">
        <v>2013</v>
      </c>
      <c r="AA273" s="51">
        <v>2024</v>
      </c>
      <c r="AB273" s="51">
        <v>1829</v>
      </c>
      <c r="AC273" s="51">
        <v>1949</v>
      </c>
      <c r="AD273" s="51">
        <v>1947</v>
      </c>
      <c r="AE273" s="51">
        <v>1968</v>
      </c>
      <c r="AF273" s="51">
        <v>1496</v>
      </c>
      <c r="AG273" s="51">
        <v>1666</v>
      </c>
      <c r="AH273" s="51">
        <v>1650</v>
      </c>
      <c r="AI273" s="51">
        <v>1685</v>
      </c>
      <c r="AJ273" s="51">
        <v>1724</v>
      </c>
      <c r="AK273" s="51">
        <v>1808</v>
      </c>
      <c r="AL273" s="51">
        <v>1894</v>
      </c>
      <c r="AM273" s="51">
        <v>1872</v>
      </c>
      <c r="AN273" s="51">
        <v>1981</v>
      </c>
      <c r="AO273" s="51">
        <v>1995</v>
      </c>
      <c r="AP273" s="51">
        <v>2013</v>
      </c>
      <c r="AQ273" s="51">
        <v>2186</v>
      </c>
      <c r="AR273" s="51">
        <v>2273</v>
      </c>
      <c r="AS273" s="51">
        <v>2042</v>
      </c>
      <c r="AT273" s="51">
        <v>2080</v>
      </c>
      <c r="AU273" s="51">
        <v>2134</v>
      </c>
      <c r="AV273" s="51">
        <v>2098</v>
      </c>
      <c r="AW273" s="51">
        <v>1987</v>
      </c>
      <c r="AX273" s="51">
        <v>1933</v>
      </c>
      <c r="AY273" s="51">
        <v>1951</v>
      </c>
      <c r="AZ273" s="51">
        <v>2018</v>
      </c>
      <c r="BA273" s="51">
        <v>1974</v>
      </c>
      <c r="BB273" s="51">
        <v>2058</v>
      </c>
      <c r="BC273" s="51">
        <v>1974</v>
      </c>
      <c r="BD273" s="51">
        <v>1874</v>
      </c>
      <c r="BE273" s="51">
        <v>1799</v>
      </c>
      <c r="BF273" s="51">
        <v>1709</v>
      </c>
      <c r="BG273" s="51">
        <v>1830</v>
      </c>
      <c r="BH273" s="51">
        <v>1873</v>
      </c>
      <c r="BI273" s="51">
        <v>1934</v>
      </c>
      <c r="BJ273" s="51">
        <v>2045</v>
      </c>
      <c r="BK273" s="51">
        <v>2192</v>
      </c>
      <c r="BL273" s="51">
        <v>2272</v>
      </c>
      <c r="BM273" s="51">
        <v>2376</v>
      </c>
      <c r="BN273" s="51">
        <v>2357</v>
      </c>
      <c r="BO273" s="51">
        <v>2396</v>
      </c>
      <c r="BP273" s="51">
        <v>2353</v>
      </c>
      <c r="BQ273" s="51">
        <v>2231</v>
      </c>
      <c r="BR273" s="51">
        <v>2207</v>
      </c>
      <c r="BS273" s="51">
        <v>2211</v>
      </c>
      <c r="BT273" s="51">
        <v>2179</v>
      </c>
      <c r="BU273" s="51">
        <v>2101</v>
      </c>
      <c r="BV273" s="51">
        <v>2010</v>
      </c>
      <c r="BW273" s="51">
        <v>1831</v>
      </c>
      <c r="BX273" s="51">
        <v>1727</v>
      </c>
      <c r="BY273" s="51">
        <v>1837</v>
      </c>
      <c r="BZ273" s="51">
        <v>1804</v>
      </c>
      <c r="CA273" s="51">
        <v>1671</v>
      </c>
      <c r="CB273" s="51">
        <v>1644</v>
      </c>
      <c r="CC273" s="51">
        <v>1555</v>
      </c>
      <c r="CD273" s="51">
        <v>1654</v>
      </c>
      <c r="CE273" s="51">
        <v>1566</v>
      </c>
      <c r="CF273" s="51">
        <v>1565</v>
      </c>
      <c r="CG273" s="51">
        <v>1489</v>
      </c>
      <c r="CH273" s="51">
        <v>1532</v>
      </c>
      <c r="CI273" s="51">
        <v>1582</v>
      </c>
      <c r="CJ273" s="51">
        <v>1759</v>
      </c>
      <c r="CK273" s="51">
        <v>1301</v>
      </c>
      <c r="CL273" s="51">
        <v>1327</v>
      </c>
      <c r="CM273" s="51">
        <v>1307</v>
      </c>
      <c r="CN273" s="51">
        <v>1232</v>
      </c>
      <c r="CO273" s="51">
        <v>1060</v>
      </c>
      <c r="CP273" s="51">
        <v>829</v>
      </c>
      <c r="CQ273" s="51">
        <v>892</v>
      </c>
      <c r="CR273" s="51">
        <v>775</v>
      </c>
      <c r="CS273" s="51">
        <v>751</v>
      </c>
      <c r="CT273" s="51">
        <v>650</v>
      </c>
      <c r="CU273" s="51">
        <v>553</v>
      </c>
      <c r="CV273" s="51">
        <v>475</v>
      </c>
      <c r="CW273" s="51">
        <v>391</v>
      </c>
      <c r="CX273" s="51">
        <v>352</v>
      </c>
      <c r="CY273" s="51">
        <v>942</v>
      </c>
      <c r="CZ273" s="51">
        <v>1784</v>
      </c>
      <c r="DA273" s="51">
        <v>1689</v>
      </c>
      <c r="DB273" s="51">
        <v>1769</v>
      </c>
      <c r="DC273" s="51">
        <v>1759</v>
      </c>
      <c r="DD273" s="51">
        <v>1882</v>
      </c>
      <c r="DE273" s="51">
        <v>1817</v>
      </c>
      <c r="DF273" s="51">
        <v>1939</v>
      </c>
      <c r="DG273" s="51">
        <v>1856</v>
      </c>
      <c r="DH273" s="51">
        <v>2021</v>
      </c>
      <c r="DI273" s="51">
        <v>2001</v>
      </c>
      <c r="DJ273" s="51">
        <v>2027</v>
      </c>
      <c r="DK273" s="51">
        <v>1963</v>
      </c>
      <c r="DL273" s="51">
        <v>1951</v>
      </c>
      <c r="DM273" s="51">
        <v>1872</v>
      </c>
      <c r="DN273" s="51">
        <v>1875</v>
      </c>
      <c r="DO273" s="51">
        <v>1861</v>
      </c>
      <c r="DP273" s="51">
        <v>1855</v>
      </c>
      <c r="DQ273" s="51">
        <v>1853</v>
      </c>
      <c r="DR273" s="51">
        <v>1778</v>
      </c>
      <c r="DS273" s="51">
        <v>1463</v>
      </c>
      <c r="DT273" s="51">
        <v>1357</v>
      </c>
      <c r="DU273" s="51">
        <v>1490</v>
      </c>
      <c r="DV273" s="51">
        <v>1660</v>
      </c>
      <c r="DW273" s="51">
        <v>1790</v>
      </c>
      <c r="DX273" s="51">
        <v>1857</v>
      </c>
      <c r="DY273" s="51">
        <v>2002</v>
      </c>
      <c r="DZ273" s="51">
        <v>1996</v>
      </c>
      <c r="EA273" s="51">
        <v>2009</v>
      </c>
      <c r="EB273" s="51">
        <v>2147</v>
      </c>
      <c r="EC273" s="51">
        <v>2157</v>
      </c>
      <c r="ED273" s="51">
        <v>2250</v>
      </c>
      <c r="EE273" s="51">
        <v>2253</v>
      </c>
      <c r="EF273" s="51">
        <v>2203</v>
      </c>
      <c r="EG273" s="51">
        <v>2242</v>
      </c>
      <c r="EH273" s="51">
        <v>2239</v>
      </c>
      <c r="EI273" s="51">
        <v>2173</v>
      </c>
      <c r="EJ273" s="51">
        <v>2161</v>
      </c>
      <c r="EK273" s="51">
        <v>2150</v>
      </c>
      <c r="EL273" s="51">
        <v>2052</v>
      </c>
      <c r="EM273" s="51">
        <v>2115</v>
      </c>
      <c r="EN273" s="51">
        <v>2045</v>
      </c>
      <c r="EO273" s="51">
        <v>1999</v>
      </c>
      <c r="EP273" s="51">
        <v>2093</v>
      </c>
      <c r="EQ273" s="51">
        <v>2014</v>
      </c>
      <c r="ER273" s="51">
        <v>1813</v>
      </c>
      <c r="ES273" s="51">
        <v>1872</v>
      </c>
      <c r="ET273" s="51">
        <v>1794</v>
      </c>
      <c r="EU273" s="51">
        <v>1862</v>
      </c>
      <c r="EV273" s="51">
        <v>1903</v>
      </c>
      <c r="EW273" s="51">
        <v>2084</v>
      </c>
      <c r="EX273" s="51">
        <v>2238</v>
      </c>
      <c r="EY273" s="51">
        <v>2413</v>
      </c>
      <c r="EZ273" s="51">
        <v>2329</v>
      </c>
      <c r="FA273" s="51">
        <v>2261</v>
      </c>
      <c r="FB273" s="51">
        <v>2271</v>
      </c>
      <c r="FC273" s="51">
        <v>2372</v>
      </c>
      <c r="FD273" s="51">
        <v>2190</v>
      </c>
      <c r="FE273" s="51">
        <v>2448</v>
      </c>
      <c r="FF273" s="51">
        <v>2196</v>
      </c>
      <c r="FG273" s="51">
        <v>2139</v>
      </c>
      <c r="FH273" s="51">
        <v>2128</v>
      </c>
      <c r="FI273" s="51">
        <v>1958</v>
      </c>
      <c r="FJ273" s="51">
        <v>1878</v>
      </c>
      <c r="FK273" s="51">
        <v>1855</v>
      </c>
      <c r="FL273" s="51">
        <v>1838</v>
      </c>
      <c r="FM273" s="51">
        <v>1777</v>
      </c>
      <c r="FN273" s="51">
        <v>1805</v>
      </c>
      <c r="FO273" s="51">
        <v>1629</v>
      </c>
      <c r="FP273" s="51">
        <v>1674</v>
      </c>
      <c r="FQ273" s="51">
        <v>1686</v>
      </c>
      <c r="FR273" s="51">
        <v>1687</v>
      </c>
      <c r="FS273" s="51">
        <v>1666</v>
      </c>
      <c r="FT273" s="51">
        <v>1730</v>
      </c>
      <c r="FU273" s="51">
        <v>1760</v>
      </c>
      <c r="FV273" s="51">
        <v>1677</v>
      </c>
      <c r="FW273" s="51">
        <v>1834</v>
      </c>
      <c r="FX273" s="51">
        <v>1449</v>
      </c>
      <c r="FY273" s="51">
        <v>1499</v>
      </c>
      <c r="FZ273" s="51">
        <v>1608</v>
      </c>
      <c r="GA273" s="51">
        <v>1428</v>
      </c>
      <c r="GB273" s="51">
        <v>1268</v>
      </c>
      <c r="GC273" s="51">
        <v>1063</v>
      </c>
      <c r="GD273" s="51">
        <v>1034</v>
      </c>
      <c r="GE273" s="51">
        <v>1025</v>
      </c>
      <c r="GF273" s="51">
        <v>976</v>
      </c>
      <c r="GG273" s="51">
        <v>857</v>
      </c>
      <c r="GH273" s="51">
        <v>832</v>
      </c>
      <c r="GI273" s="51">
        <v>761</v>
      </c>
      <c r="GJ273" s="51">
        <v>614</v>
      </c>
      <c r="GK273" s="51">
        <v>504</v>
      </c>
      <c r="GL273" s="52">
        <v>2043</v>
      </c>
    </row>
    <row r="274" spans="1:194" s="1" customFormat="1">
      <c r="A274" s="30" t="s">
        <v>133</v>
      </c>
      <c r="B274" s="1" t="s">
        <v>352</v>
      </c>
      <c r="C274" s="29" t="str">
        <f t="shared" si="92"/>
        <v>LA England - Ealing</v>
      </c>
      <c r="D274" s="50">
        <f t="shared" si="83"/>
        <v>141393</v>
      </c>
      <c r="E274" s="50">
        <f t="shared" si="84"/>
        <v>148133</v>
      </c>
      <c r="F274" s="51">
        <f t="shared" si="85"/>
        <v>369937</v>
      </c>
      <c r="G274" s="51">
        <f t="shared" si="86"/>
        <v>182643</v>
      </c>
      <c r="H274" s="52">
        <f t="shared" si="87"/>
        <v>187294</v>
      </c>
      <c r="I274" s="52">
        <f t="shared" si="88"/>
        <v>141393</v>
      </c>
      <c r="J274" s="52">
        <f t="shared" si="89"/>
        <v>148133</v>
      </c>
      <c r="K274" s="49">
        <f t="shared" si="90"/>
        <v>41250</v>
      </c>
      <c r="L274" s="50">
        <f t="shared" si="91"/>
        <v>39161</v>
      </c>
      <c r="M274" s="51">
        <v>2209</v>
      </c>
      <c r="N274" s="51">
        <v>2147</v>
      </c>
      <c r="O274" s="51">
        <v>2255</v>
      </c>
      <c r="P274" s="51">
        <v>2171</v>
      </c>
      <c r="Q274" s="51">
        <v>2231</v>
      </c>
      <c r="R274" s="51">
        <v>2190</v>
      </c>
      <c r="S274" s="51">
        <v>2182</v>
      </c>
      <c r="T274" s="51">
        <v>2147</v>
      </c>
      <c r="U274" s="51">
        <v>2311</v>
      </c>
      <c r="V274" s="51">
        <v>2270</v>
      </c>
      <c r="W274" s="51">
        <v>2348</v>
      </c>
      <c r="X274" s="51">
        <v>2393</v>
      </c>
      <c r="Y274" s="51">
        <v>2516</v>
      </c>
      <c r="Z274" s="51">
        <v>2453</v>
      </c>
      <c r="AA274" s="51">
        <v>2431</v>
      </c>
      <c r="AB274" s="51">
        <v>2385</v>
      </c>
      <c r="AC274" s="51">
        <v>2298</v>
      </c>
      <c r="AD274" s="51">
        <v>2313</v>
      </c>
      <c r="AE274" s="51">
        <v>2314</v>
      </c>
      <c r="AF274" s="51">
        <v>2386</v>
      </c>
      <c r="AG274" s="51">
        <v>2072</v>
      </c>
      <c r="AH274" s="51">
        <v>2184</v>
      </c>
      <c r="AI274" s="51">
        <v>2452</v>
      </c>
      <c r="AJ274" s="51">
        <v>2586</v>
      </c>
      <c r="AK274" s="51">
        <v>2733</v>
      </c>
      <c r="AL274" s="51">
        <v>2854</v>
      </c>
      <c r="AM274" s="51">
        <v>2890</v>
      </c>
      <c r="AN274" s="51">
        <v>2864</v>
      </c>
      <c r="AO274" s="51">
        <v>3107</v>
      </c>
      <c r="AP274" s="51">
        <v>2941</v>
      </c>
      <c r="AQ274" s="51">
        <v>2893</v>
      </c>
      <c r="AR274" s="51">
        <v>2901</v>
      </c>
      <c r="AS274" s="51">
        <v>2880</v>
      </c>
      <c r="AT274" s="51">
        <v>2906</v>
      </c>
      <c r="AU274" s="51">
        <v>2966</v>
      </c>
      <c r="AV274" s="51">
        <v>2928</v>
      </c>
      <c r="AW274" s="51">
        <v>2861</v>
      </c>
      <c r="AX274" s="51">
        <v>2863</v>
      </c>
      <c r="AY274" s="51">
        <v>2852</v>
      </c>
      <c r="AZ274" s="51">
        <v>2807</v>
      </c>
      <c r="BA274" s="51">
        <v>2844</v>
      </c>
      <c r="BB274" s="51">
        <v>2937</v>
      </c>
      <c r="BC274" s="51">
        <v>3058</v>
      </c>
      <c r="BD274" s="51">
        <v>2874</v>
      </c>
      <c r="BE274" s="51">
        <v>2697</v>
      </c>
      <c r="BF274" s="51">
        <v>2716</v>
      </c>
      <c r="BG274" s="51">
        <v>2773</v>
      </c>
      <c r="BH274" s="51">
        <v>2730</v>
      </c>
      <c r="BI274" s="51">
        <v>2530</v>
      </c>
      <c r="BJ274" s="51">
        <v>2567</v>
      </c>
      <c r="BK274" s="51">
        <v>2564</v>
      </c>
      <c r="BL274" s="51">
        <v>2470</v>
      </c>
      <c r="BM274" s="51">
        <v>2550</v>
      </c>
      <c r="BN274" s="51">
        <v>2365</v>
      </c>
      <c r="BO274" s="51">
        <v>2467</v>
      </c>
      <c r="BP274" s="51">
        <v>2247</v>
      </c>
      <c r="BQ274" s="51">
        <v>2259</v>
      </c>
      <c r="BR274" s="51">
        <v>2346</v>
      </c>
      <c r="BS274" s="51">
        <v>2165</v>
      </c>
      <c r="BT274" s="51">
        <v>2025</v>
      </c>
      <c r="BU274" s="51">
        <v>2006</v>
      </c>
      <c r="BV274" s="51">
        <v>1892</v>
      </c>
      <c r="BW274" s="51">
        <v>1740</v>
      </c>
      <c r="BX274" s="51">
        <v>1753</v>
      </c>
      <c r="BY274" s="51">
        <v>1638</v>
      </c>
      <c r="BZ274" s="51">
        <v>1507</v>
      </c>
      <c r="CA274" s="51">
        <v>1472</v>
      </c>
      <c r="CB274" s="51">
        <v>1359</v>
      </c>
      <c r="CC274" s="51">
        <v>1287</v>
      </c>
      <c r="CD274" s="51">
        <v>1193</v>
      </c>
      <c r="CE274" s="51">
        <v>1144</v>
      </c>
      <c r="CF274" s="51">
        <v>1125</v>
      </c>
      <c r="CG274" s="51">
        <v>1085</v>
      </c>
      <c r="CH274" s="51">
        <v>1058</v>
      </c>
      <c r="CI274" s="51">
        <v>1016</v>
      </c>
      <c r="CJ274" s="51">
        <v>995</v>
      </c>
      <c r="CK274" s="51">
        <v>755</v>
      </c>
      <c r="CL274" s="51">
        <v>751</v>
      </c>
      <c r="CM274" s="51">
        <v>670</v>
      </c>
      <c r="CN274" s="51">
        <v>627</v>
      </c>
      <c r="CO274" s="51">
        <v>597</v>
      </c>
      <c r="CP274" s="51">
        <v>562</v>
      </c>
      <c r="CQ274" s="51">
        <v>527</v>
      </c>
      <c r="CR274" s="51">
        <v>489</v>
      </c>
      <c r="CS274" s="51">
        <v>480</v>
      </c>
      <c r="CT274" s="51">
        <v>390</v>
      </c>
      <c r="CU274" s="51">
        <v>358</v>
      </c>
      <c r="CV274" s="51">
        <v>317</v>
      </c>
      <c r="CW274" s="51">
        <v>266</v>
      </c>
      <c r="CX274" s="51">
        <v>228</v>
      </c>
      <c r="CY274" s="51">
        <v>682</v>
      </c>
      <c r="CZ274" s="51">
        <v>2039</v>
      </c>
      <c r="DA274" s="51">
        <v>2066</v>
      </c>
      <c r="DB274" s="51">
        <v>2033</v>
      </c>
      <c r="DC274" s="51">
        <v>2167</v>
      </c>
      <c r="DD274" s="51">
        <v>2068</v>
      </c>
      <c r="DE274" s="51">
        <v>2095</v>
      </c>
      <c r="DF274" s="51">
        <v>2114</v>
      </c>
      <c r="DG274" s="51">
        <v>2079</v>
      </c>
      <c r="DH274" s="51">
        <v>2114</v>
      </c>
      <c r="DI274" s="51">
        <v>2265</v>
      </c>
      <c r="DJ274" s="51">
        <v>2259</v>
      </c>
      <c r="DK274" s="51">
        <v>2277</v>
      </c>
      <c r="DL274" s="51">
        <v>2291</v>
      </c>
      <c r="DM274" s="51">
        <v>2306</v>
      </c>
      <c r="DN274" s="51">
        <v>2367</v>
      </c>
      <c r="DO274" s="51">
        <v>2262</v>
      </c>
      <c r="DP274" s="51">
        <v>2176</v>
      </c>
      <c r="DQ274" s="51">
        <v>2183</v>
      </c>
      <c r="DR274" s="51">
        <v>2134</v>
      </c>
      <c r="DS274" s="51">
        <v>2177</v>
      </c>
      <c r="DT274" s="51">
        <v>2064</v>
      </c>
      <c r="DU274" s="51">
        <v>1872</v>
      </c>
      <c r="DV274" s="51">
        <v>2238</v>
      </c>
      <c r="DW274" s="51">
        <v>2709</v>
      </c>
      <c r="DX274" s="51">
        <v>2838</v>
      </c>
      <c r="DY274" s="51">
        <v>2834</v>
      </c>
      <c r="DZ274" s="51">
        <v>2861</v>
      </c>
      <c r="EA274" s="51">
        <v>2830</v>
      </c>
      <c r="EB274" s="51">
        <v>2989</v>
      </c>
      <c r="EC274" s="51">
        <v>2966</v>
      </c>
      <c r="ED274" s="51">
        <v>3005</v>
      </c>
      <c r="EE274" s="51">
        <v>3141</v>
      </c>
      <c r="EF274" s="51">
        <v>3168</v>
      </c>
      <c r="EG274" s="51">
        <v>3072</v>
      </c>
      <c r="EH274" s="51">
        <v>3129</v>
      </c>
      <c r="EI274" s="51">
        <v>3110</v>
      </c>
      <c r="EJ274" s="51">
        <v>3174</v>
      </c>
      <c r="EK274" s="51">
        <v>3201</v>
      </c>
      <c r="EL274" s="51">
        <v>3125</v>
      </c>
      <c r="EM274" s="51">
        <v>3116</v>
      </c>
      <c r="EN274" s="51">
        <v>2984</v>
      </c>
      <c r="EO274" s="51">
        <v>3268</v>
      </c>
      <c r="EP274" s="51">
        <v>3062</v>
      </c>
      <c r="EQ274" s="51">
        <v>3073</v>
      </c>
      <c r="ER274" s="51">
        <v>2687</v>
      </c>
      <c r="ES274" s="51">
        <v>2756</v>
      </c>
      <c r="ET274" s="51">
        <v>2679</v>
      </c>
      <c r="EU274" s="51">
        <v>2714</v>
      </c>
      <c r="EV274" s="51">
        <v>2576</v>
      </c>
      <c r="EW274" s="51">
        <v>2594</v>
      </c>
      <c r="EX274" s="51">
        <v>2466</v>
      </c>
      <c r="EY274" s="51">
        <v>2447</v>
      </c>
      <c r="EZ274" s="51">
        <v>2523</v>
      </c>
      <c r="FA274" s="51">
        <v>2560</v>
      </c>
      <c r="FB274" s="51">
        <v>2397</v>
      </c>
      <c r="FC274" s="51">
        <v>2332</v>
      </c>
      <c r="FD274" s="51">
        <v>2425</v>
      </c>
      <c r="FE274" s="51">
        <v>2167</v>
      </c>
      <c r="FF274" s="51">
        <v>2186</v>
      </c>
      <c r="FG274" s="51">
        <v>2049</v>
      </c>
      <c r="FH274" s="51">
        <v>2058</v>
      </c>
      <c r="FI274" s="51">
        <v>1846</v>
      </c>
      <c r="FJ274" s="51">
        <v>1873</v>
      </c>
      <c r="FK274" s="51">
        <v>1766</v>
      </c>
      <c r="FL274" s="51">
        <v>1742</v>
      </c>
      <c r="FM274" s="51">
        <v>1666</v>
      </c>
      <c r="FN274" s="51">
        <v>1506</v>
      </c>
      <c r="FO274" s="51">
        <v>1493</v>
      </c>
      <c r="FP274" s="51">
        <v>1356</v>
      </c>
      <c r="FQ274" s="51">
        <v>1375</v>
      </c>
      <c r="FR274" s="51">
        <v>1315</v>
      </c>
      <c r="FS274" s="51">
        <v>1219</v>
      </c>
      <c r="FT274" s="51">
        <v>1194</v>
      </c>
      <c r="FU274" s="51">
        <v>1226</v>
      </c>
      <c r="FV274" s="51">
        <v>1164</v>
      </c>
      <c r="FW274" s="51">
        <v>1164</v>
      </c>
      <c r="FX274" s="51">
        <v>977</v>
      </c>
      <c r="FY274" s="51">
        <v>870</v>
      </c>
      <c r="FZ274" s="51">
        <v>901</v>
      </c>
      <c r="GA274" s="51">
        <v>813</v>
      </c>
      <c r="GB274" s="51">
        <v>767</v>
      </c>
      <c r="GC274" s="51">
        <v>704</v>
      </c>
      <c r="GD274" s="51">
        <v>672</v>
      </c>
      <c r="GE274" s="51">
        <v>652</v>
      </c>
      <c r="GF274" s="51">
        <v>589</v>
      </c>
      <c r="GG274" s="51">
        <v>576</v>
      </c>
      <c r="GH274" s="51">
        <v>526</v>
      </c>
      <c r="GI274" s="51">
        <v>397</v>
      </c>
      <c r="GJ274" s="51">
        <v>357</v>
      </c>
      <c r="GK274" s="51">
        <v>314</v>
      </c>
      <c r="GL274" s="52">
        <v>1357</v>
      </c>
    </row>
    <row r="275" spans="1:194" s="1" customFormat="1">
      <c r="A275" s="30" t="s">
        <v>133</v>
      </c>
      <c r="B275" s="1" t="s">
        <v>353</v>
      </c>
      <c r="C275" s="29" t="str">
        <f t="shared" si="92"/>
        <v>LA England - East Cambridgeshire</v>
      </c>
      <c r="D275" s="50">
        <f t="shared" si="83"/>
        <v>34401</v>
      </c>
      <c r="E275" s="50">
        <f t="shared" si="84"/>
        <v>36460</v>
      </c>
      <c r="F275" s="51">
        <f t="shared" si="85"/>
        <v>89394</v>
      </c>
      <c r="G275" s="51">
        <f t="shared" si="86"/>
        <v>43858</v>
      </c>
      <c r="H275" s="52">
        <f t="shared" si="87"/>
        <v>45536</v>
      </c>
      <c r="I275" s="52">
        <f t="shared" si="88"/>
        <v>34401</v>
      </c>
      <c r="J275" s="52">
        <f t="shared" si="89"/>
        <v>36460</v>
      </c>
      <c r="K275" s="49">
        <f t="shared" si="90"/>
        <v>9457</v>
      </c>
      <c r="L275" s="50">
        <f t="shared" si="91"/>
        <v>9076</v>
      </c>
      <c r="M275" s="51">
        <v>428</v>
      </c>
      <c r="N275" s="51">
        <v>417</v>
      </c>
      <c r="O275" s="51">
        <v>475</v>
      </c>
      <c r="P275" s="51">
        <v>494</v>
      </c>
      <c r="Q275" s="51">
        <v>523</v>
      </c>
      <c r="R275" s="51">
        <v>486</v>
      </c>
      <c r="S275" s="51">
        <v>543</v>
      </c>
      <c r="T275" s="51">
        <v>515</v>
      </c>
      <c r="U275" s="51">
        <v>468</v>
      </c>
      <c r="V275" s="51">
        <v>562</v>
      </c>
      <c r="W275" s="51">
        <v>585</v>
      </c>
      <c r="X275" s="51">
        <v>638</v>
      </c>
      <c r="Y275" s="51">
        <v>569</v>
      </c>
      <c r="Z275" s="51">
        <v>596</v>
      </c>
      <c r="AA275" s="51">
        <v>558</v>
      </c>
      <c r="AB275" s="51">
        <v>530</v>
      </c>
      <c r="AC275" s="51">
        <v>541</v>
      </c>
      <c r="AD275" s="51">
        <v>529</v>
      </c>
      <c r="AE275" s="51">
        <v>464</v>
      </c>
      <c r="AF275" s="51">
        <v>382</v>
      </c>
      <c r="AG275" s="51">
        <v>357</v>
      </c>
      <c r="AH275" s="51">
        <v>308</v>
      </c>
      <c r="AI275" s="51">
        <v>360</v>
      </c>
      <c r="AJ275" s="51">
        <v>448</v>
      </c>
      <c r="AK275" s="51">
        <v>420</v>
      </c>
      <c r="AL275" s="51">
        <v>436</v>
      </c>
      <c r="AM275" s="51">
        <v>427</v>
      </c>
      <c r="AN275" s="51">
        <v>454</v>
      </c>
      <c r="AO275" s="51">
        <v>519</v>
      </c>
      <c r="AP275" s="51">
        <v>503</v>
      </c>
      <c r="AQ275" s="51">
        <v>498</v>
      </c>
      <c r="AR275" s="51">
        <v>513</v>
      </c>
      <c r="AS275" s="51">
        <v>544</v>
      </c>
      <c r="AT275" s="51">
        <v>584</v>
      </c>
      <c r="AU275" s="51">
        <v>578</v>
      </c>
      <c r="AV275" s="51">
        <v>586</v>
      </c>
      <c r="AW275" s="51">
        <v>589</v>
      </c>
      <c r="AX275" s="51">
        <v>557</v>
      </c>
      <c r="AY275" s="51">
        <v>586</v>
      </c>
      <c r="AZ275" s="51">
        <v>550</v>
      </c>
      <c r="BA275" s="51">
        <v>568</v>
      </c>
      <c r="BB275" s="51">
        <v>577</v>
      </c>
      <c r="BC275" s="51">
        <v>606</v>
      </c>
      <c r="BD275" s="51">
        <v>609</v>
      </c>
      <c r="BE275" s="51">
        <v>532</v>
      </c>
      <c r="BF275" s="51">
        <v>544</v>
      </c>
      <c r="BG275" s="51">
        <v>605</v>
      </c>
      <c r="BH275" s="51">
        <v>603</v>
      </c>
      <c r="BI275" s="51">
        <v>614</v>
      </c>
      <c r="BJ275" s="51">
        <v>670</v>
      </c>
      <c r="BK275" s="51">
        <v>644</v>
      </c>
      <c r="BL275" s="51">
        <v>628</v>
      </c>
      <c r="BM275" s="51">
        <v>648</v>
      </c>
      <c r="BN275" s="51">
        <v>657</v>
      </c>
      <c r="BO275" s="51">
        <v>600</v>
      </c>
      <c r="BP275" s="51">
        <v>632</v>
      </c>
      <c r="BQ275" s="51">
        <v>659</v>
      </c>
      <c r="BR275" s="51">
        <v>629</v>
      </c>
      <c r="BS275" s="51">
        <v>607</v>
      </c>
      <c r="BT275" s="51">
        <v>626</v>
      </c>
      <c r="BU275" s="51">
        <v>577</v>
      </c>
      <c r="BV275" s="51">
        <v>553</v>
      </c>
      <c r="BW275" s="51">
        <v>535</v>
      </c>
      <c r="BX275" s="51">
        <v>517</v>
      </c>
      <c r="BY275" s="51">
        <v>581</v>
      </c>
      <c r="BZ275" s="51">
        <v>487</v>
      </c>
      <c r="CA275" s="51">
        <v>462</v>
      </c>
      <c r="CB275" s="51">
        <v>476</v>
      </c>
      <c r="CC275" s="51">
        <v>464</v>
      </c>
      <c r="CD275" s="51">
        <v>426</v>
      </c>
      <c r="CE275" s="51">
        <v>452</v>
      </c>
      <c r="CF275" s="51">
        <v>416</v>
      </c>
      <c r="CG275" s="51">
        <v>469</v>
      </c>
      <c r="CH275" s="51">
        <v>452</v>
      </c>
      <c r="CI275" s="51">
        <v>465</v>
      </c>
      <c r="CJ275" s="51">
        <v>520</v>
      </c>
      <c r="CK275" s="51">
        <v>422</v>
      </c>
      <c r="CL275" s="51">
        <v>374</v>
      </c>
      <c r="CM275" s="51">
        <v>345</v>
      </c>
      <c r="CN275" s="51">
        <v>300</v>
      </c>
      <c r="CO275" s="51">
        <v>263</v>
      </c>
      <c r="CP275" s="51">
        <v>254</v>
      </c>
      <c r="CQ275" s="51">
        <v>247</v>
      </c>
      <c r="CR275" s="51">
        <v>194</v>
      </c>
      <c r="CS275" s="51">
        <v>199</v>
      </c>
      <c r="CT275" s="51">
        <v>189</v>
      </c>
      <c r="CU275" s="51">
        <v>168</v>
      </c>
      <c r="CV275" s="51">
        <v>137</v>
      </c>
      <c r="CW275" s="51">
        <v>118</v>
      </c>
      <c r="CX275" s="51">
        <v>105</v>
      </c>
      <c r="CY275" s="51">
        <v>313</v>
      </c>
      <c r="CZ275" s="51">
        <v>423</v>
      </c>
      <c r="DA275" s="51">
        <v>430</v>
      </c>
      <c r="DB275" s="51">
        <v>472</v>
      </c>
      <c r="DC275" s="51">
        <v>437</v>
      </c>
      <c r="DD275" s="51">
        <v>460</v>
      </c>
      <c r="DE275" s="51">
        <v>461</v>
      </c>
      <c r="DF275" s="51">
        <v>530</v>
      </c>
      <c r="DG275" s="51">
        <v>509</v>
      </c>
      <c r="DH275" s="51">
        <v>528</v>
      </c>
      <c r="DI275" s="51">
        <v>550</v>
      </c>
      <c r="DJ275" s="51">
        <v>552</v>
      </c>
      <c r="DK275" s="51">
        <v>533</v>
      </c>
      <c r="DL275" s="51">
        <v>590</v>
      </c>
      <c r="DM275" s="51">
        <v>561</v>
      </c>
      <c r="DN275" s="51">
        <v>543</v>
      </c>
      <c r="DO275" s="51">
        <v>519</v>
      </c>
      <c r="DP275" s="51">
        <v>499</v>
      </c>
      <c r="DQ275" s="51">
        <v>479</v>
      </c>
      <c r="DR275" s="51">
        <v>448</v>
      </c>
      <c r="DS275" s="51">
        <v>287</v>
      </c>
      <c r="DT275" s="51">
        <v>252</v>
      </c>
      <c r="DU275" s="51">
        <v>314</v>
      </c>
      <c r="DV275" s="51">
        <v>327</v>
      </c>
      <c r="DW275" s="51">
        <v>387</v>
      </c>
      <c r="DX275" s="51">
        <v>428</v>
      </c>
      <c r="DY275" s="51">
        <v>434</v>
      </c>
      <c r="DZ275" s="51">
        <v>451</v>
      </c>
      <c r="EA275" s="51">
        <v>448</v>
      </c>
      <c r="EB275" s="51">
        <v>491</v>
      </c>
      <c r="EC275" s="51">
        <v>536</v>
      </c>
      <c r="ED275" s="51">
        <v>568</v>
      </c>
      <c r="EE275" s="51">
        <v>531</v>
      </c>
      <c r="EF275" s="51">
        <v>584</v>
      </c>
      <c r="EG275" s="51">
        <v>599</v>
      </c>
      <c r="EH275" s="51">
        <v>649</v>
      </c>
      <c r="EI275" s="51">
        <v>549</v>
      </c>
      <c r="EJ275" s="51">
        <v>610</v>
      </c>
      <c r="EK275" s="51">
        <v>650</v>
      </c>
      <c r="EL275" s="51">
        <v>599</v>
      </c>
      <c r="EM275" s="51">
        <v>605</v>
      </c>
      <c r="EN275" s="51">
        <v>658</v>
      </c>
      <c r="EO275" s="51">
        <v>666</v>
      </c>
      <c r="EP275" s="51">
        <v>708</v>
      </c>
      <c r="EQ275" s="51">
        <v>632</v>
      </c>
      <c r="ER275" s="51">
        <v>532</v>
      </c>
      <c r="ES275" s="51">
        <v>583</v>
      </c>
      <c r="ET275" s="51">
        <v>571</v>
      </c>
      <c r="EU275" s="51">
        <v>655</v>
      </c>
      <c r="EV275" s="51">
        <v>618</v>
      </c>
      <c r="EW275" s="51">
        <v>647</v>
      </c>
      <c r="EX275" s="51">
        <v>661</v>
      </c>
      <c r="EY275" s="51">
        <v>682</v>
      </c>
      <c r="EZ275" s="51">
        <v>640</v>
      </c>
      <c r="FA275" s="51">
        <v>643</v>
      </c>
      <c r="FB275" s="51">
        <v>680</v>
      </c>
      <c r="FC275" s="51">
        <v>665</v>
      </c>
      <c r="FD275" s="51">
        <v>639</v>
      </c>
      <c r="FE275" s="51">
        <v>648</v>
      </c>
      <c r="FF275" s="51">
        <v>620</v>
      </c>
      <c r="FG275" s="51">
        <v>608</v>
      </c>
      <c r="FH275" s="51">
        <v>623</v>
      </c>
      <c r="FI275" s="51">
        <v>580</v>
      </c>
      <c r="FJ275" s="51">
        <v>603</v>
      </c>
      <c r="FK275" s="51">
        <v>545</v>
      </c>
      <c r="FL275" s="51">
        <v>544</v>
      </c>
      <c r="FM275" s="51">
        <v>500</v>
      </c>
      <c r="FN275" s="51">
        <v>498</v>
      </c>
      <c r="FO275" s="51">
        <v>470</v>
      </c>
      <c r="FP275" s="51">
        <v>521</v>
      </c>
      <c r="FQ275" s="51">
        <v>503</v>
      </c>
      <c r="FR275" s="51">
        <v>496</v>
      </c>
      <c r="FS275" s="51">
        <v>462</v>
      </c>
      <c r="FT275" s="51">
        <v>494</v>
      </c>
      <c r="FU275" s="51">
        <v>504</v>
      </c>
      <c r="FV275" s="51">
        <v>513</v>
      </c>
      <c r="FW275" s="51">
        <v>582</v>
      </c>
      <c r="FX275" s="51">
        <v>401</v>
      </c>
      <c r="FY275" s="51">
        <v>445</v>
      </c>
      <c r="FZ275" s="51">
        <v>407</v>
      </c>
      <c r="GA275" s="51">
        <v>372</v>
      </c>
      <c r="GB275" s="51">
        <v>292</v>
      </c>
      <c r="GC275" s="51">
        <v>258</v>
      </c>
      <c r="GD275" s="51">
        <v>275</v>
      </c>
      <c r="GE275" s="51">
        <v>261</v>
      </c>
      <c r="GF275" s="51">
        <v>261</v>
      </c>
      <c r="GG275" s="51">
        <v>223</v>
      </c>
      <c r="GH275" s="51">
        <v>209</v>
      </c>
      <c r="GI275" s="51">
        <v>190</v>
      </c>
      <c r="GJ275" s="51">
        <v>160</v>
      </c>
      <c r="GK275" s="51">
        <v>134</v>
      </c>
      <c r="GL275" s="52">
        <v>631</v>
      </c>
    </row>
    <row r="276" spans="1:194" s="1" customFormat="1">
      <c r="A276" s="30" t="s">
        <v>133</v>
      </c>
      <c r="B276" s="1" t="s">
        <v>354</v>
      </c>
      <c r="C276" s="29" t="str">
        <f t="shared" si="92"/>
        <v>LA England - East Devon</v>
      </c>
      <c r="D276" s="50">
        <f t="shared" si="83"/>
        <v>60569</v>
      </c>
      <c r="E276" s="50">
        <f t="shared" si="84"/>
        <v>66733</v>
      </c>
      <c r="F276" s="51">
        <f t="shared" si="85"/>
        <v>154500</v>
      </c>
      <c r="G276" s="51">
        <f t="shared" si="86"/>
        <v>74554</v>
      </c>
      <c r="H276" s="52">
        <f t="shared" si="87"/>
        <v>79946</v>
      </c>
      <c r="I276" s="52">
        <f t="shared" si="88"/>
        <v>60569</v>
      </c>
      <c r="J276" s="52">
        <f t="shared" si="89"/>
        <v>66733</v>
      </c>
      <c r="K276" s="49">
        <f t="shared" si="90"/>
        <v>13985</v>
      </c>
      <c r="L276" s="50">
        <f t="shared" si="91"/>
        <v>13213</v>
      </c>
      <c r="M276" s="51">
        <v>641</v>
      </c>
      <c r="N276" s="51">
        <v>652</v>
      </c>
      <c r="O276" s="51">
        <v>680</v>
      </c>
      <c r="P276" s="51">
        <v>750</v>
      </c>
      <c r="Q276" s="51">
        <v>743</v>
      </c>
      <c r="R276" s="51">
        <v>659</v>
      </c>
      <c r="S276" s="51">
        <v>822</v>
      </c>
      <c r="T276" s="51">
        <v>767</v>
      </c>
      <c r="U276" s="51">
        <v>831</v>
      </c>
      <c r="V276" s="51">
        <v>840</v>
      </c>
      <c r="W276" s="51">
        <v>897</v>
      </c>
      <c r="X276" s="51">
        <v>889</v>
      </c>
      <c r="Y276" s="51">
        <v>805</v>
      </c>
      <c r="Z276" s="51">
        <v>777</v>
      </c>
      <c r="AA276" s="51">
        <v>797</v>
      </c>
      <c r="AB276" s="51">
        <v>830</v>
      </c>
      <c r="AC276" s="51">
        <v>767</v>
      </c>
      <c r="AD276" s="51">
        <v>838</v>
      </c>
      <c r="AE276" s="51">
        <v>821</v>
      </c>
      <c r="AF276" s="51">
        <v>665</v>
      </c>
      <c r="AG276" s="51">
        <v>590</v>
      </c>
      <c r="AH276" s="51">
        <v>664</v>
      </c>
      <c r="AI276" s="51">
        <v>747</v>
      </c>
      <c r="AJ276" s="51">
        <v>822</v>
      </c>
      <c r="AK276" s="51">
        <v>778</v>
      </c>
      <c r="AL276" s="51">
        <v>778</v>
      </c>
      <c r="AM276" s="51">
        <v>700</v>
      </c>
      <c r="AN276" s="51">
        <v>709</v>
      </c>
      <c r="AO276" s="51">
        <v>668</v>
      </c>
      <c r="AP276" s="51">
        <v>779</v>
      </c>
      <c r="AQ276" s="51">
        <v>745</v>
      </c>
      <c r="AR276" s="51">
        <v>734</v>
      </c>
      <c r="AS276" s="51">
        <v>799</v>
      </c>
      <c r="AT276" s="51">
        <v>771</v>
      </c>
      <c r="AU276" s="51">
        <v>767</v>
      </c>
      <c r="AV276" s="51">
        <v>746</v>
      </c>
      <c r="AW276" s="51">
        <v>779</v>
      </c>
      <c r="AX276" s="51">
        <v>762</v>
      </c>
      <c r="AY276" s="51">
        <v>706</v>
      </c>
      <c r="AZ276" s="51">
        <v>743</v>
      </c>
      <c r="BA276" s="51">
        <v>787</v>
      </c>
      <c r="BB276" s="51">
        <v>755</v>
      </c>
      <c r="BC276" s="51">
        <v>784</v>
      </c>
      <c r="BD276" s="51">
        <v>801</v>
      </c>
      <c r="BE276" s="51">
        <v>781</v>
      </c>
      <c r="BF276" s="51">
        <v>720</v>
      </c>
      <c r="BG276" s="51">
        <v>753</v>
      </c>
      <c r="BH276" s="51">
        <v>796</v>
      </c>
      <c r="BI276" s="51">
        <v>853</v>
      </c>
      <c r="BJ276" s="51">
        <v>882</v>
      </c>
      <c r="BK276" s="51">
        <v>996</v>
      </c>
      <c r="BL276" s="51">
        <v>934</v>
      </c>
      <c r="BM276" s="51">
        <v>961</v>
      </c>
      <c r="BN276" s="51">
        <v>1003</v>
      </c>
      <c r="BO276" s="51">
        <v>1063</v>
      </c>
      <c r="BP276" s="51">
        <v>1086</v>
      </c>
      <c r="BQ276" s="51">
        <v>1045</v>
      </c>
      <c r="BR276" s="51">
        <v>1060</v>
      </c>
      <c r="BS276" s="51">
        <v>1070</v>
      </c>
      <c r="BT276" s="51">
        <v>1033</v>
      </c>
      <c r="BU276" s="51">
        <v>1097</v>
      </c>
      <c r="BV276" s="51">
        <v>987</v>
      </c>
      <c r="BW276" s="51">
        <v>1003</v>
      </c>
      <c r="BX276" s="51">
        <v>1064</v>
      </c>
      <c r="BY276" s="51">
        <v>1017</v>
      </c>
      <c r="BZ276" s="51">
        <v>996</v>
      </c>
      <c r="CA276" s="51">
        <v>1002</v>
      </c>
      <c r="CB276" s="51">
        <v>927</v>
      </c>
      <c r="CC276" s="51">
        <v>951</v>
      </c>
      <c r="CD276" s="51">
        <v>991</v>
      </c>
      <c r="CE276" s="51">
        <v>964</v>
      </c>
      <c r="CF276" s="51">
        <v>1026</v>
      </c>
      <c r="CG276" s="51">
        <v>1108</v>
      </c>
      <c r="CH276" s="51">
        <v>1085</v>
      </c>
      <c r="CI276" s="51">
        <v>1123</v>
      </c>
      <c r="CJ276" s="51">
        <v>1301</v>
      </c>
      <c r="CK276" s="51">
        <v>977</v>
      </c>
      <c r="CL276" s="51">
        <v>941</v>
      </c>
      <c r="CM276" s="51">
        <v>918</v>
      </c>
      <c r="CN276" s="51">
        <v>853</v>
      </c>
      <c r="CO276" s="51">
        <v>715</v>
      </c>
      <c r="CP276" s="51">
        <v>598</v>
      </c>
      <c r="CQ276" s="51">
        <v>587</v>
      </c>
      <c r="CR276" s="51">
        <v>541</v>
      </c>
      <c r="CS276" s="51">
        <v>550</v>
      </c>
      <c r="CT276" s="51">
        <v>471</v>
      </c>
      <c r="CU276" s="51">
        <v>457</v>
      </c>
      <c r="CV276" s="51">
        <v>353</v>
      </c>
      <c r="CW276" s="51">
        <v>290</v>
      </c>
      <c r="CX276" s="51">
        <v>261</v>
      </c>
      <c r="CY276" s="51">
        <v>979</v>
      </c>
      <c r="CZ276" s="51">
        <v>603</v>
      </c>
      <c r="DA276" s="51">
        <v>658</v>
      </c>
      <c r="DB276" s="51">
        <v>648</v>
      </c>
      <c r="DC276" s="51">
        <v>632</v>
      </c>
      <c r="DD276" s="51">
        <v>659</v>
      </c>
      <c r="DE276" s="51">
        <v>776</v>
      </c>
      <c r="DF276" s="51">
        <v>753</v>
      </c>
      <c r="DG276" s="51">
        <v>757</v>
      </c>
      <c r="DH276" s="51">
        <v>758</v>
      </c>
      <c r="DI276" s="51">
        <v>759</v>
      </c>
      <c r="DJ276" s="51">
        <v>814</v>
      </c>
      <c r="DK276" s="51">
        <v>786</v>
      </c>
      <c r="DL276" s="51">
        <v>802</v>
      </c>
      <c r="DM276" s="51">
        <v>825</v>
      </c>
      <c r="DN276" s="51">
        <v>758</v>
      </c>
      <c r="DO276" s="51">
        <v>740</v>
      </c>
      <c r="DP276" s="51">
        <v>782</v>
      </c>
      <c r="DQ276" s="51">
        <v>703</v>
      </c>
      <c r="DR276" s="51">
        <v>739</v>
      </c>
      <c r="DS276" s="51">
        <v>520</v>
      </c>
      <c r="DT276" s="51">
        <v>478</v>
      </c>
      <c r="DU276" s="51">
        <v>465</v>
      </c>
      <c r="DV276" s="51">
        <v>540</v>
      </c>
      <c r="DW276" s="51">
        <v>617</v>
      </c>
      <c r="DX276" s="51">
        <v>673</v>
      </c>
      <c r="DY276" s="51">
        <v>675</v>
      </c>
      <c r="DZ276" s="51">
        <v>695</v>
      </c>
      <c r="EA276" s="51">
        <v>679</v>
      </c>
      <c r="EB276" s="51">
        <v>732</v>
      </c>
      <c r="EC276" s="51">
        <v>717</v>
      </c>
      <c r="ED276" s="51">
        <v>793</v>
      </c>
      <c r="EE276" s="51">
        <v>851</v>
      </c>
      <c r="EF276" s="51">
        <v>820</v>
      </c>
      <c r="EG276" s="51">
        <v>832</v>
      </c>
      <c r="EH276" s="51">
        <v>810</v>
      </c>
      <c r="EI276" s="51">
        <v>774</v>
      </c>
      <c r="EJ276" s="51">
        <v>847</v>
      </c>
      <c r="EK276" s="51">
        <v>759</v>
      </c>
      <c r="EL276" s="51">
        <v>810</v>
      </c>
      <c r="EM276" s="51">
        <v>841</v>
      </c>
      <c r="EN276" s="51">
        <v>846</v>
      </c>
      <c r="EO276" s="51">
        <v>867</v>
      </c>
      <c r="EP276" s="51">
        <v>889</v>
      </c>
      <c r="EQ276" s="51">
        <v>786</v>
      </c>
      <c r="ER276" s="51">
        <v>728</v>
      </c>
      <c r="ES276" s="51">
        <v>802</v>
      </c>
      <c r="ET276" s="51">
        <v>831</v>
      </c>
      <c r="EU276" s="51">
        <v>849</v>
      </c>
      <c r="EV276" s="51">
        <v>908</v>
      </c>
      <c r="EW276" s="51">
        <v>989</v>
      </c>
      <c r="EX276" s="51">
        <v>1052</v>
      </c>
      <c r="EY276" s="51">
        <v>1055</v>
      </c>
      <c r="EZ276" s="51">
        <v>1115</v>
      </c>
      <c r="FA276" s="51">
        <v>1158</v>
      </c>
      <c r="FB276" s="51">
        <v>1105</v>
      </c>
      <c r="FC276" s="51">
        <v>1197</v>
      </c>
      <c r="FD276" s="51">
        <v>1164</v>
      </c>
      <c r="FE276" s="51">
        <v>1194</v>
      </c>
      <c r="FF276" s="51">
        <v>1248</v>
      </c>
      <c r="FG276" s="51">
        <v>1172</v>
      </c>
      <c r="FH276" s="51">
        <v>1166</v>
      </c>
      <c r="FI276" s="51">
        <v>1146</v>
      </c>
      <c r="FJ276" s="51">
        <v>1171</v>
      </c>
      <c r="FK276" s="51">
        <v>1159</v>
      </c>
      <c r="FL276" s="51">
        <v>1182</v>
      </c>
      <c r="FM276" s="51">
        <v>1149</v>
      </c>
      <c r="FN276" s="51">
        <v>1107</v>
      </c>
      <c r="FO276" s="51">
        <v>1145</v>
      </c>
      <c r="FP276" s="51">
        <v>1132</v>
      </c>
      <c r="FQ276" s="51">
        <v>1164</v>
      </c>
      <c r="FR276" s="51">
        <v>1116</v>
      </c>
      <c r="FS276" s="51">
        <v>1087</v>
      </c>
      <c r="FT276" s="51">
        <v>1108</v>
      </c>
      <c r="FU276" s="51">
        <v>1249</v>
      </c>
      <c r="FV276" s="51">
        <v>1338</v>
      </c>
      <c r="FW276" s="51">
        <v>1368</v>
      </c>
      <c r="FX276" s="51">
        <v>1166</v>
      </c>
      <c r="FY276" s="51">
        <v>1081</v>
      </c>
      <c r="FZ276" s="51">
        <v>1027</v>
      </c>
      <c r="GA276" s="51">
        <v>948</v>
      </c>
      <c r="GB276" s="51">
        <v>807</v>
      </c>
      <c r="GC276" s="51">
        <v>775</v>
      </c>
      <c r="GD276" s="51">
        <v>712</v>
      </c>
      <c r="GE276" s="51">
        <v>709</v>
      </c>
      <c r="GF276" s="51">
        <v>651</v>
      </c>
      <c r="GG276" s="51">
        <v>638</v>
      </c>
      <c r="GH276" s="51">
        <v>539</v>
      </c>
      <c r="GI276" s="51">
        <v>515</v>
      </c>
      <c r="GJ276" s="51">
        <v>450</v>
      </c>
      <c r="GK276" s="51">
        <v>418</v>
      </c>
      <c r="GL276" s="52">
        <v>1888</v>
      </c>
    </row>
    <row r="277" spans="1:194" s="1" customFormat="1">
      <c r="A277" s="30" t="s">
        <v>133</v>
      </c>
      <c r="B277" s="1" t="s">
        <v>355</v>
      </c>
      <c r="C277" s="29" t="str">
        <f t="shared" si="92"/>
        <v>LA England - East Hampshire</v>
      </c>
      <c r="D277" s="50">
        <f t="shared" si="83"/>
        <v>48997</v>
      </c>
      <c r="E277" s="50">
        <f t="shared" si="84"/>
        <v>53169</v>
      </c>
      <c r="F277" s="51">
        <f t="shared" si="85"/>
        <v>127319</v>
      </c>
      <c r="G277" s="51">
        <f t="shared" si="86"/>
        <v>61855</v>
      </c>
      <c r="H277" s="52">
        <f t="shared" si="87"/>
        <v>65464</v>
      </c>
      <c r="I277" s="52">
        <f t="shared" si="88"/>
        <v>48997</v>
      </c>
      <c r="J277" s="52">
        <f t="shared" si="89"/>
        <v>53169</v>
      </c>
      <c r="K277" s="49">
        <f t="shared" si="90"/>
        <v>12858</v>
      </c>
      <c r="L277" s="50">
        <f t="shared" si="91"/>
        <v>12295</v>
      </c>
      <c r="M277" s="51">
        <v>541</v>
      </c>
      <c r="N277" s="51">
        <v>607</v>
      </c>
      <c r="O277" s="51">
        <v>645</v>
      </c>
      <c r="P277" s="51">
        <v>630</v>
      </c>
      <c r="Q277" s="51">
        <v>650</v>
      </c>
      <c r="R277" s="51">
        <v>676</v>
      </c>
      <c r="S277" s="51">
        <v>703</v>
      </c>
      <c r="T277" s="51">
        <v>661</v>
      </c>
      <c r="U277" s="51">
        <v>729</v>
      </c>
      <c r="V277" s="51">
        <v>752</v>
      </c>
      <c r="W277" s="51">
        <v>852</v>
      </c>
      <c r="X277" s="51">
        <v>771</v>
      </c>
      <c r="Y277" s="51">
        <v>799</v>
      </c>
      <c r="Z277" s="51">
        <v>767</v>
      </c>
      <c r="AA277" s="51">
        <v>792</v>
      </c>
      <c r="AB277" s="51">
        <v>762</v>
      </c>
      <c r="AC277" s="51">
        <v>784</v>
      </c>
      <c r="AD277" s="51">
        <v>737</v>
      </c>
      <c r="AE277" s="51">
        <v>773</v>
      </c>
      <c r="AF277" s="51">
        <v>565</v>
      </c>
      <c r="AG277" s="51">
        <v>401</v>
      </c>
      <c r="AH277" s="51">
        <v>499</v>
      </c>
      <c r="AI277" s="51">
        <v>523</v>
      </c>
      <c r="AJ277" s="51">
        <v>568</v>
      </c>
      <c r="AK277" s="51">
        <v>599</v>
      </c>
      <c r="AL277" s="51">
        <v>645</v>
      </c>
      <c r="AM277" s="51">
        <v>564</v>
      </c>
      <c r="AN277" s="51">
        <v>618</v>
      </c>
      <c r="AO277" s="51">
        <v>634</v>
      </c>
      <c r="AP277" s="51">
        <v>656</v>
      </c>
      <c r="AQ277" s="51">
        <v>620</v>
      </c>
      <c r="AR277" s="51">
        <v>661</v>
      </c>
      <c r="AS277" s="51">
        <v>665</v>
      </c>
      <c r="AT277" s="51">
        <v>706</v>
      </c>
      <c r="AU277" s="51">
        <v>635</v>
      </c>
      <c r="AV277" s="51">
        <v>738</v>
      </c>
      <c r="AW277" s="51">
        <v>710</v>
      </c>
      <c r="AX277" s="51">
        <v>676</v>
      </c>
      <c r="AY277" s="51">
        <v>679</v>
      </c>
      <c r="AZ277" s="51">
        <v>695</v>
      </c>
      <c r="BA277" s="51">
        <v>736</v>
      </c>
      <c r="BB277" s="51">
        <v>769</v>
      </c>
      <c r="BC277" s="51">
        <v>724</v>
      </c>
      <c r="BD277" s="51">
        <v>739</v>
      </c>
      <c r="BE277" s="51">
        <v>717</v>
      </c>
      <c r="BF277" s="51">
        <v>723</v>
      </c>
      <c r="BG277" s="51">
        <v>698</v>
      </c>
      <c r="BH277" s="51">
        <v>754</v>
      </c>
      <c r="BI277" s="51">
        <v>787</v>
      </c>
      <c r="BJ277" s="51">
        <v>913</v>
      </c>
      <c r="BK277" s="51">
        <v>910</v>
      </c>
      <c r="BL277" s="51">
        <v>920</v>
      </c>
      <c r="BM277" s="51">
        <v>896</v>
      </c>
      <c r="BN277" s="51">
        <v>949</v>
      </c>
      <c r="BO277" s="51">
        <v>889</v>
      </c>
      <c r="BP277" s="51">
        <v>967</v>
      </c>
      <c r="BQ277" s="51">
        <v>936</v>
      </c>
      <c r="BR277" s="51">
        <v>931</v>
      </c>
      <c r="BS277" s="51">
        <v>945</v>
      </c>
      <c r="BT277" s="51">
        <v>981</v>
      </c>
      <c r="BU277" s="51">
        <v>926</v>
      </c>
      <c r="BV277" s="51">
        <v>914</v>
      </c>
      <c r="BW277" s="51">
        <v>896</v>
      </c>
      <c r="BX277" s="51">
        <v>814</v>
      </c>
      <c r="BY277" s="51">
        <v>847</v>
      </c>
      <c r="BZ277" s="51">
        <v>819</v>
      </c>
      <c r="CA277" s="51">
        <v>768</v>
      </c>
      <c r="CB277" s="51">
        <v>731</v>
      </c>
      <c r="CC277" s="51">
        <v>713</v>
      </c>
      <c r="CD277" s="51">
        <v>686</v>
      </c>
      <c r="CE277" s="51">
        <v>723</v>
      </c>
      <c r="CF277" s="51">
        <v>614</v>
      </c>
      <c r="CG277" s="51">
        <v>658</v>
      </c>
      <c r="CH277" s="51">
        <v>719</v>
      </c>
      <c r="CI277" s="51">
        <v>721</v>
      </c>
      <c r="CJ277" s="51">
        <v>862</v>
      </c>
      <c r="CK277" s="51">
        <v>644</v>
      </c>
      <c r="CL277" s="51">
        <v>562</v>
      </c>
      <c r="CM277" s="51">
        <v>605</v>
      </c>
      <c r="CN277" s="51">
        <v>535</v>
      </c>
      <c r="CO277" s="51">
        <v>437</v>
      </c>
      <c r="CP277" s="51">
        <v>362</v>
      </c>
      <c r="CQ277" s="51">
        <v>374</v>
      </c>
      <c r="CR277" s="51">
        <v>346</v>
      </c>
      <c r="CS277" s="51">
        <v>318</v>
      </c>
      <c r="CT277" s="51">
        <v>279</v>
      </c>
      <c r="CU277" s="51">
        <v>295</v>
      </c>
      <c r="CV277" s="51">
        <v>220</v>
      </c>
      <c r="CW277" s="51">
        <v>199</v>
      </c>
      <c r="CX277" s="51">
        <v>176</v>
      </c>
      <c r="CY277" s="51">
        <v>520</v>
      </c>
      <c r="CZ277" s="51">
        <v>530</v>
      </c>
      <c r="DA277" s="51">
        <v>543</v>
      </c>
      <c r="DB277" s="51">
        <v>611</v>
      </c>
      <c r="DC277" s="51">
        <v>608</v>
      </c>
      <c r="DD277" s="51">
        <v>627</v>
      </c>
      <c r="DE277" s="51">
        <v>658</v>
      </c>
      <c r="DF277" s="51">
        <v>670</v>
      </c>
      <c r="DG277" s="51">
        <v>647</v>
      </c>
      <c r="DH277" s="51">
        <v>701</v>
      </c>
      <c r="DI277" s="51">
        <v>712</v>
      </c>
      <c r="DJ277" s="51">
        <v>745</v>
      </c>
      <c r="DK277" s="51">
        <v>738</v>
      </c>
      <c r="DL277" s="51">
        <v>721</v>
      </c>
      <c r="DM277" s="51">
        <v>733</v>
      </c>
      <c r="DN277" s="51">
        <v>800</v>
      </c>
      <c r="DO277" s="51">
        <v>749</v>
      </c>
      <c r="DP277" s="51">
        <v>702</v>
      </c>
      <c r="DQ277" s="51">
        <v>800</v>
      </c>
      <c r="DR277" s="51">
        <v>703</v>
      </c>
      <c r="DS277" s="51">
        <v>451</v>
      </c>
      <c r="DT277" s="51">
        <v>398</v>
      </c>
      <c r="DU277" s="51">
        <v>366</v>
      </c>
      <c r="DV277" s="51">
        <v>469</v>
      </c>
      <c r="DW277" s="51">
        <v>564</v>
      </c>
      <c r="DX277" s="51">
        <v>588</v>
      </c>
      <c r="DY277" s="51">
        <v>672</v>
      </c>
      <c r="DZ277" s="51">
        <v>557</v>
      </c>
      <c r="EA277" s="51">
        <v>635</v>
      </c>
      <c r="EB277" s="51">
        <v>638</v>
      </c>
      <c r="EC277" s="51">
        <v>649</v>
      </c>
      <c r="ED277" s="51">
        <v>707</v>
      </c>
      <c r="EE277" s="51">
        <v>712</v>
      </c>
      <c r="EF277" s="51">
        <v>678</v>
      </c>
      <c r="EG277" s="51">
        <v>724</v>
      </c>
      <c r="EH277" s="51">
        <v>727</v>
      </c>
      <c r="EI277" s="51">
        <v>736</v>
      </c>
      <c r="EJ277" s="51">
        <v>769</v>
      </c>
      <c r="EK277" s="51">
        <v>678</v>
      </c>
      <c r="EL277" s="51">
        <v>712</v>
      </c>
      <c r="EM277" s="51">
        <v>766</v>
      </c>
      <c r="EN277" s="51">
        <v>744</v>
      </c>
      <c r="EO277" s="51">
        <v>816</v>
      </c>
      <c r="EP277" s="51">
        <v>828</v>
      </c>
      <c r="EQ277" s="51">
        <v>868</v>
      </c>
      <c r="ER277" s="51">
        <v>716</v>
      </c>
      <c r="ES277" s="51">
        <v>815</v>
      </c>
      <c r="ET277" s="51">
        <v>806</v>
      </c>
      <c r="EU277" s="51">
        <v>839</v>
      </c>
      <c r="EV277" s="51">
        <v>892</v>
      </c>
      <c r="EW277" s="51">
        <v>901</v>
      </c>
      <c r="EX277" s="51">
        <v>949</v>
      </c>
      <c r="EY277" s="51">
        <v>993</v>
      </c>
      <c r="EZ277" s="51">
        <v>954</v>
      </c>
      <c r="FA277" s="51">
        <v>1031</v>
      </c>
      <c r="FB277" s="51">
        <v>1060</v>
      </c>
      <c r="FC277" s="51">
        <v>1011</v>
      </c>
      <c r="FD277" s="51">
        <v>1022</v>
      </c>
      <c r="FE277" s="51">
        <v>1033</v>
      </c>
      <c r="FF277" s="51">
        <v>1084</v>
      </c>
      <c r="FG277" s="51">
        <v>1004</v>
      </c>
      <c r="FH277" s="51">
        <v>957</v>
      </c>
      <c r="FI277" s="51">
        <v>920</v>
      </c>
      <c r="FJ277" s="51">
        <v>917</v>
      </c>
      <c r="FK277" s="51">
        <v>851</v>
      </c>
      <c r="FL277" s="51">
        <v>861</v>
      </c>
      <c r="FM277" s="51">
        <v>870</v>
      </c>
      <c r="FN277" s="51">
        <v>821</v>
      </c>
      <c r="FO277" s="51">
        <v>773</v>
      </c>
      <c r="FP277" s="51">
        <v>728</v>
      </c>
      <c r="FQ277" s="51">
        <v>730</v>
      </c>
      <c r="FR277" s="51">
        <v>713</v>
      </c>
      <c r="FS277" s="51">
        <v>701</v>
      </c>
      <c r="FT277" s="51">
        <v>734</v>
      </c>
      <c r="FU277" s="51">
        <v>819</v>
      </c>
      <c r="FV277" s="51">
        <v>851</v>
      </c>
      <c r="FW277" s="51">
        <v>945</v>
      </c>
      <c r="FX277" s="51">
        <v>704</v>
      </c>
      <c r="FY277" s="51">
        <v>646</v>
      </c>
      <c r="FZ277" s="51">
        <v>651</v>
      </c>
      <c r="GA277" s="51">
        <v>610</v>
      </c>
      <c r="GB277" s="51">
        <v>567</v>
      </c>
      <c r="GC277" s="51">
        <v>465</v>
      </c>
      <c r="GD277" s="51">
        <v>504</v>
      </c>
      <c r="GE277" s="51">
        <v>503</v>
      </c>
      <c r="GF277" s="51">
        <v>436</v>
      </c>
      <c r="GG277" s="51">
        <v>395</v>
      </c>
      <c r="GH277" s="51">
        <v>344</v>
      </c>
      <c r="GI277" s="51">
        <v>305</v>
      </c>
      <c r="GJ277" s="51">
        <v>267</v>
      </c>
      <c r="GK277" s="51">
        <v>269</v>
      </c>
      <c r="GL277" s="52">
        <v>1047</v>
      </c>
    </row>
    <row r="278" spans="1:194" s="1" customFormat="1">
      <c r="A278" s="30" t="s">
        <v>133</v>
      </c>
      <c r="B278" s="1" t="s">
        <v>356</v>
      </c>
      <c r="C278" s="29" t="str">
        <f t="shared" si="92"/>
        <v>LA England - East Hertfordshire</v>
      </c>
      <c r="D278" s="50">
        <f t="shared" si="83"/>
        <v>57142</v>
      </c>
      <c r="E278" s="50">
        <f t="shared" si="84"/>
        <v>61417</v>
      </c>
      <c r="F278" s="51">
        <f t="shared" si="85"/>
        <v>151635</v>
      </c>
      <c r="G278" s="51">
        <f t="shared" si="86"/>
        <v>74063</v>
      </c>
      <c r="H278" s="52">
        <f t="shared" si="87"/>
        <v>77572</v>
      </c>
      <c r="I278" s="52">
        <f t="shared" si="88"/>
        <v>57142</v>
      </c>
      <c r="J278" s="52">
        <f t="shared" si="89"/>
        <v>61417</v>
      </c>
      <c r="K278" s="49">
        <f t="shared" si="90"/>
        <v>16921</v>
      </c>
      <c r="L278" s="50">
        <f t="shared" si="91"/>
        <v>16155</v>
      </c>
      <c r="M278" s="51">
        <v>772</v>
      </c>
      <c r="N278" s="51">
        <v>842</v>
      </c>
      <c r="O278" s="51">
        <v>851</v>
      </c>
      <c r="P278" s="51">
        <v>864</v>
      </c>
      <c r="Q278" s="51">
        <v>927</v>
      </c>
      <c r="R278" s="51">
        <v>935</v>
      </c>
      <c r="S278" s="51">
        <v>886</v>
      </c>
      <c r="T278" s="51">
        <v>960</v>
      </c>
      <c r="U278" s="51">
        <v>905</v>
      </c>
      <c r="V278" s="51">
        <v>982</v>
      </c>
      <c r="W278" s="51">
        <v>999</v>
      </c>
      <c r="X278" s="51">
        <v>992</v>
      </c>
      <c r="Y278" s="51">
        <v>1074</v>
      </c>
      <c r="Z278" s="51">
        <v>1015</v>
      </c>
      <c r="AA278" s="51">
        <v>1007</v>
      </c>
      <c r="AB278" s="51">
        <v>976</v>
      </c>
      <c r="AC278" s="51">
        <v>976</v>
      </c>
      <c r="AD278" s="51">
        <v>958</v>
      </c>
      <c r="AE278" s="51">
        <v>876</v>
      </c>
      <c r="AF278" s="51">
        <v>478</v>
      </c>
      <c r="AG278" s="51">
        <v>559</v>
      </c>
      <c r="AH278" s="51">
        <v>541</v>
      </c>
      <c r="AI278" s="51">
        <v>727</v>
      </c>
      <c r="AJ278" s="51">
        <v>808</v>
      </c>
      <c r="AK278" s="51">
        <v>847</v>
      </c>
      <c r="AL278" s="51">
        <v>770</v>
      </c>
      <c r="AM278" s="51">
        <v>819</v>
      </c>
      <c r="AN278" s="51">
        <v>842</v>
      </c>
      <c r="AO278" s="51">
        <v>872</v>
      </c>
      <c r="AP278" s="51">
        <v>915</v>
      </c>
      <c r="AQ278" s="51">
        <v>896</v>
      </c>
      <c r="AR278" s="51">
        <v>958</v>
      </c>
      <c r="AS278" s="51">
        <v>908</v>
      </c>
      <c r="AT278" s="51">
        <v>963</v>
      </c>
      <c r="AU278" s="51">
        <v>935</v>
      </c>
      <c r="AV278" s="51">
        <v>951</v>
      </c>
      <c r="AW278" s="51">
        <v>990</v>
      </c>
      <c r="AX278" s="51">
        <v>885</v>
      </c>
      <c r="AY278" s="51">
        <v>950</v>
      </c>
      <c r="AZ278" s="51">
        <v>912</v>
      </c>
      <c r="BA278" s="51">
        <v>978</v>
      </c>
      <c r="BB278" s="51">
        <v>980</v>
      </c>
      <c r="BC278" s="51">
        <v>1069</v>
      </c>
      <c r="BD278" s="51">
        <v>1085</v>
      </c>
      <c r="BE278" s="51">
        <v>924</v>
      </c>
      <c r="BF278" s="51">
        <v>913</v>
      </c>
      <c r="BG278" s="51">
        <v>996</v>
      </c>
      <c r="BH278" s="51">
        <v>977</v>
      </c>
      <c r="BI278" s="51">
        <v>1106</v>
      </c>
      <c r="BJ278" s="51">
        <v>1101</v>
      </c>
      <c r="BK278" s="51">
        <v>1148</v>
      </c>
      <c r="BL278" s="51">
        <v>1142</v>
      </c>
      <c r="BM278" s="51">
        <v>1041</v>
      </c>
      <c r="BN278" s="51">
        <v>1126</v>
      </c>
      <c r="BO278" s="51">
        <v>1116</v>
      </c>
      <c r="BP278" s="51">
        <v>1087</v>
      </c>
      <c r="BQ278" s="51">
        <v>1126</v>
      </c>
      <c r="BR278" s="51">
        <v>1145</v>
      </c>
      <c r="BS278" s="51">
        <v>1074</v>
      </c>
      <c r="BT278" s="51">
        <v>1057</v>
      </c>
      <c r="BU278" s="51">
        <v>1020</v>
      </c>
      <c r="BV278" s="51">
        <v>912</v>
      </c>
      <c r="BW278" s="51">
        <v>897</v>
      </c>
      <c r="BX278" s="51">
        <v>853</v>
      </c>
      <c r="BY278" s="51">
        <v>902</v>
      </c>
      <c r="BZ278" s="51">
        <v>824</v>
      </c>
      <c r="CA278" s="51">
        <v>789</v>
      </c>
      <c r="CB278" s="51">
        <v>755</v>
      </c>
      <c r="CC278" s="51">
        <v>667</v>
      </c>
      <c r="CD278" s="51">
        <v>684</v>
      </c>
      <c r="CE278" s="51">
        <v>642</v>
      </c>
      <c r="CF278" s="51">
        <v>619</v>
      </c>
      <c r="CG278" s="51">
        <v>663</v>
      </c>
      <c r="CH278" s="51">
        <v>681</v>
      </c>
      <c r="CI278" s="51">
        <v>694</v>
      </c>
      <c r="CJ278" s="51">
        <v>742</v>
      </c>
      <c r="CK278" s="51">
        <v>497</v>
      </c>
      <c r="CL278" s="51">
        <v>545</v>
      </c>
      <c r="CM278" s="51">
        <v>513</v>
      </c>
      <c r="CN278" s="51">
        <v>449</v>
      </c>
      <c r="CO278" s="51">
        <v>365</v>
      </c>
      <c r="CP278" s="51">
        <v>340</v>
      </c>
      <c r="CQ278" s="51">
        <v>352</v>
      </c>
      <c r="CR278" s="51">
        <v>325</v>
      </c>
      <c r="CS278" s="51">
        <v>298</v>
      </c>
      <c r="CT278" s="51">
        <v>234</v>
      </c>
      <c r="CU278" s="51">
        <v>256</v>
      </c>
      <c r="CV278" s="51">
        <v>211</v>
      </c>
      <c r="CW278" s="51">
        <v>177</v>
      </c>
      <c r="CX278" s="51">
        <v>152</v>
      </c>
      <c r="CY278" s="51">
        <v>491</v>
      </c>
      <c r="CZ278" s="51">
        <v>803</v>
      </c>
      <c r="DA278" s="51">
        <v>795</v>
      </c>
      <c r="DB278" s="51">
        <v>794</v>
      </c>
      <c r="DC278" s="51">
        <v>770</v>
      </c>
      <c r="DD278" s="51">
        <v>845</v>
      </c>
      <c r="DE278" s="51">
        <v>868</v>
      </c>
      <c r="DF278" s="51">
        <v>885</v>
      </c>
      <c r="DG278" s="51">
        <v>835</v>
      </c>
      <c r="DH278" s="51">
        <v>867</v>
      </c>
      <c r="DI278" s="51">
        <v>850</v>
      </c>
      <c r="DJ278" s="51">
        <v>959</v>
      </c>
      <c r="DK278" s="51">
        <v>1008</v>
      </c>
      <c r="DL278" s="51">
        <v>1035</v>
      </c>
      <c r="DM278" s="51">
        <v>905</v>
      </c>
      <c r="DN278" s="51">
        <v>1051</v>
      </c>
      <c r="DO278" s="51">
        <v>989</v>
      </c>
      <c r="DP278" s="51">
        <v>938</v>
      </c>
      <c r="DQ278" s="51">
        <v>958</v>
      </c>
      <c r="DR278" s="51">
        <v>848</v>
      </c>
      <c r="DS278" s="51">
        <v>419</v>
      </c>
      <c r="DT278" s="51">
        <v>435</v>
      </c>
      <c r="DU278" s="51">
        <v>532</v>
      </c>
      <c r="DV278" s="51">
        <v>701</v>
      </c>
      <c r="DW278" s="51">
        <v>798</v>
      </c>
      <c r="DX278" s="51">
        <v>768</v>
      </c>
      <c r="DY278" s="51">
        <v>785</v>
      </c>
      <c r="DZ278" s="51">
        <v>894</v>
      </c>
      <c r="EA278" s="51">
        <v>816</v>
      </c>
      <c r="EB278" s="51">
        <v>874</v>
      </c>
      <c r="EC278" s="51">
        <v>975</v>
      </c>
      <c r="ED278" s="51">
        <v>1012</v>
      </c>
      <c r="EE278" s="51">
        <v>1022</v>
      </c>
      <c r="EF278" s="51">
        <v>1065</v>
      </c>
      <c r="EG278" s="51">
        <v>1080</v>
      </c>
      <c r="EH278" s="51">
        <v>1052</v>
      </c>
      <c r="EI278" s="51">
        <v>1045</v>
      </c>
      <c r="EJ278" s="51">
        <v>1043</v>
      </c>
      <c r="EK278" s="51">
        <v>1008</v>
      </c>
      <c r="EL278" s="51">
        <v>1013</v>
      </c>
      <c r="EM278" s="51">
        <v>1019</v>
      </c>
      <c r="EN278" s="51">
        <v>1067</v>
      </c>
      <c r="EO278" s="51">
        <v>1077</v>
      </c>
      <c r="EP278" s="51">
        <v>1115</v>
      </c>
      <c r="EQ278" s="51">
        <v>1106</v>
      </c>
      <c r="ER278" s="51">
        <v>1000</v>
      </c>
      <c r="ES278" s="51">
        <v>1020</v>
      </c>
      <c r="ET278" s="51">
        <v>1034</v>
      </c>
      <c r="EU278" s="51">
        <v>1082</v>
      </c>
      <c r="EV278" s="51">
        <v>1082</v>
      </c>
      <c r="EW278" s="51">
        <v>1167</v>
      </c>
      <c r="EX278" s="51">
        <v>1141</v>
      </c>
      <c r="EY278" s="51">
        <v>1168</v>
      </c>
      <c r="EZ278" s="51">
        <v>1173</v>
      </c>
      <c r="FA278" s="51">
        <v>1178</v>
      </c>
      <c r="FB278" s="51">
        <v>1148</v>
      </c>
      <c r="FC278" s="51">
        <v>1200</v>
      </c>
      <c r="FD278" s="51">
        <v>1151</v>
      </c>
      <c r="FE278" s="51">
        <v>1136</v>
      </c>
      <c r="FF278" s="51">
        <v>1116</v>
      </c>
      <c r="FG278" s="51">
        <v>1003</v>
      </c>
      <c r="FH278" s="51">
        <v>1062</v>
      </c>
      <c r="FI278" s="51">
        <v>1005</v>
      </c>
      <c r="FJ278" s="51">
        <v>944</v>
      </c>
      <c r="FK278" s="51">
        <v>905</v>
      </c>
      <c r="FL278" s="51">
        <v>808</v>
      </c>
      <c r="FM278" s="51">
        <v>816</v>
      </c>
      <c r="FN278" s="51">
        <v>748</v>
      </c>
      <c r="FO278" s="51">
        <v>735</v>
      </c>
      <c r="FP278" s="51">
        <v>763</v>
      </c>
      <c r="FQ278" s="51">
        <v>713</v>
      </c>
      <c r="FR278" s="51">
        <v>640</v>
      </c>
      <c r="FS278" s="51">
        <v>717</v>
      </c>
      <c r="FT278" s="51">
        <v>739</v>
      </c>
      <c r="FU278" s="51">
        <v>787</v>
      </c>
      <c r="FV278" s="51">
        <v>772</v>
      </c>
      <c r="FW278" s="51">
        <v>910</v>
      </c>
      <c r="FX278" s="51">
        <v>606</v>
      </c>
      <c r="FY278" s="51">
        <v>635</v>
      </c>
      <c r="FZ278" s="51">
        <v>587</v>
      </c>
      <c r="GA278" s="51">
        <v>535</v>
      </c>
      <c r="GB278" s="51">
        <v>468</v>
      </c>
      <c r="GC278" s="51">
        <v>409</v>
      </c>
      <c r="GD278" s="51">
        <v>423</v>
      </c>
      <c r="GE278" s="51">
        <v>384</v>
      </c>
      <c r="GF278" s="51">
        <v>408</v>
      </c>
      <c r="GG278" s="51">
        <v>355</v>
      </c>
      <c r="GH278" s="51">
        <v>329</v>
      </c>
      <c r="GI278" s="51">
        <v>325</v>
      </c>
      <c r="GJ278" s="51">
        <v>299</v>
      </c>
      <c r="GK278" s="51">
        <v>269</v>
      </c>
      <c r="GL278" s="52">
        <v>953</v>
      </c>
    </row>
    <row r="279" spans="1:194" s="1" customFormat="1">
      <c r="A279" s="30" t="s">
        <v>133</v>
      </c>
      <c r="B279" s="1" t="s">
        <v>357</v>
      </c>
      <c r="C279" s="29" t="str">
        <f t="shared" si="92"/>
        <v>LA England - East Lindsey</v>
      </c>
      <c r="D279" s="50">
        <f t="shared" si="83"/>
        <v>58614</v>
      </c>
      <c r="E279" s="50">
        <f t="shared" si="84"/>
        <v>62090</v>
      </c>
      <c r="F279" s="51">
        <f t="shared" si="85"/>
        <v>144415</v>
      </c>
      <c r="G279" s="51">
        <f t="shared" si="86"/>
        <v>70629</v>
      </c>
      <c r="H279" s="52">
        <f t="shared" si="87"/>
        <v>73786</v>
      </c>
      <c r="I279" s="52">
        <f t="shared" si="88"/>
        <v>58614</v>
      </c>
      <c r="J279" s="52">
        <f t="shared" si="89"/>
        <v>62090</v>
      </c>
      <c r="K279" s="49">
        <f t="shared" si="90"/>
        <v>12015</v>
      </c>
      <c r="L279" s="50">
        <f t="shared" si="91"/>
        <v>11696</v>
      </c>
      <c r="M279" s="51">
        <v>535</v>
      </c>
      <c r="N279" s="51">
        <v>529</v>
      </c>
      <c r="O279" s="51">
        <v>626</v>
      </c>
      <c r="P279" s="51">
        <v>638</v>
      </c>
      <c r="Q279" s="51">
        <v>595</v>
      </c>
      <c r="R279" s="51">
        <v>602</v>
      </c>
      <c r="S279" s="51">
        <v>681</v>
      </c>
      <c r="T279" s="51">
        <v>645</v>
      </c>
      <c r="U279" s="51">
        <v>662</v>
      </c>
      <c r="V279" s="51">
        <v>675</v>
      </c>
      <c r="W279" s="51">
        <v>698</v>
      </c>
      <c r="X279" s="51">
        <v>773</v>
      </c>
      <c r="Y279" s="51">
        <v>797</v>
      </c>
      <c r="Z279" s="51">
        <v>722</v>
      </c>
      <c r="AA279" s="51">
        <v>773</v>
      </c>
      <c r="AB279" s="51">
        <v>691</v>
      </c>
      <c r="AC279" s="51">
        <v>731</v>
      </c>
      <c r="AD279" s="51">
        <v>642</v>
      </c>
      <c r="AE279" s="51">
        <v>673</v>
      </c>
      <c r="AF279" s="51">
        <v>562</v>
      </c>
      <c r="AG279" s="51">
        <v>563</v>
      </c>
      <c r="AH279" s="51">
        <v>581</v>
      </c>
      <c r="AI279" s="51">
        <v>683</v>
      </c>
      <c r="AJ279" s="51">
        <v>700</v>
      </c>
      <c r="AK279" s="51">
        <v>686</v>
      </c>
      <c r="AL279" s="51">
        <v>656</v>
      </c>
      <c r="AM279" s="51">
        <v>650</v>
      </c>
      <c r="AN279" s="51">
        <v>711</v>
      </c>
      <c r="AO279" s="51">
        <v>691</v>
      </c>
      <c r="AP279" s="51">
        <v>668</v>
      </c>
      <c r="AQ279" s="51">
        <v>678</v>
      </c>
      <c r="AR279" s="51">
        <v>649</v>
      </c>
      <c r="AS279" s="51">
        <v>744</v>
      </c>
      <c r="AT279" s="51">
        <v>616</v>
      </c>
      <c r="AU279" s="51">
        <v>673</v>
      </c>
      <c r="AV279" s="51">
        <v>672</v>
      </c>
      <c r="AW279" s="51">
        <v>611</v>
      </c>
      <c r="AX279" s="51">
        <v>601</v>
      </c>
      <c r="AY279" s="51">
        <v>617</v>
      </c>
      <c r="AZ279" s="51">
        <v>624</v>
      </c>
      <c r="BA279" s="51">
        <v>606</v>
      </c>
      <c r="BB279" s="51">
        <v>664</v>
      </c>
      <c r="BC279" s="51">
        <v>613</v>
      </c>
      <c r="BD279" s="51">
        <v>628</v>
      </c>
      <c r="BE279" s="51">
        <v>541</v>
      </c>
      <c r="BF279" s="51">
        <v>610</v>
      </c>
      <c r="BG279" s="51">
        <v>627</v>
      </c>
      <c r="BH279" s="51">
        <v>653</v>
      </c>
      <c r="BI279" s="51">
        <v>731</v>
      </c>
      <c r="BJ279" s="51">
        <v>780</v>
      </c>
      <c r="BK279" s="51">
        <v>929</v>
      </c>
      <c r="BL279" s="51">
        <v>941</v>
      </c>
      <c r="BM279" s="51">
        <v>958</v>
      </c>
      <c r="BN279" s="51">
        <v>1040</v>
      </c>
      <c r="BO279" s="51">
        <v>1025</v>
      </c>
      <c r="BP279" s="51">
        <v>1091</v>
      </c>
      <c r="BQ279" s="51">
        <v>1087</v>
      </c>
      <c r="BR279" s="51">
        <v>1204</v>
      </c>
      <c r="BS279" s="51">
        <v>1185</v>
      </c>
      <c r="BT279" s="51">
        <v>1227</v>
      </c>
      <c r="BU279" s="51">
        <v>1226</v>
      </c>
      <c r="BV279" s="51">
        <v>1181</v>
      </c>
      <c r="BW279" s="51">
        <v>1175</v>
      </c>
      <c r="BX279" s="51">
        <v>1181</v>
      </c>
      <c r="BY279" s="51">
        <v>1223</v>
      </c>
      <c r="BZ279" s="51">
        <v>1100</v>
      </c>
      <c r="CA279" s="51">
        <v>1135</v>
      </c>
      <c r="CB279" s="51">
        <v>1123</v>
      </c>
      <c r="CC279" s="51">
        <v>1099</v>
      </c>
      <c r="CD279" s="51">
        <v>1177</v>
      </c>
      <c r="CE279" s="51">
        <v>1047</v>
      </c>
      <c r="CF279" s="51">
        <v>1118</v>
      </c>
      <c r="CG279" s="51">
        <v>1092</v>
      </c>
      <c r="CH279" s="51">
        <v>1088</v>
      </c>
      <c r="CI279" s="51">
        <v>1192</v>
      </c>
      <c r="CJ279" s="51">
        <v>1320</v>
      </c>
      <c r="CK279" s="51">
        <v>1068</v>
      </c>
      <c r="CL279" s="51">
        <v>965</v>
      </c>
      <c r="CM279" s="51">
        <v>938</v>
      </c>
      <c r="CN279" s="51">
        <v>780</v>
      </c>
      <c r="CO279" s="51">
        <v>734</v>
      </c>
      <c r="CP279" s="51">
        <v>548</v>
      </c>
      <c r="CQ279" s="51">
        <v>546</v>
      </c>
      <c r="CR279" s="51">
        <v>488</v>
      </c>
      <c r="CS279" s="51">
        <v>442</v>
      </c>
      <c r="CT279" s="51">
        <v>412</v>
      </c>
      <c r="CU279" s="51">
        <v>384</v>
      </c>
      <c r="CV279" s="51">
        <v>273</v>
      </c>
      <c r="CW279" s="51">
        <v>239</v>
      </c>
      <c r="CX279" s="51">
        <v>203</v>
      </c>
      <c r="CY279" s="51">
        <v>668</v>
      </c>
      <c r="CZ279" s="51">
        <v>529</v>
      </c>
      <c r="DA279" s="51">
        <v>511</v>
      </c>
      <c r="DB279" s="51">
        <v>503</v>
      </c>
      <c r="DC279" s="51">
        <v>570</v>
      </c>
      <c r="DD279" s="51">
        <v>566</v>
      </c>
      <c r="DE279" s="51">
        <v>617</v>
      </c>
      <c r="DF279" s="51">
        <v>621</v>
      </c>
      <c r="DG279" s="51">
        <v>654</v>
      </c>
      <c r="DH279" s="51">
        <v>627</v>
      </c>
      <c r="DI279" s="51">
        <v>666</v>
      </c>
      <c r="DJ279" s="51">
        <v>735</v>
      </c>
      <c r="DK279" s="51">
        <v>729</v>
      </c>
      <c r="DL279" s="51">
        <v>764</v>
      </c>
      <c r="DM279" s="51">
        <v>723</v>
      </c>
      <c r="DN279" s="51">
        <v>768</v>
      </c>
      <c r="DO279" s="51">
        <v>692</v>
      </c>
      <c r="DP279" s="51">
        <v>731</v>
      </c>
      <c r="DQ279" s="51">
        <v>690</v>
      </c>
      <c r="DR279" s="51">
        <v>648</v>
      </c>
      <c r="DS279" s="51">
        <v>471</v>
      </c>
      <c r="DT279" s="51">
        <v>409</v>
      </c>
      <c r="DU279" s="51">
        <v>496</v>
      </c>
      <c r="DV279" s="51">
        <v>535</v>
      </c>
      <c r="DW279" s="51">
        <v>656</v>
      </c>
      <c r="DX279" s="51">
        <v>645</v>
      </c>
      <c r="DY279" s="51">
        <v>617</v>
      </c>
      <c r="DZ279" s="51">
        <v>631</v>
      </c>
      <c r="EA279" s="51">
        <v>604</v>
      </c>
      <c r="EB279" s="51">
        <v>660</v>
      </c>
      <c r="EC279" s="51">
        <v>650</v>
      </c>
      <c r="ED279" s="51">
        <v>665</v>
      </c>
      <c r="EE279" s="51">
        <v>719</v>
      </c>
      <c r="EF279" s="51">
        <v>675</v>
      </c>
      <c r="EG279" s="51">
        <v>748</v>
      </c>
      <c r="EH279" s="51">
        <v>765</v>
      </c>
      <c r="EI279" s="51">
        <v>675</v>
      </c>
      <c r="EJ279" s="51">
        <v>737</v>
      </c>
      <c r="EK279" s="51">
        <v>675</v>
      </c>
      <c r="EL279" s="51">
        <v>666</v>
      </c>
      <c r="EM279" s="51">
        <v>650</v>
      </c>
      <c r="EN279" s="51">
        <v>642</v>
      </c>
      <c r="EO279" s="51">
        <v>682</v>
      </c>
      <c r="EP279" s="51">
        <v>697</v>
      </c>
      <c r="EQ279" s="51">
        <v>688</v>
      </c>
      <c r="ER279" s="51">
        <v>664</v>
      </c>
      <c r="ES279" s="51">
        <v>657</v>
      </c>
      <c r="ET279" s="51">
        <v>655</v>
      </c>
      <c r="EU279" s="51">
        <v>711</v>
      </c>
      <c r="EV279" s="51">
        <v>842</v>
      </c>
      <c r="EW279" s="51">
        <v>903</v>
      </c>
      <c r="EX279" s="51">
        <v>978</v>
      </c>
      <c r="EY279" s="51">
        <v>1102</v>
      </c>
      <c r="EZ279" s="51">
        <v>1080</v>
      </c>
      <c r="FA279" s="51">
        <v>1139</v>
      </c>
      <c r="FB279" s="51">
        <v>1062</v>
      </c>
      <c r="FC279" s="51">
        <v>1191</v>
      </c>
      <c r="FD279" s="51">
        <v>1199</v>
      </c>
      <c r="FE279" s="51">
        <v>1278</v>
      </c>
      <c r="FF279" s="51">
        <v>1298</v>
      </c>
      <c r="FG279" s="51">
        <v>1284</v>
      </c>
      <c r="FH279" s="51">
        <v>1286</v>
      </c>
      <c r="FI279" s="51">
        <v>1313</v>
      </c>
      <c r="FJ279" s="51">
        <v>1204</v>
      </c>
      <c r="FK279" s="51">
        <v>1202</v>
      </c>
      <c r="FL279" s="51">
        <v>1279</v>
      </c>
      <c r="FM279" s="51">
        <v>1185</v>
      </c>
      <c r="FN279" s="51">
        <v>1248</v>
      </c>
      <c r="FO279" s="51">
        <v>1111</v>
      </c>
      <c r="FP279" s="51">
        <v>1161</v>
      </c>
      <c r="FQ279" s="51">
        <v>1139</v>
      </c>
      <c r="FR279" s="51">
        <v>1122</v>
      </c>
      <c r="FS279" s="51">
        <v>1151</v>
      </c>
      <c r="FT279" s="51">
        <v>1204</v>
      </c>
      <c r="FU279" s="51">
        <v>1243</v>
      </c>
      <c r="FV279" s="51">
        <v>1221</v>
      </c>
      <c r="FW279" s="51">
        <v>1297</v>
      </c>
      <c r="FX279" s="51">
        <v>1022</v>
      </c>
      <c r="FY279" s="51">
        <v>1013</v>
      </c>
      <c r="FZ279" s="51">
        <v>949</v>
      </c>
      <c r="GA279" s="51">
        <v>839</v>
      </c>
      <c r="GB279" s="51">
        <v>745</v>
      </c>
      <c r="GC279" s="51">
        <v>658</v>
      </c>
      <c r="GD279" s="51">
        <v>614</v>
      </c>
      <c r="GE279" s="51">
        <v>616</v>
      </c>
      <c r="GF279" s="51">
        <v>541</v>
      </c>
      <c r="GG279" s="51">
        <v>470</v>
      </c>
      <c r="GH279" s="51">
        <v>398</v>
      </c>
      <c r="GI279" s="51">
        <v>399</v>
      </c>
      <c r="GJ279" s="51">
        <v>271</v>
      </c>
      <c r="GK279" s="51">
        <v>293</v>
      </c>
      <c r="GL279" s="52">
        <v>1147</v>
      </c>
    </row>
    <row r="280" spans="1:194" s="1" customFormat="1">
      <c r="A280" s="30" t="s">
        <v>133</v>
      </c>
      <c r="B280" s="1" t="s">
        <v>358</v>
      </c>
      <c r="C280" s="29" t="str">
        <f t="shared" si="92"/>
        <v>LA England - East Riding of Yorkshire</v>
      </c>
      <c r="D280" s="50">
        <f t="shared" si="83"/>
        <v>137683</v>
      </c>
      <c r="E280" s="50">
        <f t="shared" si="84"/>
        <v>146772</v>
      </c>
      <c r="F280" s="51">
        <f t="shared" si="85"/>
        <v>346309</v>
      </c>
      <c r="G280" s="51">
        <f t="shared" si="86"/>
        <v>169714</v>
      </c>
      <c r="H280" s="52">
        <f t="shared" si="87"/>
        <v>176595</v>
      </c>
      <c r="I280" s="52">
        <f t="shared" si="88"/>
        <v>137683</v>
      </c>
      <c r="J280" s="52">
        <f t="shared" si="89"/>
        <v>146772</v>
      </c>
      <c r="K280" s="49">
        <f t="shared" si="90"/>
        <v>32031</v>
      </c>
      <c r="L280" s="50">
        <f t="shared" si="91"/>
        <v>29823</v>
      </c>
      <c r="M280" s="51">
        <v>1303</v>
      </c>
      <c r="N280" s="51">
        <v>1428</v>
      </c>
      <c r="O280" s="51">
        <v>1586</v>
      </c>
      <c r="P280" s="51">
        <v>1631</v>
      </c>
      <c r="Q280" s="51">
        <v>1667</v>
      </c>
      <c r="R280" s="51">
        <v>1794</v>
      </c>
      <c r="S280" s="51">
        <v>1781</v>
      </c>
      <c r="T280" s="51">
        <v>1822</v>
      </c>
      <c r="U280" s="51">
        <v>1801</v>
      </c>
      <c r="V280" s="51">
        <v>1852</v>
      </c>
      <c r="W280" s="51">
        <v>2024</v>
      </c>
      <c r="X280" s="51">
        <v>1982</v>
      </c>
      <c r="Y280" s="51">
        <v>1905</v>
      </c>
      <c r="Z280" s="51">
        <v>1830</v>
      </c>
      <c r="AA280" s="51">
        <v>1954</v>
      </c>
      <c r="AB280" s="51">
        <v>1908</v>
      </c>
      <c r="AC280" s="51">
        <v>1855</v>
      </c>
      <c r="AD280" s="51">
        <v>1908</v>
      </c>
      <c r="AE280" s="51">
        <v>1863</v>
      </c>
      <c r="AF280" s="51">
        <v>1420</v>
      </c>
      <c r="AG280" s="51">
        <v>1305</v>
      </c>
      <c r="AH280" s="51">
        <v>1341</v>
      </c>
      <c r="AI280" s="51">
        <v>1465</v>
      </c>
      <c r="AJ280" s="51">
        <v>1616</v>
      </c>
      <c r="AK280" s="51">
        <v>1625</v>
      </c>
      <c r="AL280" s="51">
        <v>1613</v>
      </c>
      <c r="AM280" s="51">
        <v>1584</v>
      </c>
      <c r="AN280" s="51">
        <v>1578</v>
      </c>
      <c r="AO280" s="51">
        <v>1749</v>
      </c>
      <c r="AP280" s="51">
        <v>1785</v>
      </c>
      <c r="AQ280" s="51">
        <v>1800</v>
      </c>
      <c r="AR280" s="51">
        <v>1761</v>
      </c>
      <c r="AS280" s="51">
        <v>1854</v>
      </c>
      <c r="AT280" s="51">
        <v>1764</v>
      </c>
      <c r="AU280" s="51">
        <v>1895</v>
      </c>
      <c r="AV280" s="51">
        <v>1882</v>
      </c>
      <c r="AW280" s="51">
        <v>1831</v>
      </c>
      <c r="AX280" s="51">
        <v>1754</v>
      </c>
      <c r="AY280" s="51">
        <v>1887</v>
      </c>
      <c r="AZ280" s="51">
        <v>1810</v>
      </c>
      <c r="BA280" s="51">
        <v>1852</v>
      </c>
      <c r="BB280" s="51">
        <v>1803</v>
      </c>
      <c r="BC280" s="51">
        <v>1834</v>
      </c>
      <c r="BD280" s="51">
        <v>1843</v>
      </c>
      <c r="BE280" s="51">
        <v>1695</v>
      </c>
      <c r="BF280" s="51">
        <v>1712</v>
      </c>
      <c r="BG280" s="51">
        <v>1828</v>
      </c>
      <c r="BH280" s="51">
        <v>1938</v>
      </c>
      <c r="BI280" s="51">
        <v>2015</v>
      </c>
      <c r="BJ280" s="51">
        <v>2156</v>
      </c>
      <c r="BK280" s="51">
        <v>2413</v>
      </c>
      <c r="BL280" s="51">
        <v>2494</v>
      </c>
      <c r="BM280" s="51">
        <v>2405</v>
      </c>
      <c r="BN280" s="51">
        <v>2471</v>
      </c>
      <c r="BO280" s="51">
        <v>2567</v>
      </c>
      <c r="BP280" s="51">
        <v>2677</v>
      </c>
      <c r="BQ280" s="51">
        <v>2667</v>
      </c>
      <c r="BR280" s="51">
        <v>2668</v>
      </c>
      <c r="BS280" s="51">
        <v>2756</v>
      </c>
      <c r="BT280" s="51">
        <v>2736</v>
      </c>
      <c r="BU280" s="51">
        <v>2734</v>
      </c>
      <c r="BV280" s="51">
        <v>2609</v>
      </c>
      <c r="BW280" s="51">
        <v>2573</v>
      </c>
      <c r="BX280" s="51">
        <v>2509</v>
      </c>
      <c r="BY280" s="51">
        <v>2505</v>
      </c>
      <c r="BZ280" s="51">
        <v>2397</v>
      </c>
      <c r="CA280" s="51">
        <v>2320</v>
      </c>
      <c r="CB280" s="51">
        <v>2290</v>
      </c>
      <c r="CC280" s="51">
        <v>2257</v>
      </c>
      <c r="CD280" s="51">
        <v>2204</v>
      </c>
      <c r="CE280" s="51">
        <v>2226</v>
      </c>
      <c r="CF280" s="51">
        <v>2239</v>
      </c>
      <c r="CG280" s="51">
        <v>2279</v>
      </c>
      <c r="CH280" s="51">
        <v>2280</v>
      </c>
      <c r="CI280" s="51">
        <v>2347</v>
      </c>
      <c r="CJ280" s="51">
        <v>2768</v>
      </c>
      <c r="CK280" s="51">
        <v>1990</v>
      </c>
      <c r="CL280" s="51">
        <v>1799</v>
      </c>
      <c r="CM280" s="51">
        <v>1714</v>
      </c>
      <c r="CN280" s="51">
        <v>1556</v>
      </c>
      <c r="CO280" s="51">
        <v>1282</v>
      </c>
      <c r="CP280" s="51">
        <v>1137</v>
      </c>
      <c r="CQ280" s="51">
        <v>1135</v>
      </c>
      <c r="CR280" s="51">
        <v>1086</v>
      </c>
      <c r="CS280" s="51">
        <v>1018</v>
      </c>
      <c r="CT280" s="51">
        <v>844</v>
      </c>
      <c r="CU280" s="51">
        <v>768</v>
      </c>
      <c r="CV280" s="51">
        <v>619</v>
      </c>
      <c r="CW280" s="51">
        <v>563</v>
      </c>
      <c r="CX280" s="51">
        <v>464</v>
      </c>
      <c r="CY280" s="51">
        <v>1459</v>
      </c>
      <c r="CZ280" s="51">
        <v>1278</v>
      </c>
      <c r="DA280" s="51">
        <v>1363</v>
      </c>
      <c r="DB280" s="51">
        <v>1408</v>
      </c>
      <c r="DC280" s="51">
        <v>1427</v>
      </c>
      <c r="DD280" s="51">
        <v>1520</v>
      </c>
      <c r="DE280" s="51">
        <v>1571</v>
      </c>
      <c r="DF280" s="51">
        <v>1602</v>
      </c>
      <c r="DG280" s="51">
        <v>1644</v>
      </c>
      <c r="DH280" s="51">
        <v>1700</v>
      </c>
      <c r="DI280" s="51">
        <v>1740</v>
      </c>
      <c r="DJ280" s="51">
        <v>1832</v>
      </c>
      <c r="DK280" s="51">
        <v>1804</v>
      </c>
      <c r="DL280" s="51">
        <v>1841</v>
      </c>
      <c r="DM280" s="51">
        <v>1852</v>
      </c>
      <c r="DN280" s="51">
        <v>1862</v>
      </c>
      <c r="DO280" s="51">
        <v>1763</v>
      </c>
      <c r="DP280" s="51">
        <v>1751</v>
      </c>
      <c r="DQ280" s="51">
        <v>1865</v>
      </c>
      <c r="DR280" s="51">
        <v>1739</v>
      </c>
      <c r="DS280" s="51">
        <v>1059</v>
      </c>
      <c r="DT280" s="51">
        <v>1040</v>
      </c>
      <c r="DU280" s="51">
        <v>1248</v>
      </c>
      <c r="DV280" s="51">
        <v>1373</v>
      </c>
      <c r="DW280" s="51">
        <v>1547</v>
      </c>
      <c r="DX280" s="51">
        <v>1581</v>
      </c>
      <c r="DY280" s="51">
        <v>1609</v>
      </c>
      <c r="DZ280" s="51">
        <v>1545</v>
      </c>
      <c r="EA280" s="51">
        <v>1691</v>
      </c>
      <c r="EB280" s="51">
        <v>1720</v>
      </c>
      <c r="EC280" s="51">
        <v>1712</v>
      </c>
      <c r="ED280" s="51">
        <v>1909</v>
      </c>
      <c r="EE280" s="51">
        <v>1901</v>
      </c>
      <c r="EF280" s="51">
        <v>1930</v>
      </c>
      <c r="EG280" s="51">
        <v>1850</v>
      </c>
      <c r="EH280" s="51">
        <v>2059</v>
      </c>
      <c r="EI280" s="51">
        <v>1890</v>
      </c>
      <c r="EJ280" s="51">
        <v>1935</v>
      </c>
      <c r="EK280" s="51">
        <v>1995</v>
      </c>
      <c r="EL280" s="51">
        <v>1895</v>
      </c>
      <c r="EM280" s="51">
        <v>1893</v>
      </c>
      <c r="EN280" s="51">
        <v>1896</v>
      </c>
      <c r="EO280" s="51">
        <v>1918</v>
      </c>
      <c r="EP280" s="51">
        <v>1949</v>
      </c>
      <c r="EQ280" s="51">
        <v>2016</v>
      </c>
      <c r="ER280" s="51">
        <v>1862</v>
      </c>
      <c r="ES280" s="51">
        <v>1720</v>
      </c>
      <c r="ET280" s="51">
        <v>1984</v>
      </c>
      <c r="EU280" s="51">
        <v>2094</v>
      </c>
      <c r="EV280" s="51">
        <v>2092</v>
      </c>
      <c r="EW280" s="51">
        <v>2402</v>
      </c>
      <c r="EX280" s="51">
        <v>2500</v>
      </c>
      <c r="EY280" s="51">
        <v>2588</v>
      </c>
      <c r="EZ280" s="51">
        <v>2567</v>
      </c>
      <c r="FA280" s="51">
        <v>2732</v>
      </c>
      <c r="FB280" s="51">
        <v>2721</v>
      </c>
      <c r="FC280" s="51">
        <v>2680</v>
      </c>
      <c r="FD280" s="51">
        <v>2840</v>
      </c>
      <c r="FE280" s="51">
        <v>2814</v>
      </c>
      <c r="FF280" s="51">
        <v>2835</v>
      </c>
      <c r="FG280" s="51">
        <v>2864</v>
      </c>
      <c r="FH280" s="51">
        <v>2728</v>
      </c>
      <c r="FI280" s="51">
        <v>2642</v>
      </c>
      <c r="FJ280" s="51">
        <v>2583</v>
      </c>
      <c r="FK280" s="51">
        <v>2599</v>
      </c>
      <c r="FL280" s="51">
        <v>2589</v>
      </c>
      <c r="FM280" s="51">
        <v>2450</v>
      </c>
      <c r="FN280" s="51">
        <v>2471</v>
      </c>
      <c r="FO280" s="51">
        <v>2419</v>
      </c>
      <c r="FP280" s="51">
        <v>2366</v>
      </c>
      <c r="FQ280" s="51">
        <v>2336</v>
      </c>
      <c r="FR280" s="51">
        <v>2304</v>
      </c>
      <c r="FS280" s="51">
        <v>2275</v>
      </c>
      <c r="FT280" s="51">
        <v>2448</v>
      </c>
      <c r="FU280" s="51">
        <v>2446</v>
      </c>
      <c r="FV280" s="51">
        <v>2752</v>
      </c>
      <c r="FW280" s="51">
        <v>3011</v>
      </c>
      <c r="FX280" s="51">
        <v>2116</v>
      </c>
      <c r="FY280" s="51">
        <v>2006</v>
      </c>
      <c r="FZ280" s="51">
        <v>1947</v>
      </c>
      <c r="GA280" s="51">
        <v>1831</v>
      </c>
      <c r="GB280" s="51">
        <v>1587</v>
      </c>
      <c r="GC280" s="51">
        <v>1366</v>
      </c>
      <c r="GD280" s="51">
        <v>1443</v>
      </c>
      <c r="GE280" s="51">
        <v>1302</v>
      </c>
      <c r="GF280" s="51">
        <v>1236</v>
      </c>
      <c r="GG280" s="51">
        <v>1205</v>
      </c>
      <c r="GH280" s="51">
        <v>1005</v>
      </c>
      <c r="GI280" s="51">
        <v>863</v>
      </c>
      <c r="GJ280" s="51">
        <v>769</v>
      </c>
      <c r="GK280" s="51">
        <v>677</v>
      </c>
      <c r="GL280" s="52">
        <v>2805</v>
      </c>
    </row>
    <row r="281" spans="1:194" s="1" customFormat="1">
      <c r="A281" s="30" t="s">
        <v>133</v>
      </c>
      <c r="B281" s="1" t="s">
        <v>359</v>
      </c>
      <c r="C281" s="29" t="str">
        <f t="shared" si="92"/>
        <v>LA England - East Staffordshire</v>
      </c>
      <c r="D281" s="50">
        <f t="shared" si="83"/>
        <v>49035</v>
      </c>
      <c r="E281" s="50">
        <f t="shared" si="84"/>
        <v>49795</v>
      </c>
      <c r="F281" s="51">
        <f t="shared" si="85"/>
        <v>125760</v>
      </c>
      <c r="G281" s="51">
        <f t="shared" si="86"/>
        <v>62858</v>
      </c>
      <c r="H281" s="52">
        <f t="shared" si="87"/>
        <v>62902</v>
      </c>
      <c r="I281" s="52">
        <f t="shared" si="88"/>
        <v>49035</v>
      </c>
      <c r="J281" s="52">
        <f t="shared" si="89"/>
        <v>49795</v>
      </c>
      <c r="K281" s="49">
        <f t="shared" si="90"/>
        <v>13823</v>
      </c>
      <c r="L281" s="50">
        <f t="shared" si="91"/>
        <v>13107</v>
      </c>
      <c r="M281" s="51">
        <v>720</v>
      </c>
      <c r="N281" s="51">
        <v>721</v>
      </c>
      <c r="O281" s="51">
        <v>750</v>
      </c>
      <c r="P281" s="51">
        <v>712</v>
      </c>
      <c r="Q281" s="51">
        <v>746</v>
      </c>
      <c r="R281" s="51">
        <v>775</v>
      </c>
      <c r="S281" s="51">
        <v>788</v>
      </c>
      <c r="T281" s="51">
        <v>780</v>
      </c>
      <c r="U281" s="51">
        <v>795</v>
      </c>
      <c r="V281" s="51">
        <v>815</v>
      </c>
      <c r="W281" s="51">
        <v>748</v>
      </c>
      <c r="X281" s="51">
        <v>825</v>
      </c>
      <c r="Y281" s="51">
        <v>816</v>
      </c>
      <c r="Z281" s="51">
        <v>855</v>
      </c>
      <c r="AA281" s="51">
        <v>788</v>
      </c>
      <c r="AB281" s="51">
        <v>688</v>
      </c>
      <c r="AC281" s="51">
        <v>766</v>
      </c>
      <c r="AD281" s="51">
        <v>735</v>
      </c>
      <c r="AE281" s="51">
        <v>749</v>
      </c>
      <c r="AF281" s="51">
        <v>540</v>
      </c>
      <c r="AG281" s="51">
        <v>564</v>
      </c>
      <c r="AH281" s="51">
        <v>627</v>
      </c>
      <c r="AI281" s="51">
        <v>625</v>
      </c>
      <c r="AJ281" s="51">
        <v>720</v>
      </c>
      <c r="AK281" s="51">
        <v>734</v>
      </c>
      <c r="AL281" s="51">
        <v>780</v>
      </c>
      <c r="AM281" s="51">
        <v>766</v>
      </c>
      <c r="AN281" s="51">
        <v>813</v>
      </c>
      <c r="AO281" s="51">
        <v>830</v>
      </c>
      <c r="AP281" s="51">
        <v>849</v>
      </c>
      <c r="AQ281" s="51">
        <v>922</v>
      </c>
      <c r="AR281" s="51">
        <v>966</v>
      </c>
      <c r="AS281" s="51">
        <v>887</v>
      </c>
      <c r="AT281" s="51">
        <v>948</v>
      </c>
      <c r="AU281" s="51">
        <v>899</v>
      </c>
      <c r="AV281" s="51">
        <v>810</v>
      </c>
      <c r="AW281" s="51">
        <v>873</v>
      </c>
      <c r="AX281" s="51">
        <v>863</v>
      </c>
      <c r="AY281" s="51">
        <v>805</v>
      </c>
      <c r="AZ281" s="51">
        <v>812</v>
      </c>
      <c r="BA281" s="51">
        <v>805</v>
      </c>
      <c r="BB281" s="51">
        <v>864</v>
      </c>
      <c r="BC281" s="51">
        <v>855</v>
      </c>
      <c r="BD281" s="51">
        <v>803</v>
      </c>
      <c r="BE281" s="51">
        <v>677</v>
      </c>
      <c r="BF281" s="51">
        <v>694</v>
      </c>
      <c r="BG281" s="51">
        <v>725</v>
      </c>
      <c r="BH281" s="51">
        <v>738</v>
      </c>
      <c r="BI281" s="51">
        <v>753</v>
      </c>
      <c r="BJ281" s="51">
        <v>885</v>
      </c>
      <c r="BK281" s="51">
        <v>874</v>
      </c>
      <c r="BL281" s="51">
        <v>917</v>
      </c>
      <c r="BM281" s="51">
        <v>873</v>
      </c>
      <c r="BN281" s="51">
        <v>905</v>
      </c>
      <c r="BO281" s="51">
        <v>911</v>
      </c>
      <c r="BP281" s="51">
        <v>925</v>
      </c>
      <c r="BQ281" s="51">
        <v>851</v>
      </c>
      <c r="BR281" s="51">
        <v>904</v>
      </c>
      <c r="BS281" s="51">
        <v>807</v>
      </c>
      <c r="BT281" s="51">
        <v>838</v>
      </c>
      <c r="BU281" s="51">
        <v>902</v>
      </c>
      <c r="BV281" s="51">
        <v>824</v>
      </c>
      <c r="BW281" s="51">
        <v>777</v>
      </c>
      <c r="BX281" s="51">
        <v>776</v>
      </c>
      <c r="BY281" s="51">
        <v>700</v>
      </c>
      <c r="BZ281" s="51">
        <v>721</v>
      </c>
      <c r="CA281" s="51">
        <v>661</v>
      </c>
      <c r="CB281" s="51">
        <v>654</v>
      </c>
      <c r="CC281" s="51">
        <v>592</v>
      </c>
      <c r="CD281" s="51">
        <v>617</v>
      </c>
      <c r="CE281" s="51">
        <v>576</v>
      </c>
      <c r="CF281" s="51">
        <v>602</v>
      </c>
      <c r="CG281" s="51">
        <v>557</v>
      </c>
      <c r="CH281" s="51">
        <v>589</v>
      </c>
      <c r="CI281" s="51">
        <v>617</v>
      </c>
      <c r="CJ281" s="51">
        <v>591</v>
      </c>
      <c r="CK281" s="51">
        <v>464</v>
      </c>
      <c r="CL281" s="51">
        <v>410</v>
      </c>
      <c r="CM281" s="51">
        <v>492</v>
      </c>
      <c r="CN281" s="51">
        <v>387</v>
      </c>
      <c r="CO281" s="51">
        <v>354</v>
      </c>
      <c r="CP281" s="51">
        <v>285</v>
      </c>
      <c r="CQ281" s="51">
        <v>291</v>
      </c>
      <c r="CR281" s="51">
        <v>263</v>
      </c>
      <c r="CS281" s="51">
        <v>237</v>
      </c>
      <c r="CT281" s="51">
        <v>218</v>
      </c>
      <c r="CU281" s="51">
        <v>167</v>
      </c>
      <c r="CV281" s="51">
        <v>156</v>
      </c>
      <c r="CW281" s="51">
        <v>131</v>
      </c>
      <c r="CX281" s="51">
        <v>92</v>
      </c>
      <c r="CY281" s="51">
        <v>346</v>
      </c>
      <c r="CZ281" s="51">
        <v>679</v>
      </c>
      <c r="DA281" s="51">
        <v>691</v>
      </c>
      <c r="DB281" s="51">
        <v>695</v>
      </c>
      <c r="DC281" s="51">
        <v>671</v>
      </c>
      <c r="DD281" s="51">
        <v>691</v>
      </c>
      <c r="DE281" s="51">
        <v>694</v>
      </c>
      <c r="DF281" s="51">
        <v>698</v>
      </c>
      <c r="DG281" s="51">
        <v>707</v>
      </c>
      <c r="DH281" s="51">
        <v>776</v>
      </c>
      <c r="DI281" s="51">
        <v>737</v>
      </c>
      <c r="DJ281" s="51">
        <v>788</v>
      </c>
      <c r="DK281" s="51">
        <v>772</v>
      </c>
      <c r="DL281" s="51">
        <v>760</v>
      </c>
      <c r="DM281" s="51">
        <v>761</v>
      </c>
      <c r="DN281" s="51">
        <v>807</v>
      </c>
      <c r="DO281" s="51">
        <v>744</v>
      </c>
      <c r="DP281" s="51">
        <v>714</v>
      </c>
      <c r="DQ281" s="51">
        <v>722</v>
      </c>
      <c r="DR281" s="51">
        <v>675</v>
      </c>
      <c r="DS281" s="51">
        <v>379</v>
      </c>
      <c r="DT281" s="51">
        <v>504</v>
      </c>
      <c r="DU281" s="51">
        <v>589</v>
      </c>
      <c r="DV281" s="51">
        <v>648</v>
      </c>
      <c r="DW281" s="51">
        <v>671</v>
      </c>
      <c r="DX281" s="51">
        <v>686</v>
      </c>
      <c r="DY281" s="51">
        <v>763</v>
      </c>
      <c r="DZ281" s="51">
        <v>705</v>
      </c>
      <c r="EA281" s="51">
        <v>741</v>
      </c>
      <c r="EB281" s="51">
        <v>802</v>
      </c>
      <c r="EC281" s="51">
        <v>798</v>
      </c>
      <c r="ED281" s="51">
        <v>873</v>
      </c>
      <c r="EE281" s="51">
        <v>878</v>
      </c>
      <c r="EF281" s="51">
        <v>900</v>
      </c>
      <c r="EG281" s="51">
        <v>897</v>
      </c>
      <c r="EH281" s="51">
        <v>860</v>
      </c>
      <c r="EI281" s="51">
        <v>844</v>
      </c>
      <c r="EJ281" s="51">
        <v>830</v>
      </c>
      <c r="EK281" s="51">
        <v>841</v>
      </c>
      <c r="EL281" s="51">
        <v>763</v>
      </c>
      <c r="EM281" s="51">
        <v>816</v>
      </c>
      <c r="EN281" s="51">
        <v>780</v>
      </c>
      <c r="EO281" s="51">
        <v>790</v>
      </c>
      <c r="EP281" s="51">
        <v>812</v>
      </c>
      <c r="EQ281" s="51">
        <v>764</v>
      </c>
      <c r="ER281" s="51">
        <v>720</v>
      </c>
      <c r="ES281" s="51">
        <v>683</v>
      </c>
      <c r="ET281" s="51">
        <v>741</v>
      </c>
      <c r="EU281" s="51">
        <v>743</v>
      </c>
      <c r="EV281" s="51">
        <v>751</v>
      </c>
      <c r="EW281" s="51">
        <v>810</v>
      </c>
      <c r="EX281" s="51">
        <v>856</v>
      </c>
      <c r="EY281" s="51">
        <v>886</v>
      </c>
      <c r="EZ281" s="51">
        <v>827</v>
      </c>
      <c r="FA281" s="51">
        <v>954</v>
      </c>
      <c r="FB281" s="51">
        <v>879</v>
      </c>
      <c r="FC281" s="51">
        <v>985</v>
      </c>
      <c r="FD281" s="51">
        <v>922</v>
      </c>
      <c r="FE281" s="51">
        <v>918</v>
      </c>
      <c r="FF281" s="51">
        <v>910</v>
      </c>
      <c r="FG281" s="51">
        <v>869</v>
      </c>
      <c r="FH281" s="51">
        <v>822</v>
      </c>
      <c r="FI281" s="51">
        <v>839</v>
      </c>
      <c r="FJ281" s="51">
        <v>779</v>
      </c>
      <c r="FK281" s="51">
        <v>767</v>
      </c>
      <c r="FL281" s="51">
        <v>734</v>
      </c>
      <c r="FM281" s="51">
        <v>713</v>
      </c>
      <c r="FN281" s="51">
        <v>641</v>
      </c>
      <c r="FO281" s="51">
        <v>620</v>
      </c>
      <c r="FP281" s="51">
        <v>635</v>
      </c>
      <c r="FQ281" s="51">
        <v>645</v>
      </c>
      <c r="FR281" s="51">
        <v>573</v>
      </c>
      <c r="FS281" s="51">
        <v>568</v>
      </c>
      <c r="FT281" s="51">
        <v>643</v>
      </c>
      <c r="FU281" s="51">
        <v>572</v>
      </c>
      <c r="FV281" s="51">
        <v>638</v>
      </c>
      <c r="FW281" s="51">
        <v>732</v>
      </c>
      <c r="FX281" s="51">
        <v>556</v>
      </c>
      <c r="FY281" s="51">
        <v>509</v>
      </c>
      <c r="FZ281" s="51">
        <v>507</v>
      </c>
      <c r="GA281" s="51">
        <v>504</v>
      </c>
      <c r="GB281" s="51">
        <v>417</v>
      </c>
      <c r="GC281" s="51">
        <v>378</v>
      </c>
      <c r="GD281" s="51">
        <v>374</v>
      </c>
      <c r="GE281" s="51">
        <v>352</v>
      </c>
      <c r="GF281" s="51">
        <v>281</v>
      </c>
      <c r="GG281" s="51">
        <v>289</v>
      </c>
      <c r="GH281" s="51">
        <v>271</v>
      </c>
      <c r="GI281" s="51">
        <v>211</v>
      </c>
      <c r="GJ281" s="51">
        <v>216</v>
      </c>
      <c r="GK281" s="51">
        <v>185</v>
      </c>
      <c r="GL281" s="52">
        <v>761</v>
      </c>
    </row>
    <row r="282" spans="1:194" s="1" customFormat="1">
      <c r="A282" s="30" t="s">
        <v>133</v>
      </c>
      <c r="B282" s="1" t="s">
        <v>360</v>
      </c>
      <c r="C282" s="29" t="str">
        <f t="shared" si="92"/>
        <v>LA England - East Suffolk</v>
      </c>
      <c r="D282" s="50">
        <f t="shared" si="83"/>
        <v>97949</v>
      </c>
      <c r="E282" s="50">
        <f t="shared" si="84"/>
        <v>104732</v>
      </c>
      <c r="F282" s="51">
        <f t="shared" si="85"/>
        <v>247080</v>
      </c>
      <c r="G282" s="51">
        <f t="shared" si="86"/>
        <v>120575</v>
      </c>
      <c r="H282" s="52">
        <f t="shared" si="87"/>
        <v>126505</v>
      </c>
      <c r="I282" s="52">
        <f t="shared" si="88"/>
        <v>97949</v>
      </c>
      <c r="J282" s="52">
        <f t="shared" si="89"/>
        <v>104732</v>
      </c>
      <c r="K282" s="49">
        <f t="shared" si="90"/>
        <v>22626</v>
      </c>
      <c r="L282" s="50">
        <f t="shared" si="91"/>
        <v>21773</v>
      </c>
      <c r="M282" s="51">
        <v>935</v>
      </c>
      <c r="N282" s="51">
        <v>956</v>
      </c>
      <c r="O282" s="51">
        <v>1038</v>
      </c>
      <c r="P282" s="51">
        <v>1104</v>
      </c>
      <c r="Q282" s="51">
        <v>1183</v>
      </c>
      <c r="R282" s="51">
        <v>1219</v>
      </c>
      <c r="S282" s="51">
        <v>1202</v>
      </c>
      <c r="T282" s="51">
        <v>1280</v>
      </c>
      <c r="U282" s="51">
        <v>1257</v>
      </c>
      <c r="V282" s="51">
        <v>1327</v>
      </c>
      <c r="W282" s="51">
        <v>1395</v>
      </c>
      <c r="X282" s="51">
        <v>1423</v>
      </c>
      <c r="Y282" s="51">
        <v>1384</v>
      </c>
      <c r="Z282" s="51">
        <v>1427</v>
      </c>
      <c r="AA282" s="51">
        <v>1418</v>
      </c>
      <c r="AB282" s="51">
        <v>1361</v>
      </c>
      <c r="AC282" s="51">
        <v>1342</v>
      </c>
      <c r="AD282" s="51">
        <v>1375</v>
      </c>
      <c r="AE282" s="51">
        <v>1330</v>
      </c>
      <c r="AF282" s="51">
        <v>1086</v>
      </c>
      <c r="AG282" s="51">
        <v>959</v>
      </c>
      <c r="AH282" s="51">
        <v>970</v>
      </c>
      <c r="AI282" s="51">
        <v>1138</v>
      </c>
      <c r="AJ282" s="51">
        <v>1136</v>
      </c>
      <c r="AK282" s="51">
        <v>1226</v>
      </c>
      <c r="AL282" s="51">
        <v>1264</v>
      </c>
      <c r="AM282" s="51">
        <v>1144</v>
      </c>
      <c r="AN282" s="51">
        <v>1180</v>
      </c>
      <c r="AO282" s="51">
        <v>1175</v>
      </c>
      <c r="AP282" s="51">
        <v>1179</v>
      </c>
      <c r="AQ282" s="51">
        <v>1164</v>
      </c>
      <c r="AR282" s="51">
        <v>1151</v>
      </c>
      <c r="AS282" s="51">
        <v>1266</v>
      </c>
      <c r="AT282" s="51">
        <v>1259</v>
      </c>
      <c r="AU282" s="51">
        <v>1315</v>
      </c>
      <c r="AV282" s="51">
        <v>1261</v>
      </c>
      <c r="AW282" s="51">
        <v>1267</v>
      </c>
      <c r="AX282" s="51">
        <v>1216</v>
      </c>
      <c r="AY282" s="51">
        <v>1175</v>
      </c>
      <c r="AZ282" s="51">
        <v>1163</v>
      </c>
      <c r="BA282" s="51">
        <v>1281</v>
      </c>
      <c r="BB282" s="51">
        <v>1324</v>
      </c>
      <c r="BC282" s="51">
        <v>1310</v>
      </c>
      <c r="BD282" s="51">
        <v>1322</v>
      </c>
      <c r="BE282" s="51">
        <v>1168</v>
      </c>
      <c r="BF282" s="51">
        <v>1164</v>
      </c>
      <c r="BG282" s="51">
        <v>1297</v>
      </c>
      <c r="BH282" s="51">
        <v>1279</v>
      </c>
      <c r="BI282" s="51">
        <v>1422</v>
      </c>
      <c r="BJ282" s="51">
        <v>1513</v>
      </c>
      <c r="BK282" s="51">
        <v>1578</v>
      </c>
      <c r="BL282" s="51">
        <v>1591</v>
      </c>
      <c r="BM282" s="51">
        <v>1713</v>
      </c>
      <c r="BN282" s="51">
        <v>1684</v>
      </c>
      <c r="BO282" s="51">
        <v>1861</v>
      </c>
      <c r="BP282" s="51">
        <v>1794</v>
      </c>
      <c r="BQ282" s="51">
        <v>1855</v>
      </c>
      <c r="BR282" s="51">
        <v>1860</v>
      </c>
      <c r="BS282" s="51">
        <v>1890</v>
      </c>
      <c r="BT282" s="51">
        <v>1822</v>
      </c>
      <c r="BU282" s="51">
        <v>1767</v>
      </c>
      <c r="BV282" s="51">
        <v>1830</v>
      </c>
      <c r="BW282" s="51">
        <v>1696</v>
      </c>
      <c r="BX282" s="51">
        <v>1806</v>
      </c>
      <c r="BY282" s="51">
        <v>1701</v>
      </c>
      <c r="BZ282" s="51">
        <v>1731</v>
      </c>
      <c r="CA282" s="51">
        <v>1596</v>
      </c>
      <c r="CB282" s="51">
        <v>1528</v>
      </c>
      <c r="CC282" s="51">
        <v>1637</v>
      </c>
      <c r="CD282" s="51">
        <v>1646</v>
      </c>
      <c r="CE282" s="51">
        <v>1571</v>
      </c>
      <c r="CF282" s="51">
        <v>1598</v>
      </c>
      <c r="CG282" s="51">
        <v>1614</v>
      </c>
      <c r="CH282" s="51">
        <v>1736</v>
      </c>
      <c r="CI282" s="51">
        <v>1845</v>
      </c>
      <c r="CJ282" s="51">
        <v>2040</v>
      </c>
      <c r="CK282" s="51">
        <v>1504</v>
      </c>
      <c r="CL282" s="51">
        <v>1410</v>
      </c>
      <c r="CM282" s="51">
        <v>1340</v>
      </c>
      <c r="CN282" s="51">
        <v>1196</v>
      </c>
      <c r="CO282" s="51">
        <v>1070</v>
      </c>
      <c r="CP282" s="51">
        <v>820</v>
      </c>
      <c r="CQ282" s="51">
        <v>928</v>
      </c>
      <c r="CR282" s="51">
        <v>825</v>
      </c>
      <c r="CS282" s="51">
        <v>794</v>
      </c>
      <c r="CT282" s="51">
        <v>674</v>
      </c>
      <c r="CU282" s="51">
        <v>600</v>
      </c>
      <c r="CV282" s="51">
        <v>550</v>
      </c>
      <c r="CW282" s="51">
        <v>420</v>
      </c>
      <c r="CX282" s="51">
        <v>397</v>
      </c>
      <c r="CY282" s="51">
        <v>1327</v>
      </c>
      <c r="CZ282" s="51">
        <v>920</v>
      </c>
      <c r="DA282" s="51">
        <v>980</v>
      </c>
      <c r="DB282" s="51">
        <v>1021</v>
      </c>
      <c r="DC282" s="51">
        <v>1089</v>
      </c>
      <c r="DD282" s="51">
        <v>1151</v>
      </c>
      <c r="DE282" s="51">
        <v>1140</v>
      </c>
      <c r="DF282" s="51">
        <v>1195</v>
      </c>
      <c r="DG282" s="51">
        <v>1179</v>
      </c>
      <c r="DH282" s="51">
        <v>1232</v>
      </c>
      <c r="DI282" s="51">
        <v>1253</v>
      </c>
      <c r="DJ282" s="51">
        <v>1332</v>
      </c>
      <c r="DK282" s="51">
        <v>1264</v>
      </c>
      <c r="DL282" s="51">
        <v>1338</v>
      </c>
      <c r="DM282" s="51">
        <v>1354</v>
      </c>
      <c r="DN282" s="51">
        <v>1350</v>
      </c>
      <c r="DO282" s="51">
        <v>1353</v>
      </c>
      <c r="DP282" s="51">
        <v>1296</v>
      </c>
      <c r="DQ282" s="51">
        <v>1326</v>
      </c>
      <c r="DR282" s="51">
        <v>1195</v>
      </c>
      <c r="DS282" s="51">
        <v>843</v>
      </c>
      <c r="DT282" s="51">
        <v>813</v>
      </c>
      <c r="DU282" s="51">
        <v>850</v>
      </c>
      <c r="DV282" s="51">
        <v>985</v>
      </c>
      <c r="DW282" s="51">
        <v>1072</v>
      </c>
      <c r="DX282" s="51">
        <v>1159</v>
      </c>
      <c r="DY282" s="51">
        <v>1084</v>
      </c>
      <c r="DZ282" s="51">
        <v>1162</v>
      </c>
      <c r="EA282" s="51">
        <v>1169</v>
      </c>
      <c r="EB282" s="51">
        <v>1137</v>
      </c>
      <c r="EC282" s="51">
        <v>1193</v>
      </c>
      <c r="ED282" s="51">
        <v>1247</v>
      </c>
      <c r="EE282" s="51">
        <v>1264</v>
      </c>
      <c r="EF282" s="51">
        <v>1260</v>
      </c>
      <c r="EG282" s="51">
        <v>1277</v>
      </c>
      <c r="EH282" s="51">
        <v>1312</v>
      </c>
      <c r="EI282" s="51">
        <v>1340</v>
      </c>
      <c r="EJ282" s="51">
        <v>1256</v>
      </c>
      <c r="EK282" s="51">
        <v>1287</v>
      </c>
      <c r="EL282" s="51">
        <v>1246</v>
      </c>
      <c r="EM282" s="51">
        <v>1274</v>
      </c>
      <c r="EN282" s="51">
        <v>1289</v>
      </c>
      <c r="EO282" s="51">
        <v>1358</v>
      </c>
      <c r="EP282" s="51">
        <v>1398</v>
      </c>
      <c r="EQ282" s="51">
        <v>1323</v>
      </c>
      <c r="ER282" s="51">
        <v>1231</v>
      </c>
      <c r="ES282" s="51">
        <v>1254</v>
      </c>
      <c r="ET282" s="51">
        <v>1276</v>
      </c>
      <c r="EU282" s="51">
        <v>1424</v>
      </c>
      <c r="EV282" s="51">
        <v>1563</v>
      </c>
      <c r="EW282" s="51">
        <v>1581</v>
      </c>
      <c r="EX282" s="51">
        <v>1756</v>
      </c>
      <c r="EY282" s="51">
        <v>1797</v>
      </c>
      <c r="EZ282" s="51">
        <v>1712</v>
      </c>
      <c r="FA282" s="51">
        <v>1867</v>
      </c>
      <c r="FB282" s="51">
        <v>1872</v>
      </c>
      <c r="FC282" s="51">
        <v>1865</v>
      </c>
      <c r="FD282" s="51">
        <v>1986</v>
      </c>
      <c r="FE282" s="51">
        <v>1946</v>
      </c>
      <c r="FF282" s="51">
        <v>2022</v>
      </c>
      <c r="FG282" s="51">
        <v>1866</v>
      </c>
      <c r="FH282" s="51">
        <v>1899</v>
      </c>
      <c r="FI282" s="51">
        <v>1963</v>
      </c>
      <c r="FJ282" s="51">
        <v>1836</v>
      </c>
      <c r="FK282" s="51">
        <v>1796</v>
      </c>
      <c r="FL282" s="51">
        <v>1875</v>
      </c>
      <c r="FM282" s="51">
        <v>1759</v>
      </c>
      <c r="FN282" s="51">
        <v>1792</v>
      </c>
      <c r="FO282" s="51">
        <v>1638</v>
      </c>
      <c r="FP282" s="51">
        <v>1744</v>
      </c>
      <c r="FQ282" s="51">
        <v>1725</v>
      </c>
      <c r="FR282" s="51">
        <v>1807</v>
      </c>
      <c r="FS282" s="51">
        <v>1744</v>
      </c>
      <c r="FT282" s="51">
        <v>1795</v>
      </c>
      <c r="FU282" s="51">
        <v>1810</v>
      </c>
      <c r="FV282" s="51">
        <v>1955</v>
      </c>
      <c r="FW282" s="51">
        <v>2305</v>
      </c>
      <c r="FX282" s="51">
        <v>1666</v>
      </c>
      <c r="FY282" s="51">
        <v>1530</v>
      </c>
      <c r="FZ282" s="51">
        <v>1549</v>
      </c>
      <c r="GA282" s="51">
        <v>1373</v>
      </c>
      <c r="GB282" s="51">
        <v>1296</v>
      </c>
      <c r="GC282" s="51">
        <v>989</v>
      </c>
      <c r="GD282" s="51">
        <v>984</v>
      </c>
      <c r="GE282" s="51">
        <v>1016</v>
      </c>
      <c r="GF282" s="51">
        <v>953</v>
      </c>
      <c r="GG282" s="51">
        <v>898</v>
      </c>
      <c r="GH282" s="51">
        <v>819</v>
      </c>
      <c r="GI282" s="51">
        <v>705</v>
      </c>
      <c r="GJ282" s="51">
        <v>641</v>
      </c>
      <c r="GK282" s="51">
        <v>552</v>
      </c>
      <c r="GL282" s="52">
        <v>2507</v>
      </c>
    </row>
    <row r="283" spans="1:194" s="1" customFormat="1">
      <c r="A283" s="30" t="s">
        <v>133</v>
      </c>
      <c r="B283" s="1" t="s">
        <v>361</v>
      </c>
      <c r="C283" s="29" t="str">
        <f t="shared" si="92"/>
        <v>LA England - Eastbourne</v>
      </c>
      <c r="D283" s="50">
        <f t="shared" si="83"/>
        <v>38878</v>
      </c>
      <c r="E283" s="50">
        <f t="shared" si="84"/>
        <v>43957</v>
      </c>
      <c r="F283" s="51">
        <f t="shared" si="85"/>
        <v>102247</v>
      </c>
      <c r="G283" s="51">
        <f t="shared" si="86"/>
        <v>48882</v>
      </c>
      <c r="H283" s="52">
        <f t="shared" si="87"/>
        <v>53365</v>
      </c>
      <c r="I283" s="52">
        <f t="shared" si="88"/>
        <v>38878</v>
      </c>
      <c r="J283" s="52">
        <f t="shared" si="89"/>
        <v>43957</v>
      </c>
      <c r="K283" s="49">
        <f t="shared" si="90"/>
        <v>10004</v>
      </c>
      <c r="L283" s="50">
        <f t="shared" si="91"/>
        <v>9408</v>
      </c>
      <c r="M283" s="51">
        <v>443</v>
      </c>
      <c r="N283" s="51">
        <v>472</v>
      </c>
      <c r="O283" s="51">
        <v>478</v>
      </c>
      <c r="P283" s="51">
        <v>490</v>
      </c>
      <c r="Q283" s="51">
        <v>526</v>
      </c>
      <c r="R283" s="51">
        <v>505</v>
      </c>
      <c r="S283" s="51">
        <v>506</v>
      </c>
      <c r="T283" s="51">
        <v>541</v>
      </c>
      <c r="U283" s="51">
        <v>500</v>
      </c>
      <c r="V283" s="51">
        <v>601</v>
      </c>
      <c r="W283" s="51">
        <v>594</v>
      </c>
      <c r="X283" s="51">
        <v>601</v>
      </c>
      <c r="Y283" s="51">
        <v>616</v>
      </c>
      <c r="Z283" s="51">
        <v>681</v>
      </c>
      <c r="AA283" s="51">
        <v>616</v>
      </c>
      <c r="AB283" s="51">
        <v>698</v>
      </c>
      <c r="AC283" s="51">
        <v>573</v>
      </c>
      <c r="AD283" s="51">
        <v>563</v>
      </c>
      <c r="AE283" s="51">
        <v>565</v>
      </c>
      <c r="AF283" s="51">
        <v>525</v>
      </c>
      <c r="AG283" s="51">
        <v>483</v>
      </c>
      <c r="AH283" s="51">
        <v>509</v>
      </c>
      <c r="AI283" s="51">
        <v>452</v>
      </c>
      <c r="AJ283" s="51">
        <v>528</v>
      </c>
      <c r="AK283" s="51">
        <v>535</v>
      </c>
      <c r="AL283" s="51">
        <v>535</v>
      </c>
      <c r="AM283" s="51">
        <v>489</v>
      </c>
      <c r="AN283" s="51">
        <v>542</v>
      </c>
      <c r="AO283" s="51">
        <v>585</v>
      </c>
      <c r="AP283" s="51">
        <v>539</v>
      </c>
      <c r="AQ283" s="51">
        <v>580</v>
      </c>
      <c r="AR283" s="51">
        <v>590</v>
      </c>
      <c r="AS283" s="51">
        <v>549</v>
      </c>
      <c r="AT283" s="51">
        <v>629</v>
      </c>
      <c r="AU283" s="51">
        <v>604</v>
      </c>
      <c r="AV283" s="51">
        <v>610</v>
      </c>
      <c r="AW283" s="51">
        <v>519</v>
      </c>
      <c r="AX283" s="51">
        <v>565</v>
      </c>
      <c r="AY283" s="51">
        <v>558</v>
      </c>
      <c r="AZ283" s="51">
        <v>551</v>
      </c>
      <c r="BA283" s="51">
        <v>551</v>
      </c>
      <c r="BB283" s="51">
        <v>580</v>
      </c>
      <c r="BC283" s="51">
        <v>616</v>
      </c>
      <c r="BD283" s="51">
        <v>575</v>
      </c>
      <c r="BE283" s="51">
        <v>554</v>
      </c>
      <c r="BF283" s="51">
        <v>508</v>
      </c>
      <c r="BG283" s="51">
        <v>555</v>
      </c>
      <c r="BH283" s="51">
        <v>587</v>
      </c>
      <c r="BI283" s="51">
        <v>606</v>
      </c>
      <c r="BJ283" s="51">
        <v>629</v>
      </c>
      <c r="BK283" s="51">
        <v>609</v>
      </c>
      <c r="BL283" s="51">
        <v>699</v>
      </c>
      <c r="BM283" s="51">
        <v>615</v>
      </c>
      <c r="BN283" s="51">
        <v>679</v>
      </c>
      <c r="BO283" s="51">
        <v>709</v>
      </c>
      <c r="BP283" s="51">
        <v>698</v>
      </c>
      <c r="BQ283" s="51">
        <v>648</v>
      </c>
      <c r="BR283" s="51">
        <v>683</v>
      </c>
      <c r="BS283" s="51">
        <v>714</v>
      </c>
      <c r="BT283" s="51">
        <v>687</v>
      </c>
      <c r="BU283" s="51">
        <v>688</v>
      </c>
      <c r="BV283" s="51">
        <v>658</v>
      </c>
      <c r="BW283" s="51">
        <v>632</v>
      </c>
      <c r="BX283" s="51">
        <v>636</v>
      </c>
      <c r="BY283" s="51">
        <v>605</v>
      </c>
      <c r="BZ283" s="51">
        <v>584</v>
      </c>
      <c r="CA283" s="51">
        <v>590</v>
      </c>
      <c r="CB283" s="51">
        <v>492</v>
      </c>
      <c r="CC283" s="51">
        <v>529</v>
      </c>
      <c r="CD283" s="51">
        <v>504</v>
      </c>
      <c r="CE283" s="51">
        <v>532</v>
      </c>
      <c r="CF283" s="51">
        <v>539</v>
      </c>
      <c r="CG283" s="51">
        <v>571</v>
      </c>
      <c r="CH283" s="51">
        <v>562</v>
      </c>
      <c r="CI283" s="51">
        <v>653</v>
      </c>
      <c r="CJ283" s="51">
        <v>668</v>
      </c>
      <c r="CK283" s="51">
        <v>530</v>
      </c>
      <c r="CL283" s="51">
        <v>450</v>
      </c>
      <c r="CM283" s="51">
        <v>464</v>
      </c>
      <c r="CN283" s="51">
        <v>395</v>
      </c>
      <c r="CO283" s="51">
        <v>372</v>
      </c>
      <c r="CP283" s="51">
        <v>332</v>
      </c>
      <c r="CQ283" s="51">
        <v>278</v>
      </c>
      <c r="CR283" s="51">
        <v>283</v>
      </c>
      <c r="CS283" s="51">
        <v>294</v>
      </c>
      <c r="CT283" s="51">
        <v>241</v>
      </c>
      <c r="CU283" s="51">
        <v>221</v>
      </c>
      <c r="CV283" s="51">
        <v>172</v>
      </c>
      <c r="CW283" s="51">
        <v>154</v>
      </c>
      <c r="CX283" s="51">
        <v>142</v>
      </c>
      <c r="CY283" s="51">
        <v>563</v>
      </c>
      <c r="CZ283" s="51">
        <v>396</v>
      </c>
      <c r="DA283" s="51">
        <v>435</v>
      </c>
      <c r="DB283" s="51">
        <v>461</v>
      </c>
      <c r="DC283" s="51">
        <v>461</v>
      </c>
      <c r="DD283" s="51">
        <v>478</v>
      </c>
      <c r="DE283" s="51">
        <v>503</v>
      </c>
      <c r="DF283" s="51">
        <v>522</v>
      </c>
      <c r="DG283" s="51">
        <v>583</v>
      </c>
      <c r="DH283" s="51">
        <v>541</v>
      </c>
      <c r="DI283" s="51">
        <v>558</v>
      </c>
      <c r="DJ283" s="51">
        <v>598</v>
      </c>
      <c r="DK283" s="51">
        <v>564</v>
      </c>
      <c r="DL283" s="51">
        <v>560</v>
      </c>
      <c r="DM283" s="51">
        <v>572</v>
      </c>
      <c r="DN283" s="51">
        <v>525</v>
      </c>
      <c r="DO283" s="51">
        <v>543</v>
      </c>
      <c r="DP283" s="51">
        <v>532</v>
      </c>
      <c r="DQ283" s="51">
        <v>576</v>
      </c>
      <c r="DR283" s="51">
        <v>571</v>
      </c>
      <c r="DS283" s="51">
        <v>473</v>
      </c>
      <c r="DT283" s="51">
        <v>446</v>
      </c>
      <c r="DU283" s="51">
        <v>461</v>
      </c>
      <c r="DV283" s="51">
        <v>467</v>
      </c>
      <c r="DW283" s="51">
        <v>489</v>
      </c>
      <c r="DX283" s="51">
        <v>541</v>
      </c>
      <c r="DY283" s="51">
        <v>558</v>
      </c>
      <c r="DZ283" s="51">
        <v>577</v>
      </c>
      <c r="EA283" s="51">
        <v>564</v>
      </c>
      <c r="EB283" s="51">
        <v>584</v>
      </c>
      <c r="EC283" s="51">
        <v>596</v>
      </c>
      <c r="ED283" s="51">
        <v>620</v>
      </c>
      <c r="EE283" s="51">
        <v>666</v>
      </c>
      <c r="EF283" s="51">
        <v>631</v>
      </c>
      <c r="EG283" s="51">
        <v>601</v>
      </c>
      <c r="EH283" s="51">
        <v>658</v>
      </c>
      <c r="EI283" s="51">
        <v>675</v>
      </c>
      <c r="EJ283" s="51">
        <v>675</v>
      </c>
      <c r="EK283" s="51">
        <v>620</v>
      </c>
      <c r="EL283" s="51">
        <v>606</v>
      </c>
      <c r="EM283" s="51">
        <v>646</v>
      </c>
      <c r="EN283" s="51">
        <v>658</v>
      </c>
      <c r="EO283" s="51">
        <v>675</v>
      </c>
      <c r="EP283" s="51">
        <v>675</v>
      </c>
      <c r="EQ283" s="51">
        <v>631</v>
      </c>
      <c r="ER283" s="51">
        <v>634</v>
      </c>
      <c r="ES283" s="51">
        <v>569</v>
      </c>
      <c r="ET283" s="51">
        <v>585</v>
      </c>
      <c r="EU283" s="51">
        <v>625</v>
      </c>
      <c r="EV283" s="51">
        <v>606</v>
      </c>
      <c r="EW283" s="51">
        <v>650</v>
      </c>
      <c r="EX283" s="51">
        <v>711</v>
      </c>
      <c r="EY283" s="51">
        <v>706</v>
      </c>
      <c r="EZ283" s="51">
        <v>664</v>
      </c>
      <c r="FA283" s="51">
        <v>690</v>
      </c>
      <c r="FB283" s="51">
        <v>701</v>
      </c>
      <c r="FC283" s="51">
        <v>768</v>
      </c>
      <c r="FD283" s="51">
        <v>758</v>
      </c>
      <c r="FE283" s="51">
        <v>751</v>
      </c>
      <c r="FF283" s="51">
        <v>757</v>
      </c>
      <c r="FG283" s="51">
        <v>763</v>
      </c>
      <c r="FH283" s="51">
        <v>747</v>
      </c>
      <c r="FI283" s="51">
        <v>697</v>
      </c>
      <c r="FJ283" s="51">
        <v>679</v>
      </c>
      <c r="FK283" s="51">
        <v>661</v>
      </c>
      <c r="FL283" s="51">
        <v>660</v>
      </c>
      <c r="FM283" s="51">
        <v>617</v>
      </c>
      <c r="FN283" s="51">
        <v>649</v>
      </c>
      <c r="FO283" s="51">
        <v>621</v>
      </c>
      <c r="FP283" s="51">
        <v>672</v>
      </c>
      <c r="FQ283" s="51">
        <v>580</v>
      </c>
      <c r="FR283" s="51">
        <v>601</v>
      </c>
      <c r="FS283" s="51">
        <v>614</v>
      </c>
      <c r="FT283" s="51">
        <v>665</v>
      </c>
      <c r="FU283" s="51">
        <v>636</v>
      </c>
      <c r="FV283" s="51">
        <v>701</v>
      </c>
      <c r="FW283" s="51">
        <v>823</v>
      </c>
      <c r="FX283" s="51">
        <v>641</v>
      </c>
      <c r="FY283" s="51">
        <v>598</v>
      </c>
      <c r="FZ283" s="51">
        <v>530</v>
      </c>
      <c r="GA283" s="51">
        <v>491</v>
      </c>
      <c r="GB283" s="51">
        <v>466</v>
      </c>
      <c r="GC283" s="51">
        <v>400</v>
      </c>
      <c r="GD283" s="51">
        <v>390</v>
      </c>
      <c r="GE283" s="51">
        <v>398</v>
      </c>
      <c r="GF283" s="51">
        <v>412</v>
      </c>
      <c r="GG283" s="51">
        <v>406</v>
      </c>
      <c r="GH283" s="51">
        <v>339</v>
      </c>
      <c r="GI283" s="51">
        <v>293</v>
      </c>
      <c r="GJ283" s="51">
        <v>281</v>
      </c>
      <c r="GK283" s="51">
        <v>226</v>
      </c>
      <c r="GL283" s="52">
        <v>1161</v>
      </c>
    </row>
    <row r="284" spans="1:194" s="1" customFormat="1">
      <c r="A284" s="30" t="s">
        <v>133</v>
      </c>
      <c r="B284" s="1" t="s">
        <v>362</v>
      </c>
      <c r="C284" s="29" t="str">
        <f t="shared" si="92"/>
        <v>LA England - Eastleigh</v>
      </c>
      <c r="D284" s="50">
        <f t="shared" si="83"/>
        <v>52856</v>
      </c>
      <c r="E284" s="50">
        <f t="shared" si="84"/>
        <v>56452</v>
      </c>
      <c r="F284" s="51">
        <f t="shared" si="85"/>
        <v>138935</v>
      </c>
      <c r="G284" s="51">
        <f t="shared" si="86"/>
        <v>68002</v>
      </c>
      <c r="H284" s="52">
        <f t="shared" si="87"/>
        <v>70933</v>
      </c>
      <c r="I284" s="52">
        <f t="shared" si="88"/>
        <v>52856</v>
      </c>
      <c r="J284" s="52">
        <f t="shared" si="89"/>
        <v>56452</v>
      </c>
      <c r="K284" s="49">
        <f t="shared" si="90"/>
        <v>15146</v>
      </c>
      <c r="L284" s="50">
        <f t="shared" si="91"/>
        <v>14481</v>
      </c>
      <c r="M284" s="51">
        <v>744</v>
      </c>
      <c r="N284" s="51">
        <v>693</v>
      </c>
      <c r="O284" s="51">
        <v>724</v>
      </c>
      <c r="P284" s="51">
        <v>773</v>
      </c>
      <c r="Q284" s="51">
        <v>843</v>
      </c>
      <c r="R284" s="51">
        <v>815</v>
      </c>
      <c r="S284" s="51">
        <v>864</v>
      </c>
      <c r="T284" s="51">
        <v>849</v>
      </c>
      <c r="U284" s="51">
        <v>917</v>
      </c>
      <c r="V284" s="51">
        <v>908</v>
      </c>
      <c r="W284" s="51">
        <v>939</v>
      </c>
      <c r="X284" s="51">
        <v>940</v>
      </c>
      <c r="Y284" s="51">
        <v>943</v>
      </c>
      <c r="Z284" s="51">
        <v>852</v>
      </c>
      <c r="AA284" s="51">
        <v>854</v>
      </c>
      <c r="AB284" s="51">
        <v>813</v>
      </c>
      <c r="AC284" s="51">
        <v>852</v>
      </c>
      <c r="AD284" s="51">
        <v>823</v>
      </c>
      <c r="AE284" s="51">
        <v>792</v>
      </c>
      <c r="AF284" s="51">
        <v>590</v>
      </c>
      <c r="AG284" s="51">
        <v>563</v>
      </c>
      <c r="AH284" s="51">
        <v>575</v>
      </c>
      <c r="AI284" s="51">
        <v>645</v>
      </c>
      <c r="AJ284" s="51">
        <v>715</v>
      </c>
      <c r="AK284" s="51">
        <v>749</v>
      </c>
      <c r="AL284" s="51">
        <v>772</v>
      </c>
      <c r="AM284" s="51">
        <v>742</v>
      </c>
      <c r="AN284" s="51">
        <v>788</v>
      </c>
      <c r="AO284" s="51">
        <v>801</v>
      </c>
      <c r="AP284" s="51">
        <v>860</v>
      </c>
      <c r="AQ284" s="51">
        <v>882</v>
      </c>
      <c r="AR284" s="51">
        <v>941</v>
      </c>
      <c r="AS284" s="51">
        <v>991</v>
      </c>
      <c r="AT284" s="51">
        <v>965</v>
      </c>
      <c r="AU284" s="51">
        <v>908</v>
      </c>
      <c r="AV284" s="51">
        <v>913</v>
      </c>
      <c r="AW284" s="51">
        <v>930</v>
      </c>
      <c r="AX284" s="51">
        <v>992</v>
      </c>
      <c r="AY284" s="51">
        <v>929</v>
      </c>
      <c r="AZ284" s="51">
        <v>905</v>
      </c>
      <c r="BA284" s="51">
        <v>915</v>
      </c>
      <c r="BB284" s="51">
        <v>956</v>
      </c>
      <c r="BC284" s="51">
        <v>963</v>
      </c>
      <c r="BD284" s="51">
        <v>920</v>
      </c>
      <c r="BE284" s="51">
        <v>842</v>
      </c>
      <c r="BF284" s="51">
        <v>817</v>
      </c>
      <c r="BG284" s="51">
        <v>865</v>
      </c>
      <c r="BH284" s="51">
        <v>846</v>
      </c>
      <c r="BI284" s="51">
        <v>871</v>
      </c>
      <c r="BJ284" s="51">
        <v>936</v>
      </c>
      <c r="BK284" s="51">
        <v>900</v>
      </c>
      <c r="BL284" s="51">
        <v>959</v>
      </c>
      <c r="BM284" s="51">
        <v>993</v>
      </c>
      <c r="BN284" s="51">
        <v>921</v>
      </c>
      <c r="BO284" s="51">
        <v>941</v>
      </c>
      <c r="BP284" s="51">
        <v>947</v>
      </c>
      <c r="BQ284" s="51">
        <v>915</v>
      </c>
      <c r="BR284" s="51">
        <v>913</v>
      </c>
      <c r="BS284" s="51">
        <v>947</v>
      </c>
      <c r="BT284" s="51">
        <v>901</v>
      </c>
      <c r="BU284" s="51">
        <v>833</v>
      </c>
      <c r="BV284" s="51">
        <v>820</v>
      </c>
      <c r="BW284" s="51">
        <v>837</v>
      </c>
      <c r="BX284" s="51">
        <v>828</v>
      </c>
      <c r="BY284" s="51">
        <v>757</v>
      </c>
      <c r="BZ284" s="51">
        <v>727</v>
      </c>
      <c r="CA284" s="51">
        <v>744</v>
      </c>
      <c r="CB284" s="51">
        <v>678</v>
      </c>
      <c r="CC284" s="51">
        <v>666</v>
      </c>
      <c r="CD284" s="51">
        <v>676</v>
      </c>
      <c r="CE284" s="51">
        <v>627</v>
      </c>
      <c r="CF284" s="51">
        <v>587</v>
      </c>
      <c r="CG284" s="51">
        <v>579</v>
      </c>
      <c r="CH284" s="51">
        <v>679</v>
      </c>
      <c r="CI284" s="51">
        <v>681</v>
      </c>
      <c r="CJ284" s="51">
        <v>692</v>
      </c>
      <c r="CK284" s="51">
        <v>527</v>
      </c>
      <c r="CL284" s="51">
        <v>545</v>
      </c>
      <c r="CM284" s="51">
        <v>513</v>
      </c>
      <c r="CN284" s="51">
        <v>447</v>
      </c>
      <c r="CO284" s="51">
        <v>356</v>
      </c>
      <c r="CP284" s="51">
        <v>352</v>
      </c>
      <c r="CQ284" s="51">
        <v>367</v>
      </c>
      <c r="CR284" s="51">
        <v>303</v>
      </c>
      <c r="CS284" s="51">
        <v>295</v>
      </c>
      <c r="CT284" s="51">
        <v>260</v>
      </c>
      <c r="CU284" s="51">
        <v>217</v>
      </c>
      <c r="CV284" s="51">
        <v>200</v>
      </c>
      <c r="CW284" s="51">
        <v>187</v>
      </c>
      <c r="CX284" s="51">
        <v>141</v>
      </c>
      <c r="CY284" s="51">
        <v>519</v>
      </c>
      <c r="CZ284" s="51">
        <v>719</v>
      </c>
      <c r="DA284" s="51">
        <v>686</v>
      </c>
      <c r="DB284" s="51">
        <v>749</v>
      </c>
      <c r="DC284" s="51">
        <v>839</v>
      </c>
      <c r="DD284" s="51">
        <v>753</v>
      </c>
      <c r="DE284" s="51">
        <v>798</v>
      </c>
      <c r="DF284" s="51">
        <v>835</v>
      </c>
      <c r="DG284" s="51">
        <v>811</v>
      </c>
      <c r="DH284" s="51">
        <v>810</v>
      </c>
      <c r="DI284" s="51">
        <v>906</v>
      </c>
      <c r="DJ284" s="51">
        <v>868</v>
      </c>
      <c r="DK284" s="51">
        <v>867</v>
      </c>
      <c r="DL284" s="51">
        <v>875</v>
      </c>
      <c r="DM284" s="51">
        <v>889</v>
      </c>
      <c r="DN284" s="51">
        <v>816</v>
      </c>
      <c r="DO284" s="51">
        <v>797</v>
      </c>
      <c r="DP284" s="51">
        <v>776</v>
      </c>
      <c r="DQ284" s="51">
        <v>687</v>
      </c>
      <c r="DR284" s="51">
        <v>668</v>
      </c>
      <c r="DS284" s="51">
        <v>455</v>
      </c>
      <c r="DT284" s="51">
        <v>457</v>
      </c>
      <c r="DU284" s="51">
        <v>517</v>
      </c>
      <c r="DV284" s="51">
        <v>584</v>
      </c>
      <c r="DW284" s="51">
        <v>666</v>
      </c>
      <c r="DX284" s="51">
        <v>703</v>
      </c>
      <c r="DY284" s="51">
        <v>764</v>
      </c>
      <c r="DZ284" s="51">
        <v>814</v>
      </c>
      <c r="EA284" s="51">
        <v>871</v>
      </c>
      <c r="EB284" s="51">
        <v>905</v>
      </c>
      <c r="EC284" s="51">
        <v>937</v>
      </c>
      <c r="ED284" s="51">
        <v>973</v>
      </c>
      <c r="EE284" s="51">
        <v>1060</v>
      </c>
      <c r="EF284" s="51">
        <v>979</v>
      </c>
      <c r="EG284" s="51">
        <v>1049</v>
      </c>
      <c r="EH284" s="51">
        <v>1046</v>
      </c>
      <c r="EI284" s="51">
        <v>1023</v>
      </c>
      <c r="EJ284" s="51">
        <v>923</v>
      </c>
      <c r="EK284" s="51">
        <v>1037</v>
      </c>
      <c r="EL284" s="51">
        <v>1003</v>
      </c>
      <c r="EM284" s="51">
        <v>973</v>
      </c>
      <c r="EN284" s="51">
        <v>955</v>
      </c>
      <c r="EO284" s="51">
        <v>997</v>
      </c>
      <c r="EP284" s="51">
        <v>1000</v>
      </c>
      <c r="EQ284" s="51">
        <v>922</v>
      </c>
      <c r="ER284" s="51">
        <v>896</v>
      </c>
      <c r="ES284" s="51">
        <v>900</v>
      </c>
      <c r="ET284" s="51">
        <v>878</v>
      </c>
      <c r="EU284" s="51">
        <v>900</v>
      </c>
      <c r="EV284" s="51">
        <v>895</v>
      </c>
      <c r="EW284" s="51">
        <v>923</v>
      </c>
      <c r="EX284" s="51">
        <v>893</v>
      </c>
      <c r="EY284" s="51">
        <v>945</v>
      </c>
      <c r="EZ284" s="51">
        <v>971</v>
      </c>
      <c r="FA284" s="51">
        <v>990</v>
      </c>
      <c r="FB284" s="51">
        <v>963</v>
      </c>
      <c r="FC284" s="51">
        <v>929</v>
      </c>
      <c r="FD284" s="51">
        <v>958</v>
      </c>
      <c r="FE284" s="51">
        <v>1002</v>
      </c>
      <c r="FF284" s="51">
        <v>968</v>
      </c>
      <c r="FG284" s="51">
        <v>937</v>
      </c>
      <c r="FH284" s="51">
        <v>904</v>
      </c>
      <c r="FI284" s="51">
        <v>941</v>
      </c>
      <c r="FJ284" s="51">
        <v>811</v>
      </c>
      <c r="FK284" s="51">
        <v>828</v>
      </c>
      <c r="FL284" s="51">
        <v>774</v>
      </c>
      <c r="FM284" s="51">
        <v>794</v>
      </c>
      <c r="FN284" s="51">
        <v>704</v>
      </c>
      <c r="FO284" s="51">
        <v>754</v>
      </c>
      <c r="FP284" s="51">
        <v>738</v>
      </c>
      <c r="FQ284" s="51">
        <v>715</v>
      </c>
      <c r="FR284" s="51">
        <v>695</v>
      </c>
      <c r="FS284" s="51">
        <v>695</v>
      </c>
      <c r="FT284" s="51">
        <v>712</v>
      </c>
      <c r="FU284" s="51">
        <v>730</v>
      </c>
      <c r="FV284" s="51">
        <v>770</v>
      </c>
      <c r="FW284" s="51">
        <v>777</v>
      </c>
      <c r="FX284" s="51">
        <v>626</v>
      </c>
      <c r="FY284" s="51">
        <v>591</v>
      </c>
      <c r="FZ284" s="51">
        <v>594</v>
      </c>
      <c r="GA284" s="51">
        <v>512</v>
      </c>
      <c r="GB284" s="51">
        <v>507</v>
      </c>
      <c r="GC284" s="51">
        <v>375</v>
      </c>
      <c r="GD284" s="51">
        <v>436</v>
      </c>
      <c r="GE284" s="51">
        <v>403</v>
      </c>
      <c r="GF284" s="51">
        <v>408</v>
      </c>
      <c r="GG284" s="51">
        <v>358</v>
      </c>
      <c r="GH284" s="51">
        <v>331</v>
      </c>
      <c r="GI284" s="51">
        <v>275</v>
      </c>
      <c r="GJ284" s="51">
        <v>253</v>
      </c>
      <c r="GK284" s="51">
        <v>218</v>
      </c>
      <c r="GL284" s="52">
        <v>994</v>
      </c>
    </row>
    <row r="285" spans="1:194" s="1" customFormat="1">
      <c r="A285" s="30" t="s">
        <v>133</v>
      </c>
      <c r="B285" s="1" t="s">
        <v>363</v>
      </c>
      <c r="C285" s="29" t="str">
        <f t="shared" si="92"/>
        <v>LA England - Elmbridge</v>
      </c>
      <c r="D285" s="50">
        <f t="shared" si="83"/>
        <v>50576</v>
      </c>
      <c r="E285" s="50">
        <f t="shared" si="84"/>
        <v>55810</v>
      </c>
      <c r="F285" s="51">
        <f t="shared" si="85"/>
        <v>140024</v>
      </c>
      <c r="G285" s="51">
        <f t="shared" si="86"/>
        <v>67751</v>
      </c>
      <c r="H285" s="52">
        <f t="shared" si="87"/>
        <v>72273</v>
      </c>
      <c r="I285" s="52">
        <f t="shared" si="88"/>
        <v>50576</v>
      </c>
      <c r="J285" s="52">
        <f t="shared" si="89"/>
        <v>55810</v>
      </c>
      <c r="K285" s="49">
        <f t="shared" si="90"/>
        <v>17175</v>
      </c>
      <c r="L285" s="50">
        <f t="shared" si="91"/>
        <v>16463</v>
      </c>
      <c r="M285" s="51">
        <v>768</v>
      </c>
      <c r="N285" s="51">
        <v>780</v>
      </c>
      <c r="O285" s="51">
        <v>899</v>
      </c>
      <c r="P285" s="51">
        <v>867</v>
      </c>
      <c r="Q285" s="51">
        <v>905</v>
      </c>
      <c r="R285" s="51">
        <v>962</v>
      </c>
      <c r="S285" s="51">
        <v>937</v>
      </c>
      <c r="T285" s="51">
        <v>905</v>
      </c>
      <c r="U285" s="51">
        <v>1055</v>
      </c>
      <c r="V285" s="51">
        <v>995</v>
      </c>
      <c r="W285" s="51">
        <v>1042</v>
      </c>
      <c r="X285" s="51">
        <v>1115</v>
      </c>
      <c r="Y285" s="51">
        <v>1064</v>
      </c>
      <c r="Z285" s="51">
        <v>991</v>
      </c>
      <c r="AA285" s="51">
        <v>1023</v>
      </c>
      <c r="AB285" s="51">
        <v>976</v>
      </c>
      <c r="AC285" s="51">
        <v>953</v>
      </c>
      <c r="AD285" s="51">
        <v>938</v>
      </c>
      <c r="AE285" s="51">
        <v>843</v>
      </c>
      <c r="AF285" s="51">
        <v>412</v>
      </c>
      <c r="AG285" s="51">
        <v>389</v>
      </c>
      <c r="AH285" s="51">
        <v>452</v>
      </c>
      <c r="AI285" s="51">
        <v>595</v>
      </c>
      <c r="AJ285" s="51">
        <v>635</v>
      </c>
      <c r="AK285" s="51">
        <v>656</v>
      </c>
      <c r="AL285" s="51">
        <v>587</v>
      </c>
      <c r="AM285" s="51">
        <v>591</v>
      </c>
      <c r="AN285" s="51">
        <v>567</v>
      </c>
      <c r="AO285" s="51">
        <v>564</v>
      </c>
      <c r="AP285" s="51">
        <v>589</v>
      </c>
      <c r="AQ285" s="51">
        <v>565</v>
      </c>
      <c r="AR285" s="51">
        <v>694</v>
      </c>
      <c r="AS285" s="51">
        <v>681</v>
      </c>
      <c r="AT285" s="51">
        <v>739</v>
      </c>
      <c r="AU285" s="51">
        <v>771</v>
      </c>
      <c r="AV285" s="51">
        <v>802</v>
      </c>
      <c r="AW285" s="51">
        <v>735</v>
      </c>
      <c r="AX285" s="51">
        <v>823</v>
      </c>
      <c r="AY285" s="51">
        <v>813</v>
      </c>
      <c r="AZ285" s="51">
        <v>916</v>
      </c>
      <c r="BA285" s="51">
        <v>1029</v>
      </c>
      <c r="BB285" s="51">
        <v>942</v>
      </c>
      <c r="BC285" s="51">
        <v>1075</v>
      </c>
      <c r="BD285" s="51">
        <v>1105</v>
      </c>
      <c r="BE285" s="51">
        <v>1123</v>
      </c>
      <c r="BF285" s="51">
        <v>1114</v>
      </c>
      <c r="BG285" s="51">
        <v>1084</v>
      </c>
      <c r="BH285" s="51">
        <v>1107</v>
      </c>
      <c r="BI285" s="51">
        <v>1106</v>
      </c>
      <c r="BJ285" s="51">
        <v>1172</v>
      </c>
      <c r="BK285" s="51">
        <v>1123</v>
      </c>
      <c r="BL285" s="51">
        <v>1063</v>
      </c>
      <c r="BM285" s="51">
        <v>1069</v>
      </c>
      <c r="BN285" s="51">
        <v>1016</v>
      </c>
      <c r="BO285" s="51">
        <v>1009</v>
      </c>
      <c r="BP285" s="51">
        <v>999</v>
      </c>
      <c r="BQ285" s="51">
        <v>952</v>
      </c>
      <c r="BR285" s="51">
        <v>1014</v>
      </c>
      <c r="BS285" s="51">
        <v>895</v>
      </c>
      <c r="BT285" s="51">
        <v>883</v>
      </c>
      <c r="BU285" s="51">
        <v>911</v>
      </c>
      <c r="BV285" s="51">
        <v>884</v>
      </c>
      <c r="BW285" s="51">
        <v>762</v>
      </c>
      <c r="BX285" s="51">
        <v>723</v>
      </c>
      <c r="BY285" s="51">
        <v>704</v>
      </c>
      <c r="BZ285" s="51">
        <v>676</v>
      </c>
      <c r="CA285" s="51">
        <v>624</v>
      </c>
      <c r="CB285" s="51">
        <v>605</v>
      </c>
      <c r="CC285" s="51">
        <v>581</v>
      </c>
      <c r="CD285" s="51">
        <v>570</v>
      </c>
      <c r="CE285" s="51">
        <v>578</v>
      </c>
      <c r="CF285" s="51">
        <v>539</v>
      </c>
      <c r="CG285" s="51">
        <v>545</v>
      </c>
      <c r="CH285" s="51">
        <v>547</v>
      </c>
      <c r="CI285" s="51">
        <v>591</v>
      </c>
      <c r="CJ285" s="51">
        <v>607</v>
      </c>
      <c r="CK285" s="51">
        <v>528</v>
      </c>
      <c r="CL285" s="51">
        <v>454</v>
      </c>
      <c r="CM285" s="51">
        <v>465</v>
      </c>
      <c r="CN285" s="51">
        <v>411</v>
      </c>
      <c r="CO285" s="51">
        <v>338</v>
      </c>
      <c r="CP285" s="51">
        <v>296</v>
      </c>
      <c r="CQ285" s="51">
        <v>256</v>
      </c>
      <c r="CR285" s="51">
        <v>295</v>
      </c>
      <c r="CS285" s="51">
        <v>248</v>
      </c>
      <c r="CT285" s="51">
        <v>253</v>
      </c>
      <c r="CU285" s="51">
        <v>217</v>
      </c>
      <c r="CV285" s="51">
        <v>194</v>
      </c>
      <c r="CW285" s="51">
        <v>154</v>
      </c>
      <c r="CX285" s="51">
        <v>162</v>
      </c>
      <c r="CY285" s="51">
        <v>559</v>
      </c>
      <c r="CZ285" s="51">
        <v>703</v>
      </c>
      <c r="DA285" s="51">
        <v>802</v>
      </c>
      <c r="DB285" s="51">
        <v>795</v>
      </c>
      <c r="DC285" s="51">
        <v>802</v>
      </c>
      <c r="DD285" s="51">
        <v>856</v>
      </c>
      <c r="DE285" s="51">
        <v>893</v>
      </c>
      <c r="DF285" s="51">
        <v>933</v>
      </c>
      <c r="DG285" s="51">
        <v>963</v>
      </c>
      <c r="DH285" s="51">
        <v>981</v>
      </c>
      <c r="DI285" s="51">
        <v>984</v>
      </c>
      <c r="DJ285" s="51">
        <v>1065</v>
      </c>
      <c r="DK285" s="51">
        <v>1020</v>
      </c>
      <c r="DL285" s="51">
        <v>1040</v>
      </c>
      <c r="DM285" s="51">
        <v>935</v>
      </c>
      <c r="DN285" s="51">
        <v>948</v>
      </c>
      <c r="DO285" s="51">
        <v>957</v>
      </c>
      <c r="DP285" s="51">
        <v>886</v>
      </c>
      <c r="DQ285" s="51">
        <v>900</v>
      </c>
      <c r="DR285" s="51">
        <v>792</v>
      </c>
      <c r="DS285" s="51">
        <v>327</v>
      </c>
      <c r="DT285" s="51">
        <v>286</v>
      </c>
      <c r="DU285" s="51">
        <v>335</v>
      </c>
      <c r="DV285" s="51">
        <v>501</v>
      </c>
      <c r="DW285" s="51">
        <v>642</v>
      </c>
      <c r="DX285" s="51">
        <v>632</v>
      </c>
      <c r="DY285" s="51">
        <v>546</v>
      </c>
      <c r="DZ285" s="51">
        <v>606</v>
      </c>
      <c r="EA285" s="51">
        <v>598</v>
      </c>
      <c r="EB285" s="51">
        <v>605</v>
      </c>
      <c r="EC285" s="51">
        <v>621</v>
      </c>
      <c r="ED285" s="51">
        <v>723</v>
      </c>
      <c r="EE285" s="51">
        <v>708</v>
      </c>
      <c r="EF285" s="51">
        <v>817</v>
      </c>
      <c r="EG285" s="51">
        <v>839</v>
      </c>
      <c r="EH285" s="51">
        <v>844</v>
      </c>
      <c r="EI285" s="51">
        <v>921</v>
      </c>
      <c r="EJ285" s="51">
        <v>909</v>
      </c>
      <c r="EK285" s="51">
        <v>1007</v>
      </c>
      <c r="EL285" s="51">
        <v>1004</v>
      </c>
      <c r="EM285" s="51">
        <v>1169</v>
      </c>
      <c r="EN285" s="51">
        <v>1129</v>
      </c>
      <c r="EO285" s="51">
        <v>1161</v>
      </c>
      <c r="EP285" s="51">
        <v>1275</v>
      </c>
      <c r="EQ285" s="51">
        <v>1179</v>
      </c>
      <c r="ER285" s="51">
        <v>1143</v>
      </c>
      <c r="ES285" s="51">
        <v>1158</v>
      </c>
      <c r="ET285" s="51">
        <v>1157</v>
      </c>
      <c r="EU285" s="51">
        <v>1194</v>
      </c>
      <c r="EV285" s="51">
        <v>1128</v>
      </c>
      <c r="EW285" s="51">
        <v>1217</v>
      </c>
      <c r="EX285" s="51">
        <v>1073</v>
      </c>
      <c r="EY285" s="51">
        <v>1149</v>
      </c>
      <c r="EZ285" s="51">
        <v>1108</v>
      </c>
      <c r="FA285" s="51">
        <v>1063</v>
      </c>
      <c r="FB285" s="51">
        <v>1112</v>
      </c>
      <c r="FC285" s="51">
        <v>984</v>
      </c>
      <c r="FD285" s="51">
        <v>1013</v>
      </c>
      <c r="FE285" s="51">
        <v>1018</v>
      </c>
      <c r="FF285" s="51">
        <v>931</v>
      </c>
      <c r="FG285" s="51">
        <v>966</v>
      </c>
      <c r="FH285" s="51">
        <v>933</v>
      </c>
      <c r="FI285" s="51">
        <v>875</v>
      </c>
      <c r="FJ285" s="51">
        <v>842</v>
      </c>
      <c r="FK285" s="51">
        <v>782</v>
      </c>
      <c r="FL285" s="51">
        <v>724</v>
      </c>
      <c r="FM285" s="51">
        <v>649</v>
      </c>
      <c r="FN285" s="51">
        <v>615</v>
      </c>
      <c r="FO285" s="51">
        <v>644</v>
      </c>
      <c r="FP285" s="51">
        <v>642</v>
      </c>
      <c r="FQ285" s="51">
        <v>670</v>
      </c>
      <c r="FR285" s="51">
        <v>609</v>
      </c>
      <c r="FS285" s="51">
        <v>638</v>
      </c>
      <c r="FT285" s="51">
        <v>627</v>
      </c>
      <c r="FU285" s="51">
        <v>622</v>
      </c>
      <c r="FV285" s="51">
        <v>683</v>
      </c>
      <c r="FW285" s="51">
        <v>714</v>
      </c>
      <c r="FX285" s="51">
        <v>561</v>
      </c>
      <c r="FY285" s="51">
        <v>538</v>
      </c>
      <c r="FZ285" s="51">
        <v>539</v>
      </c>
      <c r="GA285" s="51">
        <v>500</v>
      </c>
      <c r="GB285" s="51">
        <v>460</v>
      </c>
      <c r="GC285" s="51">
        <v>397</v>
      </c>
      <c r="GD285" s="51">
        <v>411</v>
      </c>
      <c r="GE285" s="51">
        <v>413</v>
      </c>
      <c r="GF285" s="51">
        <v>383</v>
      </c>
      <c r="GG285" s="51">
        <v>377</v>
      </c>
      <c r="GH285" s="51">
        <v>344</v>
      </c>
      <c r="GI285" s="51">
        <v>317</v>
      </c>
      <c r="GJ285" s="51">
        <v>283</v>
      </c>
      <c r="GK285" s="51">
        <v>228</v>
      </c>
      <c r="GL285" s="52">
        <v>1200</v>
      </c>
    </row>
    <row r="286" spans="1:194" s="1" customFormat="1">
      <c r="A286" s="30" t="s">
        <v>133</v>
      </c>
      <c r="B286" s="1" t="s">
        <v>364</v>
      </c>
      <c r="C286" s="29" t="str">
        <f t="shared" si="92"/>
        <v>LA England - Enfield</v>
      </c>
      <c r="D286" s="50">
        <f t="shared" si="83"/>
        <v>114738</v>
      </c>
      <c r="E286" s="50">
        <f t="shared" si="84"/>
        <v>131447</v>
      </c>
      <c r="F286" s="51">
        <f t="shared" si="85"/>
        <v>327224</v>
      </c>
      <c r="G286" s="51">
        <f t="shared" si="86"/>
        <v>156122</v>
      </c>
      <c r="H286" s="52">
        <f t="shared" si="87"/>
        <v>171102</v>
      </c>
      <c r="I286" s="52">
        <f t="shared" si="88"/>
        <v>114738</v>
      </c>
      <c r="J286" s="52">
        <f t="shared" si="89"/>
        <v>131447</v>
      </c>
      <c r="K286" s="49">
        <f t="shared" si="90"/>
        <v>41384</v>
      </c>
      <c r="L286" s="50">
        <f t="shared" si="91"/>
        <v>39655</v>
      </c>
      <c r="M286" s="51">
        <v>2036</v>
      </c>
      <c r="N286" s="51">
        <v>1957</v>
      </c>
      <c r="O286" s="51">
        <v>2188</v>
      </c>
      <c r="P286" s="51">
        <v>2143</v>
      </c>
      <c r="Q286" s="51">
        <v>2195</v>
      </c>
      <c r="R286" s="51">
        <v>2255</v>
      </c>
      <c r="S286" s="51">
        <v>2297</v>
      </c>
      <c r="T286" s="51">
        <v>2188</v>
      </c>
      <c r="U286" s="51">
        <v>2201</v>
      </c>
      <c r="V286" s="51">
        <v>2242</v>
      </c>
      <c r="W286" s="51">
        <v>2431</v>
      </c>
      <c r="X286" s="51">
        <v>2437</v>
      </c>
      <c r="Y286" s="51">
        <v>2472</v>
      </c>
      <c r="Z286" s="51">
        <v>2521</v>
      </c>
      <c r="AA286" s="51">
        <v>2534</v>
      </c>
      <c r="AB286" s="51">
        <v>2437</v>
      </c>
      <c r="AC286" s="51">
        <v>2441</v>
      </c>
      <c r="AD286" s="51">
        <v>2409</v>
      </c>
      <c r="AE286" s="51">
        <v>2295</v>
      </c>
      <c r="AF286" s="51">
        <v>1729</v>
      </c>
      <c r="AG286" s="51">
        <v>1698</v>
      </c>
      <c r="AH286" s="51">
        <v>1851</v>
      </c>
      <c r="AI286" s="51">
        <v>1928</v>
      </c>
      <c r="AJ286" s="51">
        <v>2104</v>
      </c>
      <c r="AK286" s="51">
        <v>2010</v>
      </c>
      <c r="AL286" s="51">
        <v>2068</v>
      </c>
      <c r="AM286" s="51">
        <v>2031</v>
      </c>
      <c r="AN286" s="51">
        <v>1929</v>
      </c>
      <c r="AO286" s="51">
        <v>1875</v>
      </c>
      <c r="AP286" s="51">
        <v>1970</v>
      </c>
      <c r="AQ286" s="51">
        <v>1961</v>
      </c>
      <c r="AR286" s="51">
        <v>1888</v>
      </c>
      <c r="AS286" s="51">
        <v>1850</v>
      </c>
      <c r="AT286" s="51">
        <v>1991</v>
      </c>
      <c r="AU286" s="51">
        <v>2027</v>
      </c>
      <c r="AV286" s="51">
        <v>2104</v>
      </c>
      <c r="AW286" s="51">
        <v>1924</v>
      </c>
      <c r="AX286" s="51">
        <v>2138</v>
      </c>
      <c r="AY286" s="51">
        <v>2068</v>
      </c>
      <c r="AZ286" s="51">
        <v>1977</v>
      </c>
      <c r="BA286" s="51">
        <v>2156</v>
      </c>
      <c r="BB286" s="51">
        <v>2363</v>
      </c>
      <c r="BC286" s="51">
        <v>2294</v>
      </c>
      <c r="BD286" s="51">
        <v>2068</v>
      </c>
      <c r="BE286" s="51">
        <v>2128</v>
      </c>
      <c r="BF286" s="51">
        <v>2058</v>
      </c>
      <c r="BG286" s="51">
        <v>2073</v>
      </c>
      <c r="BH286" s="51">
        <v>2046</v>
      </c>
      <c r="BI286" s="51">
        <v>2080</v>
      </c>
      <c r="BJ286" s="51">
        <v>2205</v>
      </c>
      <c r="BK286" s="51">
        <v>2151</v>
      </c>
      <c r="BL286" s="51">
        <v>2121</v>
      </c>
      <c r="BM286" s="51">
        <v>2131</v>
      </c>
      <c r="BN286" s="51">
        <v>2041</v>
      </c>
      <c r="BO286" s="51">
        <v>2238</v>
      </c>
      <c r="BP286" s="51">
        <v>2026</v>
      </c>
      <c r="BQ286" s="51">
        <v>2088</v>
      </c>
      <c r="BR286" s="51">
        <v>2093</v>
      </c>
      <c r="BS286" s="51">
        <v>2028</v>
      </c>
      <c r="BT286" s="51">
        <v>1974</v>
      </c>
      <c r="BU286" s="51">
        <v>1743</v>
      </c>
      <c r="BV286" s="51">
        <v>1715</v>
      </c>
      <c r="BW286" s="51">
        <v>1828</v>
      </c>
      <c r="BX286" s="51">
        <v>1642</v>
      </c>
      <c r="BY286" s="51">
        <v>1564</v>
      </c>
      <c r="BZ286" s="51">
        <v>1394</v>
      </c>
      <c r="CA286" s="51">
        <v>1350</v>
      </c>
      <c r="CB286" s="51">
        <v>1287</v>
      </c>
      <c r="CC286" s="51">
        <v>1164</v>
      </c>
      <c r="CD286" s="51">
        <v>1073</v>
      </c>
      <c r="CE286" s="51">
        <v>1016</v>
      </c>
      <c r="CF286" s="51">
        <v>994</v>
      </c>
      <c r="CG286" s="51">
        <v>1041</v>
      </c>
      <c r="CH286" s="51">
        <v>990</v>
      </c>
      <c r="CI286" s="51">
        <v>989</v>
      </c>
      <c r="CJ286" s="51">
        <v>995</v>
      </c>
      <c r="CK286" s="51">
        <v>834</v>
      </c>
      <c r="CL286" s="51">
        <v>752</v>
      </c>
      <c r="CM286" s="51">
        <v>757</v>
      </c>
      <c r="CN286" s="51">
        <v>642</v>
      </c>
      <c r="CO286" s="51">
        <v>566</v>
      </c>
      <c r="CP286" s="51">
        <v>518</v>
      </c>
      <c r="CQ286" s="51">
        <v>567</v>
      </c>
      <c r="CR286" s="51">
        <v>531</v>
      </c>
      <c r="CS286" s="51">
        <v>484</v>
      </c>
      <c r="CT286" s="51">
        <v>442</v>
      </c>
      <c r="CU286" s="51">
        <v>380</v>
      </c>
      <c r="CV286" s="51">
        <v>336</v>
      </c>
      <c r="CW286" s="51">
        <v>320</v>
      </c>
      <c r="CX286" s="51">
        <v>236</v>
      </c>
      <c r="CY286" s="51">
        <v>810</v>
      </c>
      <c r="CZ286" s="51">
        <v>1979</v>
      </c>
      <c r="DA286" s="51">
        <v>1841</v>
      </c>
      <c r="DB286" s="51">
        <v>2072</v>
      </c>
      <c r="DC286" s="51">
        <v>2085</v>
      </c>
      <c r="DD286" s="51">
        <v>2119</v>
      </c>
      <c r="DE286" s="51">
        <v>2224</v>
      </c>
      <c r="DF286" s="51">
        <v>2217</v>
      </c>
      <c r="DG286" s="51">
        <v>2119</v>
      </c>
      <c r="DH286" s="51">
        <v>2136</v>
      </c>
      <c r="DI286" s="51">
        <v>2220</v>
      </c>
      <c r="DJ286" s="51">
        <v>2346</v>
      </c>
      <c r="DK286" s="51">
        <v>2369</v>
      </c>
      <c r="DL286" s="51">
        <v>2318</v>
      </c>
      <c r="DM286" s="51">
        <v>2344</v>
      </c>
      <c r="DN286" s="51">
        <v>2403</v>
      </c>
      <c r="DO286" s="51">
        <v>2266</v>
      </c>
      <c r="DP286" s="51">
        <v>2327</v>
      </c>
      <c r="DQ286" s="51">
        <v>2270</v>
      </c>
      <c r="DR286" s="51">
        <v>2240</v>
      </c>
      <c r="DS286" s="51">
        <v>1510</v>
      </c>
      <c r="DT286" s="51">
        <v>1427</v>
      </c>
      <c r="DU286" s="51">
        <v>1588</v>
      </c>
      <c r="DV286" s="51">
        <v>1794</v>
      </c>
      <c r="DW286" s="51">
        <v>2142</v>
      </c>
      <c r="DX286" s="51">
        <v>2234</v>
      </c>
      <c r="DY286" s="51">
        <v>2196</v>
      </c>
      <c r="DZ286" s="51">
        <v>2107</v>
      </c>
      <c r="EA286" s="51">
        <v>2149</v>
      </c>
      <c r="EB286" s="51">
        <v>2211</v>
      </c>
      <c r="EC286" s="51">
        <v>2131</v>
      </c>
      <c r="ED286" s="51">
        <v>2266</v>
      </c>
      <c r="EE286" s="51">
        <v>2182</v>
      </c>
      <c r="EF286" s="51">
        <v>2419</v>
      </c>
      <c r="EG286" s="51">
        <v>2519</v>
      </c>
      <c r="EH286" s="51">
        <v>2577</v>
      </c>
      <c r="EI286" s="51">
        <v>2625</v>
      </c>
      <c r="EJ286" s="51">
        <v>2657</v>
      </c>
      <c r="EK286" s="51">
        <v>2596</v>
      </c>
      <c r="EL286" s="51">
        <v>2447</v>
      </c>
      <c r="EM286" s="51">
        <v>2577</v>
      </c>
      <c r="EN286" s="51">
        <v>2643</v>
      </c>
      <c r="EO286" s="51">
        <v>2784</v>
      </c>
      <c r="EP286" s="51">
        <v>2654</v>
      </c>
      <c r="EQ286" s="51">
        <v>2723</v>
      </c>
      <c r="ER286" s="51">
        <v>2617</v>
      </c>
      <c r="ES286" s="51">
        <v>2425</v>
      </c>
      <c r="ET286" s="51">
        <v>2364</v>
      </c>
      <c r="EU286" s="51">
        <v>2399</v>
      </c>
      <c r="EV286" s="51">
        <v>2317</v>
      </c>
      <c r="EW286" s="51">
        <v>2377</v>
      </c>
      <c r="EX286" s="51">
        <v>2368</v>
      </c>
      <c r="EY286" s="51">
        <v>2487</v>
      </c>
      <c r="EZ286" s="51">
        <v>2390</v>
      </c>
      <c r="FA286" s="51">
        <v>2357</v>
      </c>
      <c r="FB286" s="51">
        <v>2252</v>
      </c>
      <c r="FC286" s="51">
        <v>2174</v>
      </c>
      <c r="FD286" s="51">
        <v>2297</v>
      </c>
      <c r="FE286" s="51">
        <v>2303</v>
      </c>
      <c r="FF286" s="51">
        <v>2277</v>
      </c>
      <c r="FG286" s="51">
        <v>2093</v>
      </c>
      <c r="FH286" s="51">
        <v>1834</v>
      </c>
      <c r="FI286" s="51">
        <v>1987</v>
      </c>
      <c r="FJ286" s="51">
        <v>1850</v>
      </c>
      <c r="FK286" s="51">
        <v>1720</v>
      </c>
      <c r="FL286" s="51">
        <v>1623</v>
      </c>
      <c r="FM286" s="51">
        <v>1511</v>
      </c>
      <c r="FN286" s="51">
        <v>1394</v>
      </c>
      <c r="FO286" s="51">
        <v>1341</v>
      </c>
      <c r="FP286" s="51">
        <v>1358</v>
      </c>
      <c r="FQ286" s="51">
        <v>1283</v>
      </c>
      <c r="FR286" s="51">
        <v>1265</v>
      </c>
      <c r="FS286" s="51">
        <v>1206</v>
      </c>
      <c r="FT286" s="51">
        <v>1148</v>
      </c>
      <c r="FU286" s="51">
        <v>1181</v>
      </c>
      <c r="FV286" s="51">
        <v>1138</v>
      </c>
      <c r="FW286" s="51">
        <v>1195</v>
      </c>
      <c r="FX286" s="51">
        <v>1028</v>
      </c>
      <c r="FY286" s="51">
        <v>901</v>
      </c>
      <c r="FZ286" s="51">
        <v>870</v>
      </c>
      <c r="GA286" s="51">
        <v>824</v>
      </c>
      <c r="GB286" s="51">
        <v>806</v>
      </c>
      <c r="GC286" s="51">
        <v>751</v>
      </c>
      <c r="GD286" s="51">
        <v>770</v>
      </c>
      <c r="GE286" s="51">
        <v>723</v>
      </c>
      <c r="GF286" s="51">
        <v>654</v>
      </c>
      <c r="GG286" s="51">
        <v>645</v>
      </c>
      <c r="GH286" s="51">
        <v>550</v>
      </c>
      <c r="GI286" s="51">
        <v>519</v>
      </c>
      <c r="GJ286" s="51">
        <v>447</v>
      </c>
      <c r="GK286" s="51">
        <v>400</v>
      </c>
      <c r="GL286" s="52">
        <v>1630</v>
      </c>
    </row>
    <row r="287" spans="1:194" s="1" customFormat="1">
      <c r="A287" s="30" t="s">
        <v>133</v>
      </c>
      <c r="B287" s="1" t="s">
        <v>365</v>
      </c>
      <c r="C287" s="29" t="str">
        <f t="shared" si="92"/>
        <v>LA England - Epping Forest</v>
      </c>
      <c r="D287" s="50">
        <f t="shared" si="83"/>
        <v>50913</v>
      </c>
      <c r="E287" s="50">
        <f t="shared" si="84"/>
        <v>55877</v>
      </c>
      <c r="F287" s="51">
        <f t="shared" si="85"/>
        <v>134989</v>
      </c>
      <c r="G287" s="51">
        <f t="shared" si="86"/>
        <v>65377</v>
      </c>
      <c r="H287" s="52">
        <f t="shared" si="87"/>
        <v>69612</v>
      </c>
      <c r="I287" s="52">
        <f t="shared" si="88"/>
        <v>50913</v>
      </c>
      <c r="J287" s="52">
        <f t="shared" si="89"/>
        <v>55877</v>
      </c>
      <c r="K287" s="49">
        <f t="shared" si="90"/>
        <v>14464</v>
      </c>
      <c r="L287" s="50">
        <f t="shared" si="91"/>
        <v>13735</v>
      </c>
      <c r="M287" s="51">
        <v>810</v>
      </c>
      <c r="N287" s="51">
        <v>774</v>
      </c>
      <c r="O287" s="51">
        <v>854</v>
      </c>
      <c r="P287" s="51">
        <v>894</v>
      </c>
      <c r="Q287" s="51">
        <v>775</v>
      </c>
      <c r="R287" s="51">
        <v>840</v>
      </c>
      <c r="S287" s="51">
        <v>774</v>
      </c>
      <c r="T287" s="51">
        <v>728</v>
      </c>
      <c r="U287" s="51">
        <v>702</v>
      </c>
      <c r="V287" s="51">
        <v>813</v>
      </c>
      <c r="W287" s="51">
        <v>776</v>
      </c>
      <c r="X287" s="51">
        <v>841</v>
      </c>
      <c r="Y287" s="51">
        <v>816</v>
      </c>
      <c r="Z287" s="51">
        <v>823</v>
      </c>
      <c r="AA287" s="51">
        <v>828</v>
      </c>
      <c r="AB287" s="51">
        <v>838</v>
      </c>
      <c r="AC287" s="51">
        <v>790</v>
      </c>
      <c r="AD287" s="51">
        <v>788</v>
      </c>
      <c r="AE287" s="51">
        <v>760</v>
      </c>
      <c r="AF287" s="51">
        <v>550</v>
      </c>
      <c r="AG287" s="51">
        <v>601</v>
      </c>
      <c r="AH287" s="51">
        <v>646</v>
      </c>
      <c r="AI287" s="51">
        <v>702</v>
      </c>
      <c r="AJ287" s="51">
        <v>748</v>
      </c>
      <c r="AK287" s="51">
        <v>734</v>
      </c>
      <c r="AL287" s="51">
        <v>809</v>
      </c>
      <c r="AM287" s="51">
        <v>717</v>
      </c>
      <c r="AN287" s="51">
        <v>747</v>
      </c>
      <c r="AO287" s="51">
        <v>691</v>
      </c>
      <c r="AP287" s="51">
        <v>718</v>
      </c>
      <c r="AQ287" s="51">
        <v>762</v>
      </c>
      <c r="AR287" s="51">
        <v>780</v>
      </c>
      <c r="AS287" s="51">
        <v>820</v>
      </c>
      <c r="AT287" s="51">
        <v>871</v>
      </c>
      <c r="AU287" s="51">
        <v>831</v>
      </c>
      <c r="AV287" s="51">
        <v>847</v>
      </c>
      <c r="AW287" s="51">
        <v>806</v>
      </c>
      <c r="AX287" s="51">
        <v>783</v>
      </c>
      <c r="AY287" s="51">
        <v>892</v>
      </c>
      <c r="AZ287" s="51">
        <v>843</v>
      </c>
      <c r="BA287" s="51">
        <v>863</v>
      </c>
      <c r="BB287" s="51">
        <v>942</v>
      </c>
      <c r="BC287" s="51">
        <v>960</v>
      </c>
      <c r="BD287" s="51">
        <v>823</v>
      </c>
      <c r="BE287" s="51">
        <v>864</v>
      </c>
      <c r="BF287" s="51">
        <v>794</v>
      </c>
      <c r="BG287" s="51">
        <v>827</v>
      </c>
      <c r="BH287" s="51">
        <v>837</v>
      </c>
      <c r="BI287" s="51">
        <v>811</v>
      </c>
      <c r="BJ287" s="51">
        <v>891</v>
      </c>
      <c r="BK287" s="51">
        <v>896</v>
      </c>
      <c r="BL287" s="51">
        <v>987</v>
      </c>
      <c r="BM287" s="51">
        <v>909</v>
      </c>
      <c r="BN287" s="51">
        <v>942</v>
      </c>
      <c r="BO287" s="51">
        <v>892</v>
      </c>
      <c r="BP287" s="51">
        <v>975</v>
      </c>
      <c r="BQ287" s="51">
        <v>949</v>
      </c>
      <c r="BR287" s="51">
        <v>985</v>
      </c>
      <c r="BS287" s="51">
        <v>923</v>
      </c>
      <c r="BT287" s="51">
        <v>897</v>
      </c>
      <c r="BU287" s="51">
        <v>905</v>
      </c>
      <c r="BV287" s="51">
        <v>909</v>
      </c>
      <c r="BW287" s="51">
        <v>859</v>
      </c>
      <c r="BX287" s="51">
        <v>776</v>
      </c>
      <c r="BY287" s="51">
        <v>722</v>
      </c>
      <c r="BZ287" s="51">
        <v>732</v>
      </c>
      <c r="CA287" s="51">
        <v>694</v>
      </c>
      <c r="CB287" s="51">
        <v>664</v>
      </c>
      <c r="CC287" s="51">
        <v>607</v>
      </c>
      <c r="CD287" s="51">
        <v>588</v>
      </c>
      <c r="CE287" s="51">
        <v>563</v>
      </c>
      <c r="CF287" s="51">
        <v>572</v>
      </c>
      <c r="CG287" s="51">
        <v>585</v>
      </c>
      <c r="CH287" s="51">
        <v>631</v>
      </c>
      <c r="CI287" s="51">
        <v>667</v>
      </c>
      <c r="CJ287" s="51">
        <v>754</v>
      </c>
      <c r="CK287" s="51">
        <v>537</v>
      </c>
      <c r="CL287" s="51">
        <v>521</v>
      </c>
      <c r="CM287" s="51">
        <v>505</v>
      </c>
      <c r="CN287" s="51">
        <v>459</v>
      </c>
      <c r="CO287" s="51">
        <v>375</v>
      </c>
      <c r="CP287" s="51">
        <v>314</v>
      </c>
      <c r="CQ287" s="51">
        <v>300</v>
      </c>
      <c r="CR287" s="51">
        <v>316</v>
      </c>
      <c r="CS287" s="51">
        <v>301</v>
      </c>
      <c r="CT287" s="51">
        <v>256</v>
      </c>
      <c r="CU287" s="51">
        <v>227</v>
      </c>
      <c r="CV287" s="51">
        <v>190</v>
      </c>
      <c r="CW287" s="51">
        <v>165</v>
      </c>
      <c r="CX287" s="51">
        <v>132</v>
      </c>
      <c r="CY287" s="51">
        <v>462</v>
      </c>
      <c r="CZ287" s="51">
        <v>743</v>
      </c>
      <c r="DA287" s="51">
        <v>765</v>
      </c>
      <c r="DB287" s="51">
        <v>792</v>
      </c>
      <c r="DC287" s="51">
        <v>762</v>
      </c>
      <c r="DD287" s="51">
        <v>754</v>
      </c>
      <c r="DE287" s="51">
        <v>776</v>
      </c>
      <c r="DF287" s="51">
        <v>810</v>
      </c>
      <c r="DG287" s="51">
        <v>747</v>
      </c>
      <c r="DH287" s="51">
        <v>746</v>
      </c>
      <c r="DI287" s="51">
        <v>761</v>
      </c>
      <c r="DJ287" s="51">
        <v>761</v>
      </c>
      <c r="DK287" s="51">
        <v>764</v>
      </c>
      <c r="DL287" s="51">
        <v>747</v>
      </c>
      <c r="DM287" s="51">
        <v>811</v>
      </c>
      <c r="DN287" s="51">
        <v>736</v>
      </c>
      <c r="DO287" s="51">
        <v>790</v>
      </c>
      <c r="DP287" s="51">
        <v>730</v>
      </c>
      <c r="DQ287" s="51">
        <v>740</v>
      </c>
      <c r="DR287" s="51">
        <v>710</v>
      </c>
      <c r="DS287" s="51">
        <v>493</v>
      </c>
      <c r="DT287" s="51">
        <v>516</v>
      </c>
      <c r="DU287" s="51">
        <v>577</v>
      </c>
      <c r="DV287" s="51">
        <v>657</v>
      </c>
      <c r="DW287" s="51">
        <v>689</v>
      </c>
      <c r="DX287" s="51">
        <v>722</v>
      </c>
      <c r="DY287" s="51">
        <v>722</v>
      </c>
      <c r="DZ287" s="51">
        <v>685</v>
      </c>
      <c r="EA287" s="51">
        <v>755</v>
      </c>
      <c r="EB287" s="51">
        <v>774</v>
      </c>
      <c r="EC287" s="51">
        <v>807</v>
      </c>
      <c r="ED287" s="51">
        <v>852</v>
      </c>
      <c r="EE287" s="51">
        <v>851</v>
      </c>
      <c r="EF287" s="51">
        <v>1016</v>
      </c>
      <c r="EG287" s="51">
        <v>934</v>
      </c>
      <c r="EH287" s="51">
        <v>957</v>
      </c>
      <c r="EI287" s="51">
        <v>981</v>
      </c>
      <c r="EJ287" s="51">
        <v>922</v>
      </c>
      <c r="EK287" s="51">
        <v>967</v>
      </c>
      <c r="EL287" s="51">
        <v>970</v>
      </c>
      <c r="EM287" s="51">
        <v>959</v>
      </c>
      <c r="EN287" s="51">
        <v>946</v>
      </c>
      <c r="EO287" s="51">
        <v>956</v>
      </c>
      <c r="EP287" s="51">
        <v>1001</v>
      </c>
      <c r="EQ287" s="51">
        <v>941</v>
      </c>
      <c r="ER287" s="51">
        <v>866</v>
      </c>
      <c r="ES287" s="51">
        <v>896</v>
      </c>
      <c r="ET287" s="51">
        <v>882</v>
      </c>
      <c r="EU287" s="51">
        <v>902</v>
      </c>
      <c r="EV287" s="51">
        <v>854</v>
      </c>
      <c r="EW287" s="51">
        <v>928</v>
      </c>
      <c r="EX287" s="51">
        <v>931</v>
      </c>
      <c r="EY287" s="51">
        <v>1081</v>
      </c>
      <c r="EZ287" s="51">
        <v>958</v>
      </c>
      <c r="FA287" s="51">
        <v>1039</v>
      </c>
      <c r="FB287" s="51">
        <v>1063</v>
      </c>
      <c r="FC287" s="51">
        <v>1011</v>
      </c>
      <c r="FD287" s="51">
        <v>1021</v>
      </c>
      <c r="FE287" s="51">
        <v>1114</v>
      </c>
      <c r="FF287" s="51">
        <v>998</v>
      </c>
      <c r="FG287" s="51">
        <v>982</v>
      </c>
      <c r="FH287" s="51">
        <v>944</v>
      </c>
      <c r="FI287" s="51">
        <v>902</v>
      </c>
      <c r="FJ287" s="51">
        <v>831</v>
      </c>
      <c r="FK287" s="51">
        <v>804</v>
      </c>
      <c r="FL287" s="51">
        <v>762</v>
      </c>
      <c r="FM287" s="51">
        <v>725</v>
      </c>
      <c r="FN287" s="51">
        <v>716</v>
      </c>
      <c r="FO287" s="51">
        <v>704</v>
      </c>
      <c r="FP287" s="51">
        <v>729</v>
      </c>
      <c r="FQ287" s="51">
        <v>684</v>
      </c>
      <c r="FR287" s="51">
        <v>688</v>
      </c>
      <c r="FS287" s="51">
        <v>643</v>
      </c>
      <c r="FT287" s="51">
        <v>642</v>
      </c>
      <c r="FU287" s="51">
        <v>685</v>
      </c>
      <c r="FV287" s="51">
        <v>718</v>
      </c>
      <c r="FW287" s="51">
        <v>871</v>
      </c>
      <c r="FX287" s="51">
        <v>623</v>
      </c>
      <c r="FY287" s="51">
        <v>602</v>
      </c>
      <c r="FZ287" s="51">
        <v>556</v>
      </c>
      <c r="GA287" s="51">
        <v>554</v>
      </c>
      <c r="GB287" s="51">
        <v>495</v>
      </c>
      <c r="GC287" s="51">
        <v>384</v>
      </c>
      <c r="GD287" s="51">
        <v>387</v>
      </c>
      <c r="GE287" s="51">
        <v>449</v>
      </c>
      <c r="GF287" s="51">
        <v>383</v>
      </c>
      <c r="GG287" s="51">
        <v>371</v>
      </c>
      <c r="GH287" s="51">
        <v>292</v>
      </c>
      <c r="GI287" s="51">
        <v>263</v>
      </c>
      <c r="GJ287" s="51">
        <v>255</v>
      </c>
      <c r="GK287" s="51">
        <v>228</v>
      </c>
      <c r="GL287" s="52">
        <v>1101</v>
      </c>
    </row>
    <row r="288" spans="1:194" s="1" customFormat="1">
      <c r="A288" s="30" t="s">
        <v>133</v>
      </c>
      <c r="B288" s="1" t="s">
        <v>366</v>
      </c>
      <c r="C288" s="29" t="str">
        <f t="shared" si="92"/>
        <v>LA England - Epsom and Ewell</v>
      </c>
      <c r="D288" s="50">
        <f t="shared" si="83"/>
        <v>29749</v>
      </c>
      <c r="E288" s="50">
        <f t="shared" si="84"/>
        <v>32783</v>
      </c>
      <c r="F288" s="51">
        <f t="shared" si="85"/>
        <v>81184</v>
      </c>
      <c r="G288" s="51">
        <f t="shared" si="86"/>
        <v>39349</v>
      </c>
      <c r="H288" s="52">
        <f t="shared" si="87"/>
        <v>41835</v>
      </c>
      <c r="I288" s="52">
        <f t="shared" si="88"/>
        <v>29749</v>
      </c>
      <c r="J288" s="52">
        <f t="shared" si="89"/>
        <v>32783</v>
      </c>
      <c r="K288" s="49">
        <f t="shared" si="90"/>
        <v>9600</v>
      </c>
      <c r="L288" s="50">
        <f t="shared" si="91"/>
        <v>9052</v>
      </c>
      <c r="M288" s="51">
        <v>415</v>
      </c>
      <c r="N288" s="51">
        <v>456</v>
      </c>
      <c r="O288" s="51">
        <v>476</v>
      </c>
      <c r="P288" s="51">
        <v>470</v>
      </c>
      <c r="Q288" s="51">
        <v>498</v>
      </c>
      <c r="R288" s="51">
        <v>536</v>
      </c>
      <c r="S288" s="51">
        <v>548</v>
      </c>
      <c r="T288" s="51">
        <v>536</v>
      </c>
      <c r="U288" s="51">
        <v>549</v>
      </c>
      <c r="V288" s="51">
        <v>564</v>
      </c>
      <c r="W288" s="51">
        <v>596</v>
      </c>
      <c r="X288" s="51">
        <v>552</v>
      </c>
      <c r="Y288" s="51">
        <v>583</v>
      </c>
      <c r="Z288" s="51">
        <v>571</v>
      </c>
      <c r="AA288" s="51">
        <v>583</v>
      </c>
      <c r="AB288" s="51">
        <v>577</v>
      </c>
      <c r="AC288" s="51">
        <v>531</v>
      </c>
      <c r="AD288" s="51">
        <v>559</v>
      </c>
      <c r="AE288" s="51">
        <v>491</v>
      </c>
      <c r="AF288" s="51">
        <v>284</v>
      </c>
      <c r="AG288" s="51">
        <v>304</v>
      </c>
      <c r="AH288" s="51">
        <v>342</v>
      </c>
      <c r="AI288" s="51">
        <v>406</v>
      </c>
      <c r="AJ288" s="51">
        <v>374</v>
      </c>
      <c r="AK288" s="51">
        <v>432</v>
      </c>
      <c r="AL288" s="51">
        <v>420</v>
      </c>
      <c r="AM288" s="51">
        <v>377</v>
      </c>
      <c r="AN288" s="51">
        <v>364</v>
      </c>
      <c r="AO288" s="51">
        <v>366</v>
      </c>
      <c r="AP288" s="51">
        <v>400</v>
      </c>
      <c r="AQ288" s="51">
        <v>373</v>
      </c>
      <c r="AR288" s="51">
        <v>437</v>
      </c>
      <c r="AS288" s="51">
        <v>449</v>
      </c>
      <c r="AT288" s="51">
        <v>476</v>
      </c>
      <c r="AU288" s="51">
        <v>424</v>
      </c>
      <c r="AV288" s="51">
        <v>477</v>
      </c>
      <c r="AW288" s="51">
        <v>463</v>
      </c>
      <c r="AX288" s="51">
        <v>516</v>
      </c>
      <c r="AY288" s="51">
        <v>505</v>
      </c>
      <c r="AZ288" s="51">
        <v>596</v>
      </c>
      <c r="BA288" s="51">
        <v>563</v>
      </c>
      <c r="BB288" s="51">
        <v>567</v>
      </c>
      <c r="BC288" s="51">
        <v>617</v>
      </c>
      <c r="BD288" s="51">
        <v>641</v>
      </c>
      <c r="BE288" s="51">
        <v>571</v>
      </c>
      <c r="BF288" s="51">
        <v>562</v>
      </c>
      <c r="BG288" s="51">
        <v>645</v>
      </c>
      <c r="BH288" s="51">
        <v>649</v>
      </c>
      <c r="BI288" s="51">
        <v>545</v>
      </c>
      <c r="BJ288" s="51">
        <v>600</v>
      </c>
      <c r="BK288" s="51">
        <v>635</v>
      </c>
      <c r="BL288" s="51">
        <v>576</v>
      </c>
      <c r="BM288" s="51">
        <v>535</v>
      </c>
      <c r="BN288" s="51">
        <v>565</v>
      </c>
      <c r="BO288" s="51">
        <v>538</v>
      </c>
      <c r="BP288" s="51">
        <v>585</v>
      </c>
      <c r="BQ288" s="51">
        <v>535</v>
      </c>
      <c r="BR288" s="51">
        <v>547</v>
      </c>
      <c r="BS288" s="51">
        <v>590</v>
      </c>
      <c r="BT288" s="51">
        <v>563</v>
      </c>
      <c r="BU288" s="51">
        <v>459</v>
      </c>
      <c r="BV288" s="51">
        <v>474</v>
      </c>
      <c r="BW288" s="51">
        <v>430</v>
      </c>
      <c r="BX288" s="51">
        <v>392</v>
      </c>
      <c r="BY288" s="51">
        <v>420</v>
      </c>
      <c r="BZ288" s="51">
        <v>414</v>
      </c>
      <c r="CA288" s="51">
        <v>392</v>
      </c>
      <c r="CB288" s="51">
        <v>319</v>
      </c>
      <c r="CC288" s="51">
        <v>317</v>
      </c>
      <c r="CD288" s="51">
        <v>334</v>
      </c>
      <c r="CE288" s="51">
        <v>321</v>
      </c>
      <c r="CF288" s="51">
        <v>327</v>
      </c>
      <c r="CG288" s="51">
        <v>321</v>
      </c>
      <c r="CH288" s="51">
        <v>355</v>
      </c>
      <c r="CI288" s="51">
        <v>364</v>
      </c>
      <c r="CJ288" s="51">
        <v>426</v>
      </c>
      <c r="CK288" s="51">
        <v>323</v>
      </c>
      <c r="CL288" s="51">
        <v>254</v>
      </c>
      <c r="CM288" s="51">
        <v>252</v>
      </c>
      <c r="CN288" s="51">
        <v>243</v>
      </c>
      <c r="CO288" s="51">
        <v>215</v>
      </c>
      <c r="CP288" s="51">
        <v>184</v>
      </c>
      <c r="CQ288" s="51">
        <v>184</v>
      </c>
      <c r="CR288" s="51">
        <v>157</v>
      </c>
      <c r="CS288" s="51">
        <v>137</v>
      </c>
      <c r="CT288" s="51">
        <v>148</v>
      </c>
      <c r="CU288" s="51">
        <v>121</v>
      </c>
      <c r="CV288" s="51">
        <v>107</v>
      </c>
      <c r="CW288" s="51">
        <v>92</v>
      </c>
      <c r="CX288" s="51">
        <v>82</v>
      </c>
      <c r="CY288" s="51">
        <v>280</v>
      </c>
      <c r="CZ288" s="51">
        <v>402</v>
      </c>
      <c r="DA288" s="51">
        <v>448</v>
      </c>
      <c r="DB288" s="51">
        <v>422</v>
      </c>
      <c r="DC288" s="51">
        <v>436</v>
      </c>
      <c r="DD288" s="51">
        <v>510</v>
      </c>
      <c r="DE288" s="51">
        <v>458</v>
      </c>
      <c r="DF288" s="51">
        <v>489</v>
      </c>
      <c r="DG288" s="51">
        <v>554</v>
      </c>
      <c r="DH288" s="51">
        <v>516</v>
      </c>
      <c r="DI288" s="51">
        <v>566</v>
      </c>
      <c r="DJ288" s="51">
        <v>545</v>
      </c>
      <c r="DK288" s="51">
        <v>566</v>
      </c>
      <c r="DL288" s="51">
        <v>515</v>
      </c>
      <c r="DM288" s="51">
        <v>571</v>
      </c>
      <c r="DN288" s="51">
        <v>547</v>
      </c>
      <c r="DO288" s="51">
        <v>478</v>
      </c>
      <c r="DP288" s="51">
        <v>489</v>
      </c>
      <c r="DQ288" s="51">
        <v>540</v>
      </c>
      <c r="DR288" s="51">
        <v>440</v>
      </c>
      <c r="DS288" s="51">
        <v>328</v>
      </c>
      <c r="DT288" s="51">
        <v>332</v>
      </c>
      <c r="DU288" s="51">
        <v>400</v>
      </c>
      <c r="DV288" s="51">
        <v>426</v>
      </c>
      <c r="DW288" s="51">
        <v>438</v>
      </c>
      <c r="DX288" s="51">
        <v>357</v>
      </c>
      <c r="DY288" s="51">
        <v>392</v>
      </c>
      <c r="DZ288" s="51">
        <v>385</v>
      </c>
      <c r="EA288" s="51">
        <v>412</v>
      </c>
      <c r="EB288" s="51">
        <v>400</v>
      </c>
      <c r="EC288" s="51">
        <v>436</v>
      </c>
      <c r="ED288" s="51">
        <v>405</v>
      </c>
      <c r="EE288" s="51">
        <v>476</v>
      </c>
      <c r="EF288" s="51">
        <v>549</v>
      </c>
      <c r="EG288" s="51">
        <v>512</v>
      </c>
      <c r="EH288" s="51">
        <v>525</v>
      </c>
      <c r="EI288" s="51">
        <v>539</v>
      </c>
      <c r="EJ288" s="51">
        <v>563</v>
      </c>
      <c r="EK288" s="51">
        <v>588</v>
      </c>
      <c r="EL288" s="51">
        <v>627</v>
      </c>
      <c r="EM288" s="51">
        <v>646</v>
      </c>
      <c r="EN288" s="51">
        <v>666</v>
      </c>
      <c r="EO288" s="51">
        <v>660</v>
      </c>
      <c r="EP288" s="51">
        <v>664</v>
      </c>
      <c r="EQ288" s="51">
        <v>700</v>
      </c>
      <c r="ER288" s="51">
        <v>642</v>
      </c>
      <c r="ES288" s="51">
        <v>611</v>
      </c>
      <c r="ET288" s="51">
        <v>595</v>
      </c>
      <c r="EU288" s="51">
        <v>585</v>
      </c>
      <c r="EV288" s="51">
        <v>623</v>
      </c>
      <c r="EW288" s="51">
        <v>636</v>
      </c>
      <c r="EX288" s="51">
        <v>592</v>
      </c>
      <c r="EY288" s="51">
        <v>633</v>
      </c>
      <c r="EZ288" s="51">
        <v>524</v>
      </c>
      <c r="FA288" s="51">
        <v>571</v>
      </c>
      <c r="FB288" s="51">
        <v>614</v>
      </c>
      <c r="FC288" s="51">
        <v>593</v>
      </c>
      <c r="FD288" s="51">
        <v>578</v>
      </c>
      <c r="FE288" s="51">
        <v>544</v>
      </c>
      <c r="FF288" s="51">
        <v>533</v>
      </c>
      <c r="FG288" s="51">
        <v>528</v>
      </c>
      <c r="FH288" s="51">
        <v>487</v>
      </c>
      <c r="FI288" s="51">
        <v>511</v>
      </c>
      <c r="FJ288" s="51">
        <v>491</v>
      </c>
      <c r="FK288" s="51">
        <v>457</v>
      </c>
      <c r="FL288" s="51">
        <v>391</v>
      </c>
      <c r="FM288" s="51">
        <v>401</v>
      </c>
      <c r="FN288" s="51">
        <v>358</v>
      </c>
      <c r="FO288" s="51">
        <v>398</v>
      </c>
      <c r="FP288" s="51">
        <v>361</v>
      </c>
      <c r="FQ288" s="51">
        <v>394</v>
      </c>
      <c r="FR288" s="51">
        <v>370</v>
      </c>
      <c r="FS288" s="51">
        <v>389</v>
      </c>
      <c r="FT288" s="51">
        <v>391</v>
      </c>
      <c r="FU288" s="51">
        <v>393</v>
      </c>
      <c r="FV288" s="51">
        <v>415</v>
      </c>
      <c r="FW288" s="51">
        <v>444</v>
      </c>
      <c r="FX288" s="51">
        <v>333</v>
      </c>
      <c r="FY288" s="51">
        <v>338</v>
      </c>
      <c r="FZ288" s="51">
        <v>331</v>
      </c>
      <c r="GA288" s="51">
        <v>323</v>
      </c>
      <c r="GB288" s="51">
        <v>276</v>
      </c>
      <c r="GC288" s="51">
        <v>247</v>
      </c>
      <c r="GD288" s="51">
        <v>245</v>
      </c>
      <c r="GE288" s="51">
        <v>239</v>
      </c>
      <c r="GF288" s="51">
        <v>204</v>
      </c>
      <c r="GG288" s="51">
        <v>196</v>
      </c>
      <c r="GH288" s="51">
        <v>154</v>
      </c>
      <c r="GI288" s="51">
        <v>165</v>
      </c>
      <c r="GJ288" s="51">
        <v>140</v>
      </c>
      <c r="GK288" s="51">
        <v>127</v>
      </c>
      <c r="GL288" s="52">
        <v>546</v>
      </c>
    </row>
    <row r="289" spans="1:194" s="1" customFormat="1">
      <c r="A289" s="30" t="s">
        <v>133</v>
      </c>
      <c r="B289" s="1" t="s">
        <v>367</v>
      </c>
      <c r="C289" s="29" t="str">
        <f t="shared" si="92"/>
        <v>LA England - Erewash</v>
      </c>
      <c r="D289" s="50">
        <f t="shared" si="83"/>
        <v>44216</v>
      </c>
      <c r="E289" s="50">
        <f t="shared" si="84"/>
        <v>47067</v>
      </c>
      <c r="F289" s="51">
        <f t="shared" si="85"/>
        <v>113080</v>
      </c>
      <c r="G289" s="51">
        <f t="shared" si="86"/>
        <v>55544</v>
      </c>
      <c r="H289" s="52">
        <f t="shared" si="87"/>
        <v>57536</v>
      </c>
      <c r="I289" s="52">
        <f t="shared" si="88"/>
        <v>44216</v>
      </c>
      <c r="J289" s="52">
        <f t="shared" si="89"/>
        <v>47067</v>
      </c>
      <c r="K289" s="49">
        <f t="shared" si="90"/>
        <v>11328</v>
      </c>
      <c r="L289" s="50">
        <f t="shared" si="91"/>
        <v>10469</v>
      </c>
      <c r="M289" s="51">
        <v>516</v>
      </c>
      <c r="N289" s="51">
        <v>528</v>
      </c>
      <c r="O289" s="51">
        <v>543</v>
      </c>
      <c r="P289" s="51">
        <v>546</v>
      </c>
      <c r="Q289" s="51">
        <v>604</v>
      </c>
      <c r="R289" s="51">
        <v>596</v>
      </c>
      <c r="S289" s="51">
        <v>659</v>
      </c>
      <c r="T289" s="51">
        <v>670</v>
      </c>
      <c r="U289" s="51">
        <v>687</v>
      </c>
      <c r="V289" s="51">
        <v>661</v>
      </c>
      <c r="W289" s="51">
        <v>691</v>
      </c>
      <c r="X289" s="51">
        <v>706</v>
      </c>
      <c r="Y289" s="51">
        <v>680</v>
      </c>
      <c r="Z289" s="51">
        <v>686</v>
      </c>
      <c r="AA289" s="51">
        <v>672</v>
      </c>
      <c r="AB289" s="51">
        <v>610</v>
      </c>
      <c r="AC289" s="51">
        <v>655</v>
      </c>
      <c r="AD289" s="51">
        <v>618</v>
      </c>
      <c r="AE289" s="51">
        <v>637</v>
      </c>
      <c r="AF289" s="51">
        <v>462</v>
      </c>
      <c r="AG289" s="51">
        <v>513</v>
      </c>
      <c r="AH289" s="51">
        <v>499</v>
      </c>
      <c r="AI289" s="51">
        <v>574</v>
      </c>
      <c r="AJ289" s="51">
        <v>605</v>
      </c>
      <c r="AK289" s="51">
        <v>648</v>
      </c>
      <c r="AL289" s="51">
        <v>641</v>
      </c>
      <c r="AM289" s="51">
        <v>654</v>
      </c>
      <c r="AN289" s="51">
        <v>688</v>
      </c>
      <c r="AO289" s="51">
        <v>721</v>
      </c>
      <c r="AP289" s="51">
        <v>691</v>
      </c>
      <c r="AQ289" s="51">
        <v>699</v>
      </c>
      <c r="AR289" s="51">
        <v>752</v>
      </c>
      <c r="AS289" s="51">
        <v>693</v>
      </c>
      <c r="AT289" s="51">
        <v>740</v>
      </c>
      <c r="AU289" s="51">
        <v>747</v>
      </c>
      <c r="AV289" s="51">
        <v>744</v>
      </c>
      <c r="AW289" s="51">
        <v>684</v>
      </c>
      <c r="AX289" s="51">
        <v>704</v>
      </c>
      <c r="AY289" s="51">
        <v>683</v>
      </c>
      <c r="AZ289" s="51">
        <v>704</v>
      </c>
      <c r="BA289" s="51">
        <v>661</v>
      </c>
      <c r="BB289" s="51">
        <v>697</v>
      </c>
      <c r="BC289" s="51">
        <v>697</v>
      </c>
      <c r="BD289" s="51">
        <v>668</v>
      </c>
      <c r="BE289" s="51">
        <v>595</v>
      </c>
      <c r="BF289" s="51">
        <v>580</v>
      </c>
      <c r="BG289" s="51">
        <v>610</v>
      </c>
      <c r="BH289" s="51">
        <v>704</v>
      </c>
      <c r="BI289" s="51">
        <v>760</v>
      </c>
      <c r="BJ289" s="51">
        <v>733</v>
      </c>
      <c r="BK289" s="51">
        <v>793</v>
      </c>
      <c r="BL289" s="51">
        <v>877</v>
      </c>
      <c r="BM289" s="51">
        <v>781</v>
      </c>
      <c r="BN289" s="51">
        <v>840</v>
      </c>
      <c r="BO289" s="51">
        <v>860</v>
      </c>
      <c r="BP289" s="51">
        <v>862</v>
      </c>
      <c r="BQ289" s="51">
        <v>879</v>
      </c>
      <c r="BR289" s="51">
        <v>804</v>
      </c>
      <c r="BS289" s="51">
        <v>838</v>
      </c>
      <c r="BT289" s="51">
        <v>857</v>
      </c>
      <c r="BU289" s="51">
        <v>810</v>
      </c>
      <c r="BV289" s="51">
        <v>778</v>
      </c>
      <c r="BW289" s="51">
        <v>708</v>
      </c>
      <c r="BX289" s="51">
        <v>706</v>
      </c>
      <c r="BY289" s="51">
        <v>662</v>
      </c>
      <c r="BZ289" s="51">
        <v>649</v>
      </c>
      <c r="CA289" s="51">
        <v>566</v>
      </c>
      <c r="CB289" s="51">
        <v>599</v>
      </c>
      <c r="CC289" s="51">
        <v>555</v>
      </c>
      <c r="CD289" s="51">
        <v>599</v>
      </c>
      <c r="CE289" s="51">
        <v>548</v>
      </c>
      <c r="CF289" s="51">
        <v>580</v>
      </c>
      <c r="CG289" s="51">
        <v>562</v>
      </c>
      <c r="CH289" s="51">
        <v>602</v>
      </c>
      <c r="CI289" s="51">
        <v>628</v>
      </c>
      <c r="CJ289" s="51">
        <v>655</v>
      </c>
      <c r="CK289" s="51">
        <v>480</v>
      </c>
      <c r="CL289" s="51">
        <v>508</v>
      </c>
      <c r="CM289" s="51">
        <v>466</v>
      </c>
      <c r="CN289" s="51">
        <v>374</v>
      </c>
      <c r="CO289" s="51">
        <v>355</v>
      </c>
      <c r="CP289" s="51">
        <v>266</v>
      </c>
      <c r="CQ289" s="51">
        <v>314</v>
      </c>
      <c r="CR289" s="51">
        <v>264</v>
      </c>
      <c r="CS289" s="51">
        <v>250</v>
      </c>
      <c r="CT289" s="51">
        <v>201</v>
      </c>
      <c r="CU289" s="51">
        <v>213</v>
      </c>
      <c r="CV289" s="51">
        <v>155</v>
      </c>
      <c r="CW289" s="51">
        <v>141</v>
      </c>
      <c r="CX289" s="51">
        <v>106</v>
      </c>
      <c r="CY289" s="51">
        <v>337</v>
      </c>
      <c r="CZ289" s="51">
        <v>508</v>
      </c>
      <c r="DA289" s="51">
        <v>485</v>
      </c>
      <c r="DB289" s="51">
        <v>525</v>
      </c>
      <c r="DC289" s="51">
        <v>553</v>
      </c>
      <c r="DD289" s="51">
        <v>547</v>
      </c>
      <c r="DE289" s="51">
        <v>545</v>
      </c>
      <c r="DF289" s="51">
        <v>616</v>
      </c>
      <c r="DG289" s="51">
        <v>589</v>
      </c>
      <c r="DH289" s="51">
        <v>589</v>
      </c>
      <c r="DI289" s="51">
        <v>616</v>
      </c>
      <c r="DJ289" s="51">
        <v>653</v>
      </c>
      <c r="DK289" s="51">
        <v>649</v>
      </c>
      <c r="DL289" s="51">
        <v>636</v>
      </c>
      <c r="DM289" s="51">
        <v>582</v>
      </c>
      <c r="DN289" s="51">
        <v>628</v>
      </c>
      <c r="DO289" s="51">
        <v>564</v>
      </c>
      <c r="DP289" s="51">
        <v>574</v>
      </c>
      <c r="DQ289" s="51">
        <v>610</v>
      </c>
      <c r="DR289" s="51">
        <v>579</v>
      </c>
      <c r="DS289" s="51">
        <v>388</v>
      </c>
      <c r="DT289" s="51">
        <v>454</v>
      </c>
      <c r="DU289" s="51">
        <v>483</v>
      </c>
      <c r="DV289" s="51">
        <v>549</v>
      </c>
      <c r="DW289" s="51">
        <v>601</v>
      </c>
      <c r="DX289" s="51">
        <v>690</v>
      </c>
      <c r="DY289" s="51">
        <v>696</v>
      </c>
      <c r="DZ289" s="51">
        <v>759</v>
      </c>
      <c r="EA289" s="51">
        <v>731</v>
      </c>
      <c r="EB289" s="51">
        <v>752</v>
      </c>
      <c r="EC289" s="51">
        <v>701</v>
      </c>
      <c r="ED289" s="51">
        <v>762</v>
      </c>
      <c r="EE289" s="51">
        <v>763</v>
      </c>
      <c r="EF289" s="51">
        <v>771</v>
      </c>
      <c r="EG289" s="51">
        <v>826</v>
      </c>
      <c r="EH289" s="51">
        <v>781</v>
      </c>
      <c r="EI289" s="51">
        <v>767</v>
      </c>
      <c r="EJ289" s="51">
        <v>762</v>
      </c>
      <c r="EK289" s="51">
        <v>708</v>
      </c>
      <c r="EL289" s="51">
        <v>680</v>
      </c>
      <c r="EM289" s="51">
        <v>715</v>
      </c>
      <c r="EN289" s="51">
        <v>753</v>
      </c>
      <c r="EO289" s="51">
        <v>748</v>
      </c>
      <c r="EP289" s="51">
        <v>682</v>
      </c>
      <c r="EQ289" s="51">
        <v>708</v>
      </c>
      <c r="ER289" s="51">
        <v>639</v>
      </c>
      <c r="ES289" s="51">
        <v>588</v>
      </c>
      <c r="ET289" s="51">
        <v>641</v>
      </c>
      <c r="EU289" s="51">
        <v>713</v>
      </c>
      <c r="EV289" s="51">
        <v>752</v>
      </c>
      <c r="EW289" s="51">
        <v>786</v>
      </c>
      <c r="EX289" s="51">
        <v>796</v>
      </c>
      <c r="EY289" s="51">
        <v>898</v>
      </c>
      <c r="EZ289" s="51">
        <v>870</v>
      </c>
      <c r="FA289" s="51">
        <v>888</v>
      </c>
      <c r="FB289" s="51">
        <v>892</v>
      </c>
      <c r="FC289" s="51">
        <v>896</v>
      </c>
      <c r="FD289" s="51">
        <v>909</v>
      </c>
      <c r="FE289" s="51">
        <v>866</v>
      </c>
      <c r="FF289" s="51">
        <v>825</v>
      </c>
      <c r="FG289" s="51">
        <v>861</v>
      </c>
      <c r="FH289" s="51">
        <v>824</v>
      </c>
      <c r="FI289" s="51">
        <v>788</v>
      </c>
      <c r="FJ289" s="51">
        <v>684</v>
      </c>
      <c r="FK289" s="51">
        <v>725</v>
      </c>
      <c r="FL289" s="51">
        <v>677</v>
      </c>
      <c r="FM289" s="51">
        <v>658</v>
      </c>
      <c r="FN289" s="51">
        <v>633</v>
      </c>
      <c r="FO289" s="51">
        <v>617</v>
      </c>
      <c r="FP289" s="51">
        <v>612</v>
      </c>
      <c r="FQ289" s="51">
        <v>589</v>
      </c>
      <c r="FR289" s="51">
        <v>620</v>
      </c>
      <c r="FS289" s="51">
        <v>603</v>
      </c>
      <c r="FT289" s="51">
        <v>586</v>
      </c>
      <c r="FU289" s="51">
        <v>626</v>
      </c>
      <c r="FV289" s="51">
        <v>684</v>
      </c>
      <c r="FW289" s="51">
        <v>764</v>
      </c>
      <c r="FX289" s="51">
        <v>568</v>
      </c>
      <c r="FY289" s="51">
        <v>519</v>
      </c>
      <c r="FZ289" s="51">
        <v>552</v>
      </c>
      <c r="GA289" s="51">
        <v>537</v>
      </c>
      <c r="GB289" s="51">
        <v>391</v>
      </c>
      <c r="GC289" s="51">
        <v>337</v>
      </c>
      <c r="GD289" s="51">
        <v>378</v>
      </c>
      <c r="GE289" s="51">
        <v>312</v>
      </c>
      <c r="GF289" s="51">
        <v>355</v>
      </c>
      <c r="GG289" s="51">
        <v>284</v>
      </c>
      <c r="GH289" s="51">
        <v>245</v>
      </c>
      <c r="GI289" s="51">
        <v>243</v>
      </c>
      <c r="GJ289" s="51">
        <v>180</v>
      </c>
      <c r="GK289" s="51">
        <v>184</v>
      </c>
      <c r="GL289" s="52">
        <v>663</v>
      </c>
    </row>
    <row r="290" spans="1:194" s="1" customFormat="1">
      <c r="A290" s="30" t="s">
        <v>133</v>
      </c>
      <c r="B290" s="1" t="s">
        <v>368</v>
      </c>
      <c r="C290" s="29" t="str">
        <f t="shared" si="92"/>
        <v>LA England - Exeter</v>
      </c>
      <c r="D290" s="50">
        <f t="shared" si="83"/>
        <v>54644</v>
      </c>
      <c r="E290" s="50">
        <f t="shared" si="84"/>
        <v>58208</v>
      </c>
      <c r="F290" s="51">
        <f t="shared" si="85"/>
        <v>134939</v>
      </c>
      <c r="G290" s="51">
        <f t="shared" si="86"/>
        <v>65979</v>
      </c>
      <c r="H290" s="52">
        <f t="shared" si="87"/>
        <v>68960</v>
      </c>
      <c r="I290" s="52">
        <f t="shared" si="88"/>
        <v>54644</v>
      </c>
      <c r="J290" s="52">
        <f t="shared" si="89"/>
        <v>58208</v>
      </c>
      <c r="K290" s="49">
        <f t="shared" si="90"/>
        <v>11335</v>
      </c>
      <c r="L290" s="50">
        <f t="shared" si="91"/>
        <v>10752</v>
      </c>
      <c r="M290" s="51">
        <v>610</v>
      </c>
      <c r="N290" s="51">
        <v>578</v>
      </c>
      <c r="O290" s="51">
        <v>574</v>
      </c>
      <c r="P290" s="51">
        <v>628</v>
      </c>
      <c r="Q290" s="51">
        <v>619</v>
      </c>
      <c r="R290" s="51">
        <v>610</v>
      </c>
      <c r="S290" s="51">
        <v>647</v>
      </c>
      <c r="T290" s="51">
        <v>636</v>
      </c>
      <c r="U290" s="51">
        <v>674</v>
      </c>
      <c r="V290" s="51">
        <v>638</v>
      </c>
      <c r="W290" s="51">
        <v>653</v>
      </c>
      <c r="X290" s="51">
        <v>665</v>
      </c>
      <c r="Y290" s="51">
        <v>661</v>
      </c>
      <c r="Z290" s="51">
        <v>673</v>
      </c>
      <c r="AA290" s="51">
        <v>600</v>
      </c>
      <c r="AB290" s="51">
        <v>603</v>
      </c>
      <c r="AC290" s="51">
        <v>610</v>
      </c>
      <c r="AD290" s="51">
        <v>656</v>
      </c>
      <c r="AE290" s="51">
        <v>1033</v>
      </c>
      <c r="AF290" s="51">
        <v>2988</v>
      </c>
      <c r="AG290" s="51">
        <v>2832</v>
      </c>
      <c r="AH290" s="51">
        <v>2287</v>
      </c>
      <c r="AI290" s="51">
        <v>1751</v>
      </c>
      <c r="AJ290" s="51">
        <v>1316</v>
      </c>
      <c r="AK290" s="51">
        <v>1001</v>
      </c>
      <c r="AL290" s="51">
        <v>1014</v>
      </c>
      <c r="AM290" s="51">
        <v>879</v>
      </c>
      <c r="AN290" s="51">
        <v>868</v>
      </c>
      <c r="AO290" s="51">
        <v>892</v>
      </c>
      <c r="AP290" s="51">
        <v>897</v>
      </c>
      <c r="AQ290" s="51">
        <v>967</v>
      </c>
      <c r="AR290" s="51">
        <v>835</v>
      </c>
      <c r="AS290" s="51">
        <v>914</v>
      </c>
      <c r="AT290" s="51">
        <v>935</v>
      </c>
      <c r="AU290" s="51">
        <v>917</v>
      </c>
      <c r="AV290" s="51">
        <v>940</v>
      </c>
      <c r="AW290" s="51">
        <v>868</v>
      </c>
      <c r="AX290" s="51">
        <v>826</v>
      </c>
      <c r="AY290" s="51">
        <v>882</v>
      </c>
      <c r="AZ290" s="51">
        <v>835</v>
      </c>
      <c r="BA290" s="51">
        <v>835</v>
      </c>
      <c r="BB290" s="51">
        <v>811</v>
      </c>
      <c r="BC290" s="51">
        <v>779</v>
      </c>
      <c r="BD290" s="51">
        <v>812</v>
      </c>
      <c r="BE290" s="51">
        <v>697</v>
      </c>
      <c r="BF290" s="51">
        <v>608</v>
      </c>
      <c r="BG290" s="51">
        <v>708</v>
      </c>
      <c r="BH290" s="51">
        <v>758</v>
      </c>
      <c r="BI290" s="51">
        <v>733</v>
      </c>
      <c r="BJ290" s="51">
        <v>750</v>
      </c>
      <c r="BK290" s="51">
        <v>778</v>
      </c>
      <c r="BL290" s="51">
        <v>726</v>
      </c>
      <c r="BM290" s="51">
        <v>752</v>
      </c>
      <c r="BN290" s="51">
        <v>786</v>
      </c>
      <c r="BO290" s="51">
        <v>809</v>
      </c>
      <c r="BP290" s="51">
        <v>742</v>
      </c>
      <c r="BQ290" s="51">
        <v>765</v>
      </c>
      <c r="BR290" s="51">
        <v>746</v>
      </c>
      <c r="BS290" s="51">
        <v>737</v>
      </c>
      <c r="BT290" s="51">
        <v>719</v>
      </c>
      <c r="BU290" s="51">
        <v>660</v>
      </c>
      <c r="BV290" s="51">
        <v>641</v>
      </c>
      <c r="BW290" s="51">
        <v>619</v>
      </c>
      <c r="BX290" s="51">
        <v>635</v>
      </c>
      <c r="BY290" s="51">
        <v>594</v>
      </c>
      <c r="BZ290" s="51">
        <v>529</v>
      </c>
      <c r="CA290" s="51">
        <v>573</v>
      </c>
      <c r="CB290" s="51">
        <v>505</v>
      </c>
      <c r="CC290" s="51">
        <v>496</v>
      </c>
      <c r="CD290" s="51">
        <v>511</v>
      </c>
      <c r="CE290" s="51">
        <v>480</v>
      </c>
      <c r="CF290" s="51">
        <v>493</v>
      </c>
      <c r="CG290" s="51">
        <v>529</v>
      </c>
      <c r="CH290" s="51">
        <v>502</v>
      </c>
      <c r="CI290" s="51">
        <v>518</v>
      </c>
      <c r="CJ290" s="51">
        <v>565</v>
      </c>
      <c r="CK290" s="51">
        <v>425</v>
      </c>
      <c r="CL290" s="51">
        <v>366</v>
      </c>
      <c r="CM290" s="51">
        <v>389</v>
      </c>
      <c r="CN290" s="51">
        <v>344</v>
      </c>
      <c r="CO290" s="51">
        <v>296</v>
      </c>
      <c r="CP290" s="51">
        <v>287</v>
      </c>
      <c r="CQ290" s="51">
        <v>275</v>
      </c>
      <c r="CR290" s="51">
        <v>249</v>
      </c>
      <c r="CS290" s="51">
        <v>230</v>
      </c>
      <c r="CT290" s="51">
        <v>232</v>
      </c>
      <c r="CU290" s="51">
        <v>169</v>
      </c>
      <c r="CV290" s="51">
        <v>144</v>
      </c>
      <c r="CW290" s="51">
        <v>147</v>
      </c>
      <c r="CX290" s="51">
        <v>108</v>
      </c>
      <c r="CY290" s="51">
        <v>405</v>
      </c>
      <c r="CZ290" s="51">
        <v>526</v>
      </c>
      <c r="DA290" s="51">
        <v>549</v>
      </c>
      <c r="DB290" s="51">
        <v>558</v>
      </c>
      <c r="DC290" s="51">
        <v>582</v>
      </c>
      <c r="DD290" s="51">
        <v>593</v>
      </c>
      <c r="DE290" s="51">
        <v>601</v>
      </c>
      <c r="DF290" s="51">
        <v>653</v>
      </c>
      <c r="DG290" s="51">
        <v>587</v>
      </c>
      <c r="DH290" s="51">
        <v>606</v>
      </c>
      <c r="DI290" s="51">
        <v>571</v>
      </c>
      <c r="DJ290" s="51">
        <v>654</v>
      </c>
      <c r="DK290" s="51">
        <v>598</v>
      </c>
      <c r="DL290" s="51">
        <v>606</v>
      </c>
      <c r="DM290" s="51">
        <v>632</v>
      </c>
      <c r="DN290" s="51">
        <v>655</v>
      </c>
      <c r="DO290" s="51">
        <v>584</v>
      </c>
      <c r="DP290" s="51">
        <v>618</v>
      </c>
      <c r="DQ290" s="51">
        <v>579</v>
      </c>
      <c r="DR290" s="51">
        <v>1014</v>
      </c>
      <c r="DS290" s="51">
        <v>3279</v>
      </c>
      <c r="DT290" s="51">
        <v>3226</v>
      </c>
      <c r="DU290" s="51">
        <v>2436</v>
      </c>
      <c r="DV290" s="51">
        <v>1710</v>
      </c>
      <c r="DW290" s="51">
        <v>1110</v>
      </c>
      <c r="DX290" s="51">
        <v>1045</v>
      </c>
      <c r="DY290" s="51">
        <v>953</v>
      </c>
      <c r="DZ290" s="51">
        <v>902</v>
      </c>
      <c r="EA290" s="51">
        <v>859</v>
      </c>
      <c r="EB290" s="51">
        <v>898</v>
      </c>
      <c r="EC290" s="51">
        <v>949</v>
      </c>
      <c r="ED290" s="51">
        <v>915</v>
      </c>
      <c r="EE290" s="51">
        <v>923</v>
      </c>
      <c r="EF290" s="51">
        <v>921</v>
      </c>
      <c r="EG290" s="51">
        <v>901</v>
      </c>
      <c r="EH290" s="51">
        <v>892</v>
      </c>
      <c r="EI290" s="51">
        <v>909</v>
      </c>
      <c r="EJ290" s="51">
        <v>888</v>
      </c>
      <c r="EK290" s="51">
        <v>866</v>
      </c>
      <c r="EL290" s="51">
        <v>853</v>
      </c>
      <c r="EM290" s="51">
        <v>837</v>
      </c>
      <c r="EN290" s="51">
        <v>880</v>
      </c>
      <c r="EO290" s="51">
        <v>744</v>
      </c>
      <c r="EP290" s="51">
        <v>848</v>
      </c>
      <c r="EQ290" s="51">
        <v>798</v>
      </c>
      <c r="ER290" s="51">
        <v>709</v>
      </c>
      <c r="ES290" s="51">
        <v>694</v>
      </c>
      <c r="ET290" s="51">
        <v>693</v>
      </c>
      <c r="EU290" s="51">
        <v>722</v>
      </c>
      <c r="EV290" s="51">
        <v>731</v>
      </c>
      <c r="EW290" s="51">
        <v>722</v>
      </c>
      <c r="EX290" s="51">
        <v>778</v>
      </c>
      <c r="EY290" s="51">
        <v>741</v>
      </c>
      <c r="EZ290" s="51">
        <v>757</v>
      </c>
      <c r="FA290" s="51">
        <v>791</v>
      </c>
      <c r="FB290" s="51">
        <v>774</v>
      </c>
      <c r="FC290" s="51">
        <v>811</v>
      </c>
      <c r="FD290" s="51">
        <v>805</v>
      </c>
      <c r="FE290" s="51">
        <v>812</v>
      </c>
      <c r="FF290" s="51">
        <v>709</v>
      </c>
      <c r="FG290" s="51">
        <v>749</v>
      </c>
      <c r="FH290" s="51">
        <v>731</v>
      </c>
      <c r="FI290" s="51">
        <v>712</v>
      </c>
      <c r="FJ290" s="51">
        <v>627</v>
      </c>
      <c r="FK290" s="51">
        <v>656</v>
      </c>
      <c r="FL290" s="51">
        <v>635</v>
      </c>
      <c r="FM290" s="51">
        <v>590</v>
      </c>
      <c r="FN290" s="51">
        <v>556</v>
      </c>
      <c r="FO290" s="51">
        <v>592</v>
      </c>
      <c r="FP290" s="51">
        <v>595</v>
      </c>
      <c r="FQ290" s="51">
        <v>564</v>
      </c>
      <c r="FR290" s="51">
        <v>576</v>
      </c>
      <c r="FS290" s="51">
        <v>564</v>
      </c>
      <c r="FT290" s="51">
        <v>548</v>
      </c>
      <c r="FU290" s="51">
        <v>604</v>
      </c>
      <c r="FV290" s="51">
        <v>610</v>
      </c>
      <c r="FW290" s="51">
        <v>672</v>
      </c>
      <c r="FX290" s="51">
        <v>475</v>
      </c>
      <c r="FY290" s="51">
        <v>513</v>
      </c>
      <c r="FZ290" s="51">
        <v>461</v>
      </c>
      <c r="GA290" s="51">
        <v>450</v>
      </c>
      <c r="GB290" s="51">
        <v>392</v>
      </c>
      <c r="GC290" s="51">
        <v>394</v>
      </c>
      <c r="GD290" s="51">
        <v>359</v>
      </c>
      <c r="GE290" s="51">
        <v>345</v>
      </c>
      <c r="GF290" s="51">
        <v>315</v>
      </c>
      <c r="GG290" s="51">
        <v>304</v>
      </c>
      <c r="GH290" s="51">
        <v>261</v>
      </c>
      <c r="GI290" s="51">
        <v>248</v>
      </c>
      <c r="GJ290" s="51">
        <v>231</v>
      </c>
      <c r="GK290" s="51">
        <v>199</v>
      </c>
      <c r="GL290" s="52">
        <v>875</v>
      </c>
    </row>
    <row r="291" spans="1:194" s="1" customFormat="1">
      <c r="A291" s="30" t="s">
        <v>133</v>
      </c>
      <c r="B291" s="1" t="s">
        <v>369</v>
      </c>
      <c r="C291" s="29" t="str">
        <f t="shared" si="92"/>
        <v>LA England - Fareham</v>
      </c>
      <c r="D291" s="50">
        <f t="shared" si="83"/>
        <v>45205</v>
      </c>
      <c r="E291" s="50">
        <f t="shared" si="84"/>
        <v>48295</v>
      </c>
      <c r="F291" s="51">
        <f t="shared" si="85"/>
        <v>114547</v>
      </c>
      <c r="G291" s="51">
        <f t="shared" si="86"/>
        <v>55913</v>
      </c>
      <c r="H291" s="52">
        <f t="shared" si="87"/>
        <v>58634</v>
      </c>
      <c r="I291" s="52">
        <f t="shared" si="88"/>
        <v>45205</v>
      </c>
      <c r="J291" s="52">
        <f t="shared" si="89"/>
        <v>48295</v>
      </c>
      <c r="K291" s="49">
        <f t="shared" si="90"/>
        <v>10708</v>
      </c>
      <c r="L291" s="50">
        <f t="shared" si="91"/>
        <v>10339</v>
      </c>
      <c r="M291" s="51">
        <v>476</v>
      </c>
      <c r="N291" s="51">
        <v>444</v>
      </c>
      <c r="O291" s="51">
        <v>528</v>
      </c>
      <c r="P291" s="51">
        <v>514</v>
      </c>
      <c r="Q291" s="51">
        <v>550</v>
      </c>
      <c r="R291" s="51">
        <v>616</v>
      </c>
      <c r="S291" s="51">
        <v>627</v>
      </c>
      <c r="T291" s="51">
        <v>633</v>
      </c>
      <c r="U291" s="51">
        <v>611</v>
      </c>
      <c r="V291" s="51">
        <v>631</v>
      </c>
      <c r="W291" s="51">
        <v>635</v>
      </c>
      <c r="X291" s="51">
        <v>670</v>
      </c>
      <c r="Y291" s="51">
        <v>612</v>
      </c>
      <c r="Z291" s="51">
        <v>645</v>
      </c>
      <c r="AA291" s="51">
        <v>638</v>
      </c>
      <c r="AB291" s="51">
        <v>629</v>
      </c>
      <c r="AC291" s="51">
        <v>583</v>
      </c>
      <c r="AD291" s="51">
        <v>666</v>
      </c>
      <c r="AE291" s="51">
        <v>625</v>
      </c>
      <c r="AF291" s="51">
        <v>519</v>
      </c>
      <c r="AG291" s="51">
        <v>501</v>
      </c>
      <c r="AH291" s="51">
        <v>595</v>
      </c>
      <c r="AI291" s="51">
        <v>597</v>
      </c>
      <c r="AJ291" s="51">
        <v>612</v>
      </c>
      <c r="AK291" s="51">
        <v>654</v>
      </c>
      <c r="AL291" s="51">
        <v>655</v>
      </c>
      <c r="AM291" s="51">
        <v>581</v>
      </c>
      <c r="AN291" s="51">
        <v>552</v>
      </c>
      <c r="AO291" s="51">
        <v>595</v>
      </c>
      <c r="AP291" s="51">
        <v>511</v>
      </c>
      <c r="AQ291" s="51">
        <v>566</v>
      </c>
      <c r="AR291" s="51">
        <v>575</v>
      </c>
      <c r="AS291" s="51">
        <v>611</v>
      </c>
      <c r="AT291" s="51">
        <v>695</v>
      </c>
      <c r="AU291" s="51">
        <v>651</v>
      </c>
      <c r="AV291" s="51">
        <v>618</v>
      </c>
      <c r="AW291" s="51">
        <v>726</v>
      </c>
      <c r="AX291" s="51">
        <v>666</v>
      </c>
      <c r="AY291" s="51">
        <v>699</v>
      </c>
      <c r="AZ291" s="51">
        <v>614</v>
      </c>
      <c r="BA291" s="51">
        <v>646</v>
      </c>
      <c r="BB291" s="51">
        <v>623</v>
      </c>
      <c r="BC291" s="51">
        <v>691</v>
      </c>
      <c r="BD291" s="51">
        <v>583</v>
      </c>
      <c r="BE291" s="51">
        <v>622</v>
      </c>
      <c r="BF291" s="51">
        <v>612</v>
      </c>
      <c r="BG291" s="51">
        <v>616</v>
      </c>
      <c r="BH291" s="51">
        <v>643</v>
      </c>
      <c r="BI291" s="51">
        <v>671</v>
      </c>
      <c r="BJ291" s="51">
        <v>748</v>
      </c>
      <c r="BK291" s="51">
        <v>771</v>
      </c>
      <c r="BL291" s="51">
        <v>797</v>
      </c>
      <c r="BM291" s="51">
        <v>800</v>
      </c>
      <c r="BN291" s="51">
        <v>815</v>
      </c>
      <c r="BO291" s="51">
        <v>844</v>
      </c>
      <c r="BP291" s="51">
        <v>830</v>
      </c>
      <c r="BQ291" s="51">
        <v>811</v>
      </c>
      <c r="BR291" s="51">
        <v>860</v>
      </c>
      <c r="BS291" s="51">
        <v>888</v>
      </c>
      <c r="BT291" s="51">
        <v>876</v>
      </c>
      <c r="BU291" s="51">
        <v>816</v>
      </c>
      <c r="BV291" s="51">
        <v>830</v>
      </c>
      <c r="BW291" s="51">
        <v>784</v>
      </c>
      <c r="BX291" s="51">
        <v>799</v>
      </c>
      <c r="BY291" s="51">
        <v>789</v>
      </c>
      <c r="BZ291" s="51">
        <v>718</v>
      </c>
      <c r="CA291" s="51">
        <v>782</v>
      </c>
      <c r="CB291" s="51">
        <v>631</v>
      </c>
      <c r="CC291" s="51">
        <v>577</v>
      </c>
      <c r="CD291" s="51">
        <v>621</v>
      </c>
      <c r="CE291" s="51">
        <v>592</v>
      </c>
      <c r="CF291" s="51">
        <v>605</v>
      </c>
      <c r="CG291" s="51">
        <v>599</v>
      </c>
      <c r="CH291" s="51">
        <v>674</v>
      </c>
      <c r="CI291" s="51">
        <v>722</v>
      </c>
      <c r="CJ291" s="51">
        <v>822</v>
      </c>
      <c r="CK291" s="51">
        <v>616</v>
      </c>
      <c r="CL291" s="51">
        <v>594</v>
      </c>
      <c r="CM291" s="51">
        <v>531</v>
      </c>
      <c r="CN291" s="51">
        <v>494</v>
      </c>
      <c r="CO291" s="51">
        <v>402</v>
      </c>
      <c r="CP291" s="51">
        <v>348</v>
      </c>
      <c r="CQ291" s="51">
        <v>362</v>
      </c>
      <c r="CR291" s="51">
        <v>336</v>
      </c>
      <c r="CS291" s="51">
        <v>308</v>
      </c>
      <c r="CT291" s="51">
        <v>294</v>
      </c>
      <c r="CU291" s="51">
        <v>262</v>
      </c>
      <c r="CV291" s="51">
        <v>217</v>
      </c>
      <c r="CW291" s="51">
        <v>204</v>
      </c>
      <c r="CX291" s="51">
        <v>170</v>
      </c>
      <c r="CY291" s="51">
        <v>541</v>
      </c>
      <c r="CZ291" s="51">
        <v>451</v>
      </c>
      <c r="DA291" s="51">
        <v>449</v>
      </c>
      <c r="DB291" s="51">
        <v>477</v>
      </c>
      <c r="DC291" s="51">
        <v>509</v>
      </c>
      <c r="DD291" s="51">
        <v>538</v>
      </c>
      <c r="DE291" s="51">
        <v>531</v>
      </c>
      <c r="DF291" s="51">
        <v>620</v>
      </c>
      <c r="DG291" s="51">
        <v>585</v>
      </c>
      <c r="DH291" s="51">
        <v>640</v>
      </c>
      <c r="DI291" s="51">
        <v>601</v>
      </c>
      <c r="DJ291" s="51">
        <v>684</v>
      </c>
      <c r="DK291" s="51">
        <v>626</v>
      </c>
      <c r="DL291" s="51">
        <v>636</v>
      </c>
      <c r="DM291" s="51">
        <v>622</v>
      </c>
      <c r="DN291" s="51">
        <v>637</v>
      </c>
      <c r="DO291" s="51">
        <v>551</v>
      </c>
      <c r="DP291" s="51">
        <v>597</v>
      </c>
      <c r="DQ291" s="51">
        <v>585</v>
      </c>
      <c r="DR291" s="51">
        <v>598</v>
      </c>
      <c r="DS291" s="51">
        <v>394</v>
      </c>
      <c r="DT291" s="51">
        <v>351</v>
      </c>
      <c r="DU291" s="51">
        <v>423</v>
      </c>
      <c r="DV291" s="51">
        <v>484</v>
      </c>
      <c r="DW291" s="51">
        <v>533</v>
      </c>
      <c r="DX291" s="51">
        <v>498</v>
      </c>
      <c r="DY291" s="51">
        <v>517</v>
      </c>
      <c r="DZ291" s="51">
        <v>490</v>
      </c>
      <c r="EA291" s="51">
        <v>536</v>
      </c>
      <c r="EB291" s="51">
        <v>512</v>
      </c>
      <c r="EC291" s="51">
        <v>564</v>
      </c>
      <c r="ED291" s="51">
        <v>616</v>
      </c>
      <c r="EE291" s="51">
        <v>623</v>
      </c>
      <c r="EF291" s="51">
        <v>646</v>
      </c>
      <c r="EG291" s="51">
        <v>708</v>
      </c>
      <c r="EH291" s="51">
        <v>731</v>
      </c>
      <c r="EI291" s="51">
        <v>751</v>
      </c>
      <c r="EJ291" s="51">
        <v>695</v>
      </c>
      <c r="EK291" s="51">
        <v>681</v>
      </c>
      <c r="EL291" s="51">
        <v>638</v>
      </c>
      <c r="EM291" s="51">
        <v>664</v>
      </c>
      <c r="EN291" s="51">
        <v>677</v>
      </c>
      <c r="EO291" s="51">
        <v>732</v>
      </c>
      <c r="EP291" s="51">
        <v>716</v>
      </c>
      <c r="EQ291" s="51">
        <v>638</v>
      </c>
      <c r="ER291" s="51">
        <v>662</v>
      </c>
      <c r="ES291" s="51">
        <v>648</v>
      </c>
      <c r="ET291" s="51">
        <v>725</v>
      </c>
      <c r="EU291" s="51">
        <v>715</v>
      </c>
      <c r="EV291" s="51">
        <v>707</v>
      </c>
      <c r="EW291" s="51">
        <v>747</v>
      </c>
      <c r="EX291" s="51">
        <v>827</v>
      </c>
      <c r="EY291" s="51">
        <v>914</v>
      </c>
      <c r="EZ291" s="51">
        <v>763</v>
      </c>
      <c r="FA291" s="51">
        <v>863</v>
      </c>
      <c r="FB291" s="51">
        <v>866</v>
      </c>
      <c r="FC291" s="51">
        <v>887</v>
      </c>
      <c r="FD291" s="51">
        <v>951</v>
      </c>
      <c r="FE291" s="51">
        <v>946</v>
      </c>
      <c r="FF291" s="51">
        <v>854</v>
      </c>
      <c r="FG291" s="51">
        <v>918</v>
      </c>
      <c r="FH291" s="51">
        <v>887</v>
      </c>
      <c r="FI291" s="51">
        <v>900</v>
      </c>
      <c r="FJ291" s="51">
        <v>805</v>
      </c>
      <c r="FK291" s="51">
        <v>821</v>
      </c>
      <c r="FL291" s="51">
        <v>741</v>
      </c>
      <c r="FM291" s="51">
        <v>721</v>
      </c>
      <c r="FN291" s="51">
        <v>683</v>
      </c>
      <c r="FO291" s="51">
        <v>703</v>
      </c>
      <c r="FP291" s="51">
        <v>676</v>
      </c>
      <c r="FQ291" s="51">
        <v>685</v>
      </c>
      <c r="FR291" s="51">
        <v>675</v>
      </c>
      <c r="FS291" s="51">
        <v>683</v>
      </c>
      <c r="FT291" s="51">
        <v>730</v>
      </c>
      <c r="FU291" s="51">
        <v>768</v>
      </c>
      <c r="FV291" s="51">
        <v>768</v>
      </c>
      <c r="FW291" s="51">
        <v>902</v>
      </c>
      <c r="FX291" s="51">
        <v>716</v>
      </c>
      <c r="FY291" s="51">
        <v>631</v>
      </c>
      <c r="FZ291" s="51">
        <v>652</v>
      </c>
      <c r="GA291" s="51">
        <v>620</v>
      </c>
      <c r="GB291" s="51">
        <v>534</v>
      </c>
      <c r="GC291" s="51">
        <v>472</v>
      </c>
      <c r="GD291" s="51">
        <v>457</v>
      </c>
      <c r="GE291" s="51">
        <v>464</v>
      </c>
      <c r="GF291" s="51">
        <v>428</v>
      </c>
      <c r="GG291" s="51">
        <v>379</v>
      </c>
      <c r="GH291" s="51">
        <v>356</v>
      </c>
      <c r="GI291" s="51">
        <v>324</v>
      </c>
      <c r="GJ291" s="51">
        <v>320</v>
      </c>
      <c r="GK291" s="51">
        <v>248</v>
      </c>
      <c r="GL291" s="52">
        <v>1137</v>
      </c>
    </row>
    <row r="292" spans="1:194" s="1" customFormat="1">
      <c r="A292" s="30" t="s">
        <v>133</v>
      </c>
      <c r="B292" s="1" t="s">
        <v>370</v>
      </c>
      <c r="C292" s="29" t="str">
        <f t="shared" si="92"/>
        <v>LA England - Fenland</v>
      </c>
      <c r="D292" s="50">
        <f t="shared" si="83"/>
        <v>40132</v>
      </c>
      <c r="E292" s="50">
        <f t="shared" si="84"/>
        <v>42906</v>
      </c>
      <c r="F292" s="51">
        <f t="shared" si="85"/>
        <v>103035</v>
      </c>
      <c r="G292" s="51">
        <f t="shared" si="86"/>
        <v>50391</v>
      </c>
      <c r="H292" s="52">
        <f t="shared" si="87"/>
        <v>52644</v>
      </c>
      <c r="I292" s="52">
        <f t="shared" si="88"/>
        <v>40132</v>
      </c>
      <c r="J292" s="52">
        <f t="shared" si="89"/>
        <v>42906</v>
      </c>
      <c r="K292" s="49">
        <f t="shared" si="90"/>
        <v>10259</v>
      </c>
      <c r="L292" s="50">
        <f t="shared" si="91"/>
        <v>9738</v>
      </c>
      <c r="M292" s="51">
        <v>559</v>
      </c>
      <c r="N292" s="51">
        <v>515</v>
      </c>
      <c r="O292" s="51">
        <v>535</v>
      </c>
      <c r="P292" s="51">
        <v>520</v>
      </c>
      <c r="Q292" s="51">
        <v>583</v>
      </c>
      <c r="R292" s="51">
        <v>538</v>
      </c>
      <c r="S292" s="51">
        <v>622</v>
      </c>
      <c r="T292" s="51">
        <v>595</v>
      </c>
      <c r="U292" s="51">
        <v>597</v>
      </c>
      <c r="V292" s="51">
        <v>575</v>
      </c>
      <c r="W292" s="51">
        <v>625</v>
      </c>
      <c r="X292" s="51">
        <v>589</v>
      </c>
      <c r="Y292" s="51">
        <v>550</v>
      </c>
      <c r="Z292" s="51">
        <v>565</v>
      </c>
      <c r="AA292" s="51">
        <v>598</v>
      </c>
      <c r="AB292" s="51">
        <v>572</v>
      </c>
      <c r="AC292" s="51">
        <v>594</v>
      </c>
      <c r="AD292" s="51">
        <v>527</v>
      </c>
      <c r="AE292" s="51">
        <v>548</v>
      </c>
      <c r="AF292" s="51">
        <v>440</v>
      </c>
      <c r="AG292" s="51">
        <v>448</v>
      </c>
      <c r="AH292" s="51">
        <v>498</v>
      </c>
      <c r="AI292" s="51">
        <v>453</v>
      </c>
      <c r="AJ292" s="51">
        <v>523</v>
      </c>
      <c r="AK292" s="51">
        <v>581</v>
      </c>
      <c r="AL292" s="51">
        <v>525</v>
      </c>
      <c r="AM292" s="51">
        <v>568</v>
      </c>
      <c r="AN292" s="51">
        <v>553</v>
      </c>
      <c r="AO292" s="51">
        <v>608</v>
      </c>
      <c r="AP292" s="51">
        <v>575</v>
      </c>
      <c r="AQ292" s="51">
        <v>651</v>
      </c>
      <c r="AR292" s="51">
        <v>674</v>
      </c>
      <c r="AS292" s="51">
        <v>601</v>
      </c>
      <c r="AT292" s="51">
        <v>638</v>
      </c>
      <c r="AU292" s="51">
        <v>641</v>
      </c>
      <c r="AV292" s="51">
        <v>623</v>
      </c>
      <c r="AW292" s="51">
        <v>696</v>
      </c>
      <c r="AX292" s="51">
        <v>593</v>
      </c>
      <c r="AY292" s="51">
        <v>589</v>
      </c>
      <c r="AZ292" s="51">
        <v>569</v>
      </c>
      <c r="BA292" s="51">
        <v>552</v>
      </c>
      <c r="BB292" s="51">
        <v>636</v>
      </c>
      <c r="BC292" s="51">
        <v>519</v>
      </c>
      <c r="BD292" s="51">
        <v>646</v>
      </c>
      <c r="BE292" s="51">
        <v>564</v>
      </c>
      <c r="BF292" s="51">
        <v>514</v>
      </c>
      <c r="BG292" s="51">
        <v>577</v>
      </c>
      <c r="BH292" s="51">
        <v>577</v>
      </c>
      <c r="BI292" s="51">
        <v>597</v>
      </c>
      <c r="BJ292" s="51">
        <v>601</v>
      </c>
      <c r="BK292" s="51">
        <v>675</v>
      </c>
      <c r="BL292" s="51">
        <v>700</v>
      </c>
      <c r="BM292" s="51">
        <v>708</v>
      </c>
      <c r="BN292" s="51">
        <v>740</v>
      </c>
      <c r="BO292" s="51">
        <v>731</v>
      </c>
      <c r="BP292" s="51">
        <v>701</v>
      </c>
      <c r="BQ292" s="51">
        <v>757</v>
      </c>
      <c r="BR292" s="51">
        <v>770</v>
      </c>
      <c r="BS292" s="51">
        <v>742</v>
      </c>
      <c r="BT292" s="51">
        <v>772</v>
      </c>
      <c r="BU292" s="51">
        <v>695</v>
      </c>
      <c r="BV292" s="51">
        <v>704</v>
      </c>
      <c r="BW292" s="51">
        <v>670</v>
      </c>
      <c r="BX292" s="51">
        <v>600</v>
      </c>
      <c r="BY292" s="51">
        <v>677</v>
      </c>
      <c r="BZ292" s="51">
        <v>628</v>
      </c>
      <c r="CA292" s="51">
        <v>621</v>
      </c>
      <c r="CB292" s="51">
        <v>549</v>
      </c>
      <c r="CC292" s="51">
        <v>593</v>
      </c>
      <c r="CD292" s="51">
        <v>622</v>
      </c>
      <c r="CE292" s="51">
        <v>580</v>
      </c>
      <c r="CF292" s="51">
        <v>598</v>
      </c>
      <c r="CG292" s="51">
        <v>535</v>
      </c>
      <c r="CH292" s="51">
        <v>598</v>
      </c>
      <c r="CI292" s="51">
        <v>631</v>
      </c>
      <c r="CJ292" s="51">
        <v>642</v>
      </c>
      <c r="CK292" s="51">
        <v>533</v>
      </c>
      <c r="CL292" s="51">
        <v>475</v>
      </c>
      <c r="CM292" s="51">
        <v>456</v>
      </c>
      <c r="CN292" s="51">
        <v>417</v>
      </c>
      <c r="CO292" s="51">
        <v>371</v>
      </c>
      <c r="CP292" s="51">
        <v>299</v>
      </c>
      <c r="CQ292" s="51">
        <v>250</v>
      </c>
      <c r="CR292" s="51">
        <v>283</v>
      </c>
      <c r="CS292" s="51">
        <v>258</v>
      </c>
      <c r="CT292" s="51">
        <v>236</v>
      </c>
      <c r="CU292" s="51">
        <v>181</v>
      </c>
      <c r="CV292" s="51">
        <v>145</v>
      </c>
      <c r="CW292" s="51">
        <v>125</v>
      </c>
      <c r="CX292" s="51">
        <v>112</v>
      </c>
      <c r="CY292" s="51">
        <v>374</v>
      </c>
      <c r="CZ292" s="51">
        <v>506</v>
      </c>
      <c r="DA292" s="51">
        <v>474</v>
      </c>
      <c r="DB292" s="51">
        <v>548</v>
      </c>
      <c r="DC292" s="51">
        <v>506</v>
      </c>
      <c r="DD292" s="51">
        <v>522</v>
      </c>
      <c r="DE292" s="51">
        <v>518</v>
      </c>
      <c r="DF292" s="51">
        <v>577</v>
      </c>
      <c r="DG292" s="51">
        <v>542</v>
      </c>
      <c r="DH292" s="51">
        <v>575</v>
      </c>
      <c r="DI292" s="51">
        <v>585</v>
      </c>
      <c r="DJ292" s="51">
        <v>587</v>
      </c>
      <c r="DK292" s="51">
        <v>574</v>
      </c>
      <c r="DL292" s="51">
        <v>555</v>
      </c>
      <c r="DM292" s="51">
        <v>571</v>
      </c>
      <c r="DN292" s="51">
        <v>574</v>
      </c>
      <c r="DO292" s="51">
        <v>536</v>
      </c>
      <c r="DP292" s="51">
        <v>508</v>
      </c>
      <c r="DQ292" s="51">
        <v>480</v>
      </c>
      <c r="DR292" s="51">
        <v>513</v>
      </c>
      <c r="DS292" s="51">
        <v>376</v>
      </c>
      <c r="DT292" s="51">
        <v>380</v>
      </c>
      <c r="DU292" s="51">
        <v>400</v>
      </c>
      <c r="DV292" s="51">
        <v>511</v>
      </c>
      <c r="DW292" s="51">
        <v>550</v>
      </c>
      <c r="DX292" s="51">
        <v>541</v>
      </c>
      <c r="DY292" s="51">
        <v>521</v>
      </c>
      <c r="DZ292" s="51">
        <v>556</v>
      </c>
      <c r="EA292" s="51">
        <v>579</v>
      </c>
      <c r="EB292" s="51">
        <v>624</v>
      </c>
      <c r="EC292" s="51">
        <v>600</v>
      </c>
      <c r="ED292" s="51">
        <v>703</v>
      </c>
      <c r="EE292" s="51">
        <v>679</v>
      </c>
      <c r="EF292" s="51">
        <v>679</v>
      </c>
      <c r="EG292" s="51">
        <v>702</v>
      </c>
      <c r="EH292" s="51">
        <v>653</v>
      </c>
      <c r="EI292" s="51">
        <v>651</v>
      </c>
      <c r="EJ292" s="51">
        <v>657</v>
      </c>
      <c r="EK292" s="51">
        <v>666</v>
      </c>
      <c r="EL292" s="51">
        <v>624</v>
      </c>
      <c r="EM292" s="51">
        <v>626</v>
      </c>
      <c r="EN292" s="51">
        <v>655</v>
      </c>
      <c r="EO292" s="51">
        <v>609</v>
      </c>
      <c r="EP292" s="51">
        <v>609</v>
      </c>
      <c r="EQ292" s="51">
        <v>568</v>
      </c>
      <c r="ER292" s="51">
        <v>565</v>
      </c>
      <c r="ES292" s="51">
        <v>541</v>
      </c>
      <c r="ET292" s="51">
        <v>569</v>
      </c>
      <c r="EU292" s="51">
        <v>600</v>
      </c>
      <c r="EV292" s="51">
        <v>597</v>
      </c>
      <c r="EW292" s="51">
        <v>678</v>
      </c>
      <c r="EX292" s="51">
        <v>739</v>
      </c>
      <c r="EY292" s="51">
        <v>754</v>
      </c>
      <c r="EZ292" s="51">
        <v>740</v>
      </c>
      <c r="FA292" s="51">
        <v>732</v>
      </c>
      <c r="FB292" s="51">
        <v>759</v>
      </c>
      <c r="FC292" s="51">
        <v>823</v>
      </c>
      <c r="FD292" s="51">
        <v>773</v>
      </c>
      <c r="FE292" s="51">
        <v>767</v>
      </c>
      <c r="FF292" s="51">
        <v>805</v>
      </c>
      <c r="FG292" s="51">
        <v>817</v>
      </c>
      <c r="FH292" s="51">
        <v>769</v>
      </c>
      <c r="FI292" s="51">
        <v>745</v>
      </c>
      <c r="FJ292" s="51">
        <v>691</v>
      </c>
      <c r="FK292" s="51">
        <v>664</v>
      </c>
      <c r="FL292" s="51">
        <v>640</v>
      </c>
      <c r="FM292" s="51">
        <v>659</v>
      </c>
      <c r="FN292" s="51">
        <v>656</v>
      </c>
      <c r="FO292" s="51">
        <v>657</v>
      </c>
      <c r="FP292" s="51">
        <v>662</v>
      </c>
      <c r="FQ292" s="51">
        <v>624</v>
      </c>
      <c r="FR292" s="51">
        <v>621</v>
      </c>
      <c r="FS292" s="51">
        <v>587</v>
      </c>
      <c r="FT292" s="51">
        <v>618</v>
      </c>
      <c r="FU292" s="51">
        <v>634</v>
      </c>
      <c r="FV292" s="51">
        <v>685</v>
      </c>
      <c r="FW292" s="51">
        <v>715</v>
      </c>
      <c r="FX292" s="51">
        <v>535</v>
      </c>
      <c r="FY292" s="51">
        <v>506</v>
      </c>
      <c r="FZ292" s="51">
        <v>483</v>
      </c>
      <c r="GA292" s="51">
        <v>460</v>
      </c>
      <c r="GB292" s="51">
        <v>384</v>
      </c>
      <c r="GC292" s="51">
        <v>366</v>
      </c>
      <c r="GD292" s="51">
        <v>353</v>
      </c>
      <c r="GE292" s="51">
        <v>373</v>
      </c>
      <c r="GF292" s="51">
        <v>325</v>
      </c>
      <c r="GG292" s="51">
        <v>294</v>
      </c>
      <c r="GH292" s="51">
        <v>263</v>
      </c>
      <c r="GI292" s="51">
        <v>250</v>
      </c>
      <c r="GJ292" s="51">
        <v>193</v>
      </c>
      <c r="GK292" s="51">
        <v>203</v>
      </c>
      <c r="GL292" s="52">
        <v>800</v>
      </c>
    </row>
    <row r="293" spans="1:194" s="1" customFormat="1">
      <c r="A293" s="30" t="s">
        <v>133</v>
      </c>
      <c r="B293" s="1" t="s">
        <v>371</v>
      </c>
      <c r="C293" s="29" t="str">
        <f t="shared" si="92"/>
        <v>LA England - Folkestone and Hythe</v>
      </c>
      <c r="D293" s="50">
        <f t="shared" si="83"/>
        <v>43173</v>
      </c>
      <c r="E293" s="50">
        <f t="shared" si="84"/>
        <v>46524</v>
      </c>
      <c r="F293" s="51">
        <f t="shared" si="85"/>
        <v>110237</v>
      </c>
      <c r="G293" s="51">
        <f t="shared" si="86"/>
        <v>53700</v>
      </c>
      <c r="H293" s="52">
        <f t="shared" si="87"/>
        <v>56537</v>
      </c>
      <c r="I293" s="52">
        <f t="shared" si="88"/>
        <v>43173</v>
      </c>
      <c r="J293" s="52">
        <f t="shared" si="89"/>
        <v>46524</v>
      </c>
      <c r="K293" s="49">
        <f t="shared" si="90"/>
        <v>10527</v>
      </c>
      <c r="L293" s="50">
        <f t="shared" si="91"/>
        <v>10013</v>
      </c>
      <c r="M293" s="51">
        <v>479</v>
      </c>
      <c r="N293" s="51">
        <v>511</v>
      </c>
      <c r="O293" s="51">
        <v>508</v>
      </c>
      <c r="P293" s="51">
        <v>552</v>
      </c>
      <c r="Q293" s="51">
        <v>510</v>
      </c>
      <c r="R293" s="51">
        <v>601</v>
      </c>
      <c r="S293" s="51">
        <v>572</v>
      </c>
      <c r="T293" s="51">
        <v>562</v>
      </c>
      <c r="U293" s="51">
        <v>551</v>
      </c>
      <c r="V293" s="51">
        <v>641</v>
      </c>
      <c r="W293" s="51">
        <v>620</v>
      </c>
      <c r="X293" s="51">
        <v>666</v>
      </c>
      <c r="Y293" s="51">
        <v>645</v>
      </c>
      <c r="Z293" s="51">
        <v>653</v>
      </c>
      <c r="AA293" s="51">
        <v>625</v>
      </c>
      <c r="AB293" s="51">
        <v>643</v>
      </c>
      <c r="AC293" s="51">
        <v>623</v>
      </c>
      <c r="AD293" s="51">
        <v>565</v>
      </c>
      <c r="AE293" s="51">
        <v>583</v>
      </c>
      <c r="AF293" s="51">
        <v>428</v>
      </c>
      <c r="AG293" s="51">
        <v>453</v>
      </c>
      <c r="AH293" s="51">
        <v>516</v>
      </c>
      <c r="AI293" s="51">
        <v>549</v>
      </c>
      <c r="AJ293" s="51">
        <v>524</v>
      </c>
      <c r="AK293" s="51">
        <v>574</v>
      </c>
      <c r="AL293" s="51">
        <v>641</v>
      </c>
      <c r="AM293" s="51">
        <v>517</v>
      </c>
      <c r="AN293" s="51">
        <v>526</v>
      </c>
      <c r="AO293" s="51">
        <v>604</v>
      </c>
      <c r="AP293" s="51">
        <v>538</v>
      </c>
      <c r="AQ293" s="51">
        <v>634</v>
      </c>
      <c r="AR293" s="51">
        <v>585</v>
      </c>
      <c r="AS293" s="51">
        <v>570</v>
      </c>
      <c r="AT293" s="51">
        <v>612</v>
      </c>
      <c r="AU293" s="51">
        <v>620</v>
      </c>
      <c r="AV293" s="51">
        <v>624</v>
      </c>
      <c r="AW293" s="51">
        <v>570</v>
      </c>
      <c r="AX293" s="51">
        <v>587</v>
      </c>
      <c r="AY293" s="51">
        <v>579</v>
      </c>
      <c r="AZ293" s="51">
        <v>574</v>
      </c>
      <c r="BA293" s="51">
        <v>586</v>
      </c>
      <c r="BB293" s="51">
        <v>653</v>
      </c>
      <c r="BC293" s="51">
        <v>638</v>
      </c>
      <c r="BD293" s="51">
        <v>588</v>
      </c>
      <c r="BE293" s="51">
        <v>589</v>
      </c>
      <c r="BF293" s="51">
        <v>562</v>
      </c>
      <c r="BG293" s="51">
        <v>546</v>
      </c>
      <c r="BH293" s="51">
        <v>611</v>
      </c>
      <c r="BI293" s="51">
        <v>649</v>
      </c>
      <c r="BJ293" s="51">
        <v>601</v>
      </c>
      <c r="BK293" s="51">
        <v>723</v>
      </c>
      <c r="BL293" s="51">
        <v>801</v>
      </c>
      <c r="BM293" s="51">
        <v>711</v>
      </c>
      <c r="BN293" s="51">
        <v>825</v>
      </c>
      <c r="BO293" s="51">
        <v>823</v>
      </c>
      <c r="BP293" s="51">
        <v>767</v>
      </c>
      <c r="BQ293" s="51">
        <v>888</v>
      </c>
      <c r="BR293" s="51">
        <v>804</v>
      </c>
      <c r="BS293" s="51">
        <v>817</v>
      </c>
      <c r="BT293" s="51">
        <v>853</v>
      </c>
      <c r="BU293" s="51">
        <v>792</v>
      </c>
      <c r="BV293" s="51">
        <v>784</v>
      </c>
      <c r="BW293" s="51">
        <v>785</v>
      </c>
      <c r="BX293" s="51">
        <v>764</v>
      </c>
      <c r="BY293" s="51">
        <v>702</v>
      </c>
      <c r="BZ293" s="51">
        <v>671</v>
      </c>
      <c r="CA293" s="51">
        <v>629</v>
      </c>
      <c r="CB293" s="51">
        <v>640</v>
      </c>
      <c r="CC293" s="51">
        <v>667</v>
      </c>
      <c r="CD293" s="51">
        <v>657</v>
      </c>
      <c r="CE293" s="51">
        <v>645</v>
      </c>
      <c r="CF293" s="51">
        <v>701</v>
      </c>
      <c r="CG293" s="51">
        <v>642</v>
      </c>
      <c r="CH293" s="51">
        <v>660</v>
      </c>
      <c r="CI293" s="51">
        <v>802</v>
      </c>
      <c r="CJ293" s="51">
        <v>893</v>
      </c>
      <c r="CK293" s="51">
        <v>603</v>
      </c>
      <c r="CL293" s="51">
        <v>573</v>
      </c>
      <c r="CM293" s="51">
        <v>565</v>
      </c>
      <c r="CN293" s="51">
        <v>457</v>
      </c>
      <c r="CO293" s="51">
        <v>413</v>
      </c>
      <c r="CP293" s="51">
        <v>360</v>
      </c>
      <c r="CQ293" s="51">
        <v>341</v>
      </c>
      <c r="CR293" s="51">
        <v>317</v>
      </c>
      <c r="CS293" s="51">
        <v>267</v>
      </c>
      <c r="CT293" s="51">
        <v>268</v>
      </c>
      <c r="CU293" s="51">
        <v>199</v>
      </c>
      <c r="CV293" s="51">
        <v>211</v>
      </c>
      <c r="CW293" s="51">
        <v>151</v>
      </c>
      <c r="CX293" s="51">
        <v>148</v>
      </c>
      <c r="CY293" s="51">
        <v>423</v>
      </c>
      <c r="CZ293" s="51">
        <v>489</v>
      </c>
      <c r="DA293" s="51">
        <v>459</v>
      </c>
      <c r="DB293" s="51">
        <v>486</v>
      </c>
      <c r="DC293" s="51">
        <v>493</v>
      </c>
      <c r="DD293" s="51">
        <v>562</v>
      </c>
      <c r="DE293" s="51">
        <v>518</v>
      </c>
      <c r="DF293" s="51">
        <v>565</v>
      </c>
      <c r="DG293" s="51">
        <v>526</v>
      </c>
      <c r="DH293" s="51">
        <v>603</v>
      </c>
      <c r="DI293" s="51">
        <v>571</v>
      </c>
      <c r="DJ293" s="51">
        <v>575</v>
      </c>
      <c r="DK293" s="51">
        <v>621</v>
      </c>
      <c r="DL293" s="51">
        <v>624</v>
      </c>
      <c r="DM293" s="51">
        <v>593</v>
      </c>
      <c r="DN293" s="51">
        <v>638</v>
      </c>
      <c r="DO293" s="51">
        <v>586</v>
      </c>
      <c r="DP293" s="51">
        <v>565</v>
      </c>
      <c r="DQ293" s="51">
        <v>539</v>
      </c>
      <c r="DR293" s="51">
        <v>467</v>
      </c>
      <c r="DS293" s="51">
        <v>402</v>
      </c>
      <c r="DT293" s="51">
        <v>328</v>
      </c>
      <c r="DU293" s="51">
        <v>397</v>
      </c>
      <c r="DV293" s="51">
        <v>484</v>
      </c>
      <c r="DW293" s="51">
        <v>548</v>
      </c>
      <c r="DX293" s="51">
        <v>534</v>
      </c>
      <c r="DY293" s="51">
        <v>576</v>
      </c>
      <c r="DZ293" s="51">
        <v>565</v>
      </c>
      <c r="EA293" s="51">
        <v>550</v>
      </c>
      <c r="EB293" s="51">
        <v>566</v>
      </c>
      <c r="EC293" s="51">
        <v>633</v>
      </c>
      <c r="ED293" s="51">
        <v>654</v>
      </c>
      <c r="EE293" s="51">
        <v>618</v>
      </c>
      <c r="EF293" s="51">
        <v>693</v>
      </c>
      <c r="EG293" s="51">
        <v>678</v>
      </c>
      <c r="EH293" s="51">
        <v>653</v>
      </c>
      <c r="EI293" s="51">
        <v>668</v>
      </c>
      <c r="EJ293" s="51">
        <v>638</v>
      </c>
      <c r="EK293" s="51">
        <v>614</v>
      </c>
      <c r="EL293" s="51">
        <v>615</v>
      </c>
      <c r="EM293" s="51">
        <v>662</v>
      </c>
      <c r="EN293" s="51">
        <v>656</v>
      </c>
      <c r="EO293" s="51">
        <v>694</v>
      </c>
      <c r="EP293" s="51">
        <v>707</v>
      </c>
      <c r="EQ293" s="51">
        <v>675</v>
      </c>
      <c r="ER293" s="51">
        <v>621</v>
      </c>
      <c r="ES293" s="51">
        <v>590</v>
      </c>
      <c r="ET293" s="51">
        <v>673</v>
      </c>
      <c r="EU293" s="51">
        <v>640</v>
      </c>
      <c r="EV293" s="51">
        <v>664</v>
      </c>
      <c r="EW293" s="51">
        <v>758</v>
      </c>
      <c r="EX293" s="51">
        <v>726</v>
      </c>
      <c r="EY293" s="51">
        <v>775</v>
      </c>
      <c r="EZ293" s="51">
        <v>794</v>
      </c>
      <c r="FA293" s="51">
        <v>826</v>
      </c>
      <c r="FB293" s="51">
        <v>834</v>
      </c>
      <c r="FC293" s="51">
        <v>847</v>
      </c>
      <c r="FD293" s="51">
        <v>850</v>
      </c>
      <c r="FE293" s="51">
        <v>860</v>
      </c>
      <c r="FF293" s="51">
        <v>834</v>
      </c>
      <c r="FG293" s="51">
        <v>849</v>
      </c>
      <c r="FH293" s="51">
        <v>845</v>
      </c>
      <c r="FI293" s="51">
        <v>855</v>
      </c>
      <c r="FJ293" s="51">
        <v>756</v>
      </c>
      <c r="FK293" s="51">
        <v>766</v>
      </c>
      <c r="FL293" s="51">
        <v>758</v>
      </c>
      <c r="FM293" s="51">
        <v>794</v>
      </c>
      <c r="FN293" s="51">
        <v>701</v>
      </c>
      <c r="FO293" s="51">
        <v>691</v>
      </c>
      <c r="FP293" s="51">
        <v>735</v>
      </c>
      <c r="FQ293" s="51">
        <v>753</v>
      </c>
      <c r="FR293" s="51">
        <v>710</v>
      </c>
      <c r="FS293" s="51">
        <v>715</v>
      </c>
      <c r="FT293" s="51">
        <v>709</v>
      </c>
      <c r="FU293" s="51">
        <v>812</v>
      </c>
      <c r="FV293" s="51">
        <v>801</v>
      </c>
      <c r="FW293" s="51">
        <v>898</v>
      </c>
      <c r="FX293" s="51">
        <v>713</v>
      </c>
      <c r="FY293" s="51">
        <v>555</v>
      </c>
      <c r="FZ293" s="51">
        <v>630</v>
      </c>
      <c r="GA293" s="51">
        <v>576</v>
      </c>
      <c r="GB293" s="51">
        <v>495</v>
      </c>
      <c r="GC293" s="51">
        <v>377</v>
      </c>
      <c r="GD293" s="51">
        <v>441</v>
      </c>
      <c r="GE293" s="51">
        <v>413</v>
      </c>
      <c r="GF293" s="51">
        <v>345</v>
      </c>
      <c r="GG293" s="51">
        <v>352</v>
      </c>
      <c r="GH293" s="51">
        <v>304</v>
      </c>
      <c r="GI293" s="51">
        <v>245</v>
      </c>
      <c r="GJ293" s="51">
        <v>215</v>
      </c>
      <c r="GK293" s="51">
        <v>203</v>
      </c>
      <c r="GL293" s="52">
        <v>945</v>
      </c>
    </row>
    <row r="294" spans="1:194" s="1" customFormat="1">
      <c r="A294" s="30" t="s">
        <v>133</v>
      </c>
      <c r="B294" s="1" t="s">
        <v>372</v>
      </c>
      <c r="C294" s="29" t="str">
        <f t="shared" si="92"/>
        <v>LA England - Forest of Dean</v>
      </c>
      <c r="D294" s="50">
        <f t="shared" si="83"/>
        <v>35019</v>
      </c>
      <c r="E294" s="50">
        <f t="shared" si="84"/>
        <v>36827</v>
      </c>
      <c r="F294" s="51">
        <f t="shared" si="85"/>
        <v>87937</v>
      </c>
      <c r="G294" s="51">
        <f t="shared" si="86"/>
        <v>43131</v>
      </c>
      <c r="H294" s="52">
        <f t="shared" si="87"/>
        <v>44806</v>
      </c>
      <c r="I294" s="52">
        <f t="shared" si="88"/>
        <v>35019</v>
      </c>
      <c r="J294" s="52">
        <f t="shared" si="89"/>
        <v>36827</v>
      </c>
      <c r="K294" s="49">
        <f t="shared" si="90"/>
        <v>8112</v>
      </c>
      <c r="L294" s="50">
        <f t="shared" si="91"/>
        <v>7979</v>
      </c>
      <c r="M294" s="51">
        <v>402</v>
      </c>
      <c r="N294" s="51">
        <v>379</v>
      </c>
      <c r="O294" s="51">
        <v>391</v>
      </c>
      <c r="P294" s="51">
        <v>462</v>
      </c>
      <c r="Q294" s="51">
        <v>418</v>
      </c>
      <c r="R294" s="51">
        <v>454</v>
      </c>
      <c r="S294" s="51">
        <v>465</v>
      </c>
      <c r="T294" s="51">
        <v>410</v>
      </c>
      <c r="U294" s="51">
        <v>431</v>
      </c>
      <c r="V294" s="51">
        <v>486</v>
      </c>
      <c r="W294" s="51">
        <v>499</v>
      </c>
      <c r="X294" s="51">
        <v>494</v>
      </c>
      <c r="Y294" s="51">
        <v>470</v>
      </c>
      <c r="Z294" s="51">
        <v>473</v>
      </c>
      <c r="AA294" s="51">
        <v>439</v>
      </c>
      <c r="AB294" s="51">
        <v>462</v>
      </c>
      <c r="AC294" s="51">
        <v>442</v>
      </c>
      <c r="AD294" s="51">
        <v>535</v>
      </c>
      <c r="AE294" s="51">
        <v>593</v>
      </c>
      <c r="AF294" s="51">
        <v>547</v>
      </c>
      <c r="AG294" s="51">
        <v>378</v>
      </c>
      <c r="AH294" s="51">
        <v>407</v>
      </c>
      <c r="AI294" s="51">
        <v>375</v>
      </c>
      <c r="AJ294" s="51">
        <v>453</v>
      </c>
      <c r="AK294" s="51">
        <v>465</v>
      </c>
      <c r="AL294" s="51">
        <v>438</v>
      </c>
      <c r="AM294" s="51">
        <v>409</v>
      </c>
      <c r="AN294" s="51">
        <v>475</v>
      </c>
      <c r="AO294" s="51">
        <v>492</v>
      </c>
      <c r="AP294" s="51">
        <v>440</v>
      </c>
      <c r="AQ294" s="51">
        <v>426</v>
      </c>
      <c r="AR294" s="51">
        <v>494</v>
      </c>
      <c r="AS294" s="51">
        <v>505</v>
      </c>
      <c r="AT294" s="51">
        <v>472</v>
      </c>
      <c r="AU294" s="51">
        <v>510</v>
      </c>
      <c r="AV294" s="51">
        <v>519</v>
      </c>
      <c r="AW294" s="51">
        <v>437</v>
      </c>
      <c r="AX294" s="51">
        <v>449</v>
      </c>
      <c r="AY294" s="51">
        <v>459</v>
      </c>
      <c r="AZ294" s="51">
        <v>435</v>
      </c>
      <c r="BA294" s="51">
        <v>462</v>
      </c>
      <c r="BB294" s="51">
        <v>443</v>
      </c>
      <c r="BC294" s="51">
        <v>442</v>
      </c>
      <c r="BD294" s="51">
        <v>439</v>
      </c>
      <c r="BE294" s="51">
        <v>403</v>
      </c>
      <c r="BF294" s="51">
        <v>392</v>
      </c>
      <c r="BG294" s="51">
        <v>433</v>
      </c>
      <c r="BH294" s="51">
        <v>479</v>
      </c>
      <c r="BI294" s="51">
        <v>490</v>
      </c>
      <c r="BJ294" s="51">
        <v>509</v>
      </c>
      <c r="BK294" s="51">
        <v>563</v>
      </c>
      <c r="BL294" s="51">
        <v>631</v>
      </c>
      <c r="BM294" s="51">
        <v>599</v>
      </c>
      <c r="BN294" s="51">
        <v>629</v>
      </c>
      <c r="BO294" s="51">
        <v>668</v>
      </c>
      <c r="BP294" s="51">
        <v>733</v>
      </c>
      <c r="BQ294" s="51">
        <v>726</v>
      </c>
      <c r="BR294" s="51">
        <v>712</v>
      </c>
      <c r="BS294" s="51">
        <v>636</v>
      </c>
      <c r="BT294" s="51">
        <v>710</v>
      </c>
      <c r="BU294" s="51">
        <v>713</v>
      </c>
      <c r="BV294" s="51">
        <v>648</v>
      </c>
      <c r="BW294" s="51">
        <v>644</v>
      </c>
      <c r="BX294" s="51">
        <v>633</v>
      </c>
      <c r="BY294" s="51">
        <v>578</v>
      </c>
      <c r="BZ294" s="51">
        <v>581</v>
      </c>
      <c r="CA294" s="51">
        <v>566</v>
      </c>
      <c r="CB294" s="51">
        <v>543</v>
      </c>
      <c r="CC294" s="51">
        <v>585</v>
      </c>
      <c r="CD294" s="51">
        <v>589</v>
      </c>
      <c r="CE294" s="51">
        <v>540</v>
      </c>
      <c r="CF294" s="51">
        <v>529</v>
      </c>
      <c r="CG294" s="51">
        <v>548</v>
      </c>
      <c r="CH294" s="51">
        <v>573</v>
      </c>
      <c r="CI294" s="51">
        <v>613</v>
      </c>
      <c r="CJ294" s="51">
        <v>618</v>
      </c>
      <c r="CK294" s="51">
        <v>449</v>
      </c>
      <c r="CL294" s="51">
        <v>417</v>
      </c>
      <c r="CM294" s="51">
        <v>458</v>
      </c>
      <c r="CN294" s="51">
        <v>436</v>
      </c>
      <c r="CO294" s="51">
        <v>352</v>
      </c>
      <c r="CP294" s="51">
        <v>276</v>
      </c>
      <c r="CQ294" s="51">
        <v>301</v>
      </c>
      <c r="CR294" s="51">
        <v>277</v>
      </c>
      <c r="CS294" s="51">
        <v>220</v>
      </c>
      <c r="CT294" s="51">
        <v>212</v>
      </c>
      <c r="CU294" s="51">
        <v>152</v>
      </c>
      <c r="CV294" s="51">
        <v>149</v>
      </c>
      <c r="CW294" s="51">
        <v>122</v>
      </c>
      <c r="CX294" s="51">
        <v>95</v>
      </c>
      <c r="CY294" s="51">
        <v>325</v>
      </c>
      <c r="CZ294" s="51">
        <v>352</v>
      </c>
      <c r="DA294" s="51">
        <v>374</v>
      </c>
      <c r="DB294" s="51">
        <v>397</v>
      </c>
      <c r="DC294" s="51">
        <v>397</v>
      </c>
      <c r="DD294" s="51">
        <v>417</v>
      </c>
      <c r="DE294" s="51">
        <v>395</v>
      </c>
      <c r="DF294" s="51">
        <v>459</v>
      </c>
      <c r="DG294" s="51">
        <v>423</v>
      </c>
      <c r="DH294" s="51">
        <v>471</v>
      </c>
      <c r="DI294" s="51">
        <v>438</v>
      </c>
      <c r="DJ294" s="51">
        <v>455</v>
      </c>
      <c r="DK294" s="51">
        <v>514</v>
      </c>
      <c r="DL294" s="51">
        <v>498</v>
      </c>
      <c r="DM294" s="51">
        <v>450</v>
      </c>
      <c r="DN294" s="51">
        <v>494</v>
      </c>
      <c r="DO294" s="51">
        <v>437</v>
      </c>
      <c r="DP294" s="51">
        <v>462</v>
      </c>
      <c r="DQ294" s="51">
        <v>546</v>
      </c>
      <c r="DR294" s="51">
        <v>670</v>
      </c>
      <c r="DS294" s="51">
        <v>505</v>
      </c>
      <c r="DT294" s="51">
        <v>307</v>
      </c>
      <c r="DU294" s="51">
        <v>288</v>
      </c>
      <c r="DV294" s="51">
        <v>337</v>
      </c>
      <c r="DW294" s="51">
        <v>393</v>
      </c>
      <c r="DX294" s="51">
        <v>391</v>
      </c>
      <c r="DY294" s="51">
        <v>453</v>
      </c>
      <c r="DZ294" s="51">
        <v>429</v>
      </c>
      <c r="EA294" s="51">
        <v>396</v>
      </c>
      <c r="EB294" s="51">
        <v>459</v>
      </c>
      <c r="EC294" s="51">
        <v>429</v>
      </c>
      <c r="ED294" s="51">
        <v>479</v>
      </c>
      <c r="EE294" s="51">
        <v>498</v>
      </c>
      <c r="EF294" s="51">
        <v>474</v>
      </c>
      <c r="EG294" s="51">
        <v>517</v>
      </c>
      <c r="EH294" s="51">
        <v>508</v>
      </c>
      <c r="EI294" s="51">
        <v>491</v>
      </c>
      <c r="EJ294" s="51">
        <v>499</v>
      </c>
      <c r="EK294" s="51">
        <v>462</v>
      </c>
      <c r="EL294" s="51">
        <v>488</v>
      </c>
      <c r="EM294" s="51">
        <v>494</v>
      </c>
      <c r="EN294" s="51">
        <v>499</v>
      </c>
      <c r="EO294" s="51">
        <v>518</v>
      </c>
      <c r="EP294" s="51">
        <v>470</v>
      </c>
      <c r="EQ294" s="51">
        <v>500</v>
      </c>
      <c r="ER294" s="51">
        <v>414</v>
      </c>
      <c r="ES294" s="51">
        <v>409</v>
      </c>
      <c r="ET294" s="51">
        <v>487</v>
      </c>
      <c r="EU294" s="51">
        <v>462</v>
      </c>
      <c r="EV294" s="51">
        <v>554</v>
      </c>
      <c r="EW294" s="51">
        <v>540</v>
      </c>
      <c r="EX294" s="51">
        <v>643</v>
      </c>
      <c r="EY294" s="51">
        <v>641</v>
      </c>
      <c r="EZ294" s="51">
        <v>676</v>
      </c>
      <c r="FA294" s="51">
        <v>678</v>
      </c>
      <c r="FB294" s="51">
        <v>708</v>
      </c>
      <c r="FC294" s="51">
        <v>743</v>
      </c>
      <c r="FD294" s="51">
        <v>717</v>
      </c>
      <c r="FE294" s="51">
        <v>729</v>
      </c>
      <c r="FF294" s="51">
        <v>731</v>
      </c>
      <c r="FG294" s="51">
        <v>666</v>
      </c>
      <c r="FH294" s="51">
        <v>695</v>
      </c>
      <c r="FI294" s="51">
        <v>708</v>
      </c>
      <c r="FJ294" s="51">
        <v>659</v>
      </c>
      <c r="FK294" s="51">
        <v>646</v>
      </c>
      <c r="FL294" s="51">
        <v>641</v>
      </c>
      <c r="FM294" s="51">
        <v>598</v>
      </c>
      <c r="FN294" s="51">
        <v>594</v>
      </c>
      <c r="FO294" s="51">
        <v>600</v>
      </c>
      <c r="FP294" s="51">
        <v>577</v>
      </c>
      <c r="FQ294" s="51">
        <v>613</v>
      </c>
      <c r="FR294" s="51">
        <v>575</v>
      </c>
      <c r="FS294" s="51">
        <v>578</v>
      </c>
      <c r="FT294" s="51">
        <v>600</v>
      </c>
      <c r="FU294" s="51">
        <v>625</v>
      </c>
      <c r="FV294" s="51">
        <v>623</v>
      </c>
      <c r="FW294" s="51">
        <v>601</v>
      </c>
      <c r="FX294" s="51">
        <v>509</v>
      </c>
      <c r="FY294" s="51">
        <v>489</v>
      </c>
      <c r="FZ294" s="51">
        <v>500</v>
      </c>
      <c r="GA294" s="51">
        <v>431</v>
      </c>
      <c r="GB294" s="51">
        <v>356</v>
      </c>
      <c r="GC294" s="51">
        <v>318</v>
      </c>
      <c r="GD294" s="51">
        <v>310</v>
      </c>
      <c r="GE294" s="51">
        <v>297</v>
      </c>
      <c r="GF294" s="51">
        <v>272</v>
      </c>
      <c r="GG294" s="51">
        <v>256</v>
      </c>
      <c r="GH294" s="51">
        <v>202</v>
      </c>
      <c r="GI294" s="51">
        <v>209</v>
      </c>
      <c r="GJ294" s="51">
        <v>185</v>
      </c>
      <c r="GK294" s="51">
        <v>150</v>
      </c>
      <c r="GL294" s="52">
        <v>658</v>
      </c>
    </row>
    <row r="295" spans="1:194" s="1" customFormat="1">
      <c r="A295" s="30" t="s">
        <v>133</v>
      </c>
      <c r="B295" s="1" t="s">
        <v>373</v>
      </c>
      <c r="C295" s="29" t="str">
        <f t="shared" si="92"/>
        <v>LA England - Fylde</v>
      </c>
      <c r="D295" s="50">
        <f t="shared" si="83"/>
        <v>33545</v>
      </c>
      <c r="E295" s="50">
        <f t="shared" si="84"/>
        <v>35506</v>
      </c>
      <c r="F295" s="51">
        <f t="shared" si="85"/>
        <v>83008</v>
      </c>
      <c r="G295" s="51">
        <f t="shared" si="86"/>
        <v>40611</v>
      </c>
      <c r="H295" s="52">
        <f t="shared" si="87"/>
        <v>42397</v>
      </c>
      <c r="I295" s="52">
        <f t="shared" si="88"/>
        <v>33545</v>
      </c>
      <c r="J295" s="52">
        <f t="shared" si="89"/>
        <v>35506</v>
      </c>
      <c r="K295" s="49">
        <f t="shared" si="90"/>
        <v>7066</v>
      </c>
      <c r="L295" s="50">
        <f t="shared" si="91"/>
        <v>6891</v>
      </c>
      <c r="M295" s="51">
        <v>291</v>
      </c>
      <c r="N295" s="51">
        <v>326</v>
      </c>
      <c r="O295" s="51">
        <v>353</v>
      </c>
      <c r="P295" s="51">
        <v>360</v>
      </c>
      <c r="Q295" s="51">
        <v>375</v>
      </c>
      <c r="R295" s="51">
        <v>345</v>
      </c>
      <c r="S295" s="51">
        <v>372</v>
      </c>
      <c r="T295" s="51">
        <v>390</v>
      </c>
      <c r="U295" s="51">
        <v>386</v>
      </c>
      <c r="V295" s="51">
        <v>432</v>
      </c>
      <c r="W295" s="51">
        <v>440</v>
      </c>
      <c r="X295" s="51">
        <v>452</v>
      </c>
      <c r="Y295" s="51">
        <v>393</v>
      </c>
      <c r="Z295" s="51">
        <v>421</v>
      </c>
      <c r="AA295" s="51">
        <v>431</v>
      </c>
      <c r="AB295" s="51">
        <v>425</v>
      </c>
      <c r="AC295" s="51">
        <v>395</v>
      </c>
      <c r="AD295" s="51">
        <v>479</v>
      </c>
      <c r="AE295" s="51">
        <v>391</v>
      </c>
      <c r="AF295" s="51">
        <v>283</v>
      </c>
      <c r="AG295" s="51">
        <v>322</v>
      </c>
      <c r="AH295" s="51">
        <v>301</v>
      </c>
      <c r="AI295" s="51">
        <v>353</v>
      </c>
      <c r="AJ295" s="51">
        <v>391</v>
      </c>
      <c r="AK295" s="51">
        <v>343</v>
      </c>
      <c r="AL295" s="51">
        <v>382</v>
      </c>
      <c r="AM295" s="51">
        <v>355</v>
      </c>
      <c r="AN295" s="51">
        <v>369</v>
      </c>
      <c r="AO295" s="51">
        <v>421</v>
      </c>
      <c r="AP295" s="51">
        <v>358</v>
      </c>
      <c r="AQ295" s="51">
        <v>397</v>
      </c>
      <c r="AR295" s="51">
        <v>429</v>
      </c>
      <c r="AS295" s="51">
        <v>435</v>
      </c>
      <c r="AT295" s="51">
        <v>413</v>
      </c>
      <c r="AU295" s="51">
        <v>470</v>
      </c>
      <c r="AV295" s="51">
        <v>447</v>
      </c>
      <c r="AW295" s="51">
        <v>436</v>
      </c>
      <c r="AX295" s="51">
        <v>438</v>
      </c>
      <c r="AY295" s="51">
        <v>478</v>
      </c>
      <c r="AZ295" s="51">
        <v>497</v>
      </c>
      <c r="BA295" s="51">
        <v>463</v>
      </c>
      <c r="BB295" s="51">
        <v>449</v>
      </c>
      <c r="BC295" s="51">
        <v>437</v>
      </c>
      <c r="BD295" s="51">
        <v>429</v>
      </c>
      <c r="BE295" s="51">
        <v>433</v>
      </c>
      <c r="BF295" s="51">
        <v>383</v>
      </c>
      <c r="BG295" s="51">
        <v>383</v>
      </c>
      <c r="BH295" s="51">
        <v>432</v>
      </c>
      <c r="BI295" s="51">
        <v>466</v>
      </c>
      <c r="BJ295" s="51">
        <v>484</v>
      </c>
      <c r="BK295" s="51">
        <v>543</v>
      </c>
      <c r="BL295" s="51">
        <v>556</v>
      </c>
      <c r="BM295" s="51">
        <v>581</v>
      </c>
      <c r="BN295" s="51">
        <v>617</v>
      </c>
      <c r="BO295" s="51">
        <v>610</v>
      </c>
      <c r="BP295" s="51">
        <v>665</v>
      </c>
      <c r="BQ295" s="51">
        <v>652</v>
      </c>
      <c r="BR295" s="51">
        <v>640</v>
      </c>
      <c r="BS295" s="51">
        <v>664</v>
      </c>
      <c r="BT295" s="51">
        <v>670</v>
      </c>
      <c r="BU295" s="51">
        <v>724</v>
      </c>
      <c r="BV295" s="51">
        <v>657</v>
      </c>
      <c r="BW295" s="51">
        <v>679</v>
      </c>
      <c r="BX295" s="51">
        <v>663</v>
      </c>
      <c r="BY295" s="51">
        <v>567</v>
      </c>
      <c r="BZ295" s="51">
        <v>667</v>
      </c>
      <c r="CA295" s="51">
        <v>581</v>
      </c>
      <c r="CB295" s="51">
        <v>575</v>
      </c>
      <c r="CC295" s="51">
        <v>628</v>
      </c>
      <c r="CD295" s="51">
        <v>594</v>
      </c>
      <c r="CE295" s="51">
        <v>514</v>
      </c>
      <c r="CF295" s="51">
        <v>565</v>
      </c>
      <c r="CG295" s="51">
        <v>523</v>
      </c>
      <c r="CH295" s="51">
        <v>564</v>
      </c>
      <c r="CI295" s="51">
        <v>628</v>
      </c>
      <c r="CJ295" s="51">
        <v>623</v>
      </c>
      <c r="CK295" s="51">
        <v>517</v>
      </c>
      <c r="CL295" s="51">
        <v>479</v>
      </c>
      <c r="CM295" s="51">
        <v>471</v>
      </c>
      <c r="CN295" s="51">
        <v>418</v>
      </c>
      <c r="CO295" s="51">
        <v>364</v>
      </c>
      <c r="CP295" s="51">
        <v>267</v>
      </c>
      <c r="CQ295" s="51">
        <v>274</v>
      </c>
      <c r="CR295" s="51">
        <v>279</v>
      </c>
      <c r="CS295" s="51">
        <v>225</v>
      </c>
      <c r="CT295" s="51">
        <v>221</v>
      </c>
      <c r="CU295" s="51">
        <v>190</v>
      </c>
      <c r="CV295" s="51">
        <v>155</v>
      </c>
      <c r="CW295" s="51">
        <v>158</v>
      </c>
      <c r="CX295" s="51">
        <v>100</v>
      </c>
      <c r="CY295" s="51">
        <v>409</v>
      </c>
      <c r="CZ295" s="51">
        <v>330</v>
      </c>
      <c r="DA295" s="51">
        <v>315</v>
      </c>
      <c r="DB295" s="51">
        <v>300</v>
      </c>
      <c r="DC295" s="51">
        <v>338</v>
      </c>
      <c r="DD295" s="51">
        <v>335</v>
      </c>
      <c r="DE295" s="51">
        <v>375</v>
      </c>
      <c r="DF295" s="51">
        <v>395</v>
      </c>
      <c r="DG295" s="51">
        <v>346</v>
      </c>
      <c r="DH295" s="51">
        <v>418</v>
      </c>
      <c r="DI295" s="51">
        <v>418</v>
      </c>
      <c r="DJ295" s="51">
        <v>424</v>
      </c>
      <c r="DK295" s="51">
        <v>433</v>
      </c>
      <c r="DL295" s="51">
        <v>417</v>
      </c>
      <c r="DM295" s="51">
        <v>386</v>
      </c>
      <c r="DN295" s="51">
        <v>438</v>
      </c>
      <c r="DO295" s="51">
        <v>414</v>
      </c>
      <c r="DP295" s="51">
        <v>366</v>
      </c>
      <c r="DQ295" s="51">
        <v>443</v>
      </c>
      <c r="DR295" s="51">
        <v>363</v>
      </c>
      <c r="DS295" s="51">
        <v>238</v>
      </c>
      <c r="DT295" s="51">
        <v>254</v>
      </c>
      <c r="DU295" s="51">
        <v>255</v>
      </c>
      <c r="DV295" s="51">
        <v>302</v>
      </c>
      <c r="DW295" s="51">
        <v>324</v>
      </c>
      <c r="DX295" s="51">
        <v>320</v>
      </c>
      <c r="DY295" s="51">
        <v>391</v>
      </c>
      <c r="DZ295" s="51">
        <v>382</v>
      </c>
      <c r="EA295" s="51">
        <v>388</v>
      </c>
      <c r="EB295" s="51">
        <v>379</v>
      </c>
      <c r="EC295" s="51">
        <v>352</v>
      </c>
      <c r="ED295" s="51">
        <v>415</v>
      </c>
      <c r="EE295" s="51">
        <v>483</v>
      </c>
      <c r="EF295" s="51">
        <v>451</v>
      </c>
      <c r="EG295" s="51">
        <v>479</v>
      </c>
      <c r="EH295" s="51">
        <v>405</v>
      </c>
      <c r="EI295" s="51">
        <v>436</v>
      </c>
      <c r="EJ295" s="51">
        <v>475</v>
      </c>
      <c r="EK295" s="51">
        <v>434</v>
      </c>
      <c r="EL295" s="51">
        <v>475</v>
      </c>
      <c r="EM295" s="51">
        <v>453</v>
      </c>
      <c r="EN295" s="51">
        <v>435</v>
      </c>
      <c r="EO295" s="51">
        <v>479</v>
      </c>
      <c r="EP295" s="51">
        <v>467</v>
      </c>
      <c r="EQ295" s="51">
        <v>434</v>
      </c>
      <c r="ER295" s="51">
        <v>438</v>
      </c>
      <c r="ES295" s="51">
        <v>393</v>
      </c>
      <c r="ET295" s="51">
        <v>438</v>
      </c>
      <c r="EU295" s="51">
        <v>401</v>
      </c>
      <c r="EV295" s="51">
        <v>516</v>
      </c>
      <c r="EW295" s="51">
        <v>485</v>
      </c>
      <c r="EX295" s="51">
        <v>611</v>
      </c>
      <c r="EY295" s="51">
        <v>621</v>
      </c>
      <c r="EZ295" s="51">
        <v>605</v>
      </c>
      <c r="FA295" s="51">
        <v>605</v>
      </c>
      <c r="FB295" s="51">
        <v>639</v>
      </c>
      <c r="FC295" s="51">
        <v>653</v>
      </c>
      <c r="FD295" s="51">
        <v>681</v>
      </c>
      <c r="FE295" s="51">
        <v>737</v>
      </c>
      <c r="FF295" s="51">
        <v>638</v>
      </c>
      <c r="FG295" s="51">
        <v>758</v>
      </c>
      <c r="FH295" s="51">
        <v>751</v>
      </c>
      <c r="FI295" s="51">
        <v>757</v>
      </c>
      <c r="FJ295" s="51">
        <v>683</v>
      </c>
      <c r="FK295" s="51">
        <v>630</v>
      </c>
      <c r="FL295" s="51">
        <v>628</v>
      </c>
      <c r="FM295" s="51">
        <v>656</v>
      </c>
      <c r="FN295" s="51">
        <v>607</v>
      </c>
      <c r="FO295" s="51">
        <v>562</v>
      </c>
      <c r="FP295" s="51">
        <v>580</v>
      </c>
      <c r="FQ295" s="51">
        <v>591</v>
      </c>
      <c r="FR295" s="51">
        <v>539</v>
      </c>
      <c r="FS295" s="51">
        <v>538</v>
      </c>
      <c r="FT295" s="51">
        <v>622</v>
      </c>
      <c r="FU295" s="51">
        <v>601</v>
      </c>
      <c r="FV295" s="51">
        <v>635</v>
      </c>
      <c r="FW295" s="51">
        <v>702</v>
      </c>
      <c r="FX295" s="51">
        <v>515</v>
      </c>
      <c r="FY295" s="51">
        <v>520</v>
      </c>
      <c r="FZ295" s="51">
        <v>477</v>
      </c>
      <c r="GA295" s="51">
        <v>449</v>
      </c>
      <c r="GB295" s="51">
        <v>418</v>
      </c>
      <c r="GC295" s="51">
        <v>367</v>
      </c>
      <c r="GD295" s="51">
        <v>392</v>
      </c>
      <c r="GE295" s="51">
        <v>380</v>
      </c>
      <c r="GF295" s="51">
        <v>357</v>
      </c>
      <c r="GG295" s="51">
        <v>300</v>
      </c>
      <c r="GH295" s="51">
        <v>276</v>
      </c>
      <c r="GI295" s="51">
        <v>245</v>
      </c>
      <c r="GJ295" s="51">
        <v>220</v>
      </c>
      <c r="GK295" s="51">
        <v>193</v>
      </c>
      <c r="GL295" s="52">
        <v>827</v>
      </c>
    </row>
    <row r="296" spans="1:194" s="1" customFormat="1">
      <c r="A296" s="30" t="s">
        <v>133</v>
      </c>
      <c r="B296" s="1" t="s">
        <v>374</v>
      </c>
      <c r="C296" s="29" t="str">
        <f t="shared" si="92"/>
        <v>LA England - Gateshead</v>
      </c>
      <c r="D296" s="50">
        <f t="shared" si="83"/>
        <v>77352</v>
      </c>
      <c r="E296" s="50">
        <f t="shared" si="84"/>
        <v>81051</v>
      </c>
      <c r="F296" s="51">
        <f t="shared" si="85"/>
        <v>197722</v>
      </c>
      <c r="G296" s="51">
        <f t="shared" si="86"/>
        <v>97281</v>
      </c>
      <c r="H296" s="52">
        <f t="shared" si="87"/>
        <v>100441</v>
      </c>
      <c r="I296" s="52">
        <f t="shared" si="88"/>
        <v>77352</v>
      </c>
      <c r="J296" s="52">
        <f t="shared" si="89"/>
        <v>81051</v>
      </c>
      <c r="K296" s="49">
        <f t="shared" si="90"/>
        <v>19929</v>
      </c>
      <c r="L296" s="50">
        <f t="shared" si="91"/>
        <v>19390</v>
      </c>
      <c r="M296" s="51">
        <v>951</v>
      </c>
      <c r="N296" s="51">
        <v>959</v>
      </c>
      <c r="O296" s="51">
        <v>1015</v>
      </c>
      <c r="P296" s="51">
        <v>988</v>
      </c>
      <c r="Q296" s="51">
        <v>1059</v>
      </c>
      <c r="R296" s="51">
        <v>1123</v>
      </c>
      <c r="S296" s="51">
        <v>1121</v>
      </c>
      <c r="T296" s="51">
        <v>1210</v>
      </c>
      <c r="U296" s="51">
        <v>1145</v>
      </c>
      <c r="V296" s="51">
        <v>1117</v>
      </c>
      <c r="W296" s="51">
        <v>1211</v>
      </c>
      <c r="X296" s="51">
        <v>1215</v>
      </c>
      <c r="Y296" s="51">
        <v>1234</v>
      </c>
      <c r="Z296" s="51">
        <v>1173</v>
      </c>
      <c r="AA296" s="51">
        <v>1079</v>
      </c>
      <c r="AB296" s="51">
        <v>1092</v>
      </c>
      <c r="AC296" s="51">
        <v>1089</v>
      </c>
      <c r="AD296" s="51">
        <v>1148</v>
      </c>
      <c r="AE296" s="51">
        <v>1073</v>
      </c>
      <c r="AF296" s="51">
        <v>1181</v>
      </c>
      <c r="AG296" s="51">
        <v>995</v>
      </c>
      <c r="AH296" s="51">
        <v>997</v>
      </c>
      <c r="AI296" s="51">
        <v>981</v>
      </c>
      <c r="AJ296" s="51">
        <v>1084</v>
      </c>
      <c r="AK296" s="51">
        <v>1119</v>
      </c>
      <c r="AL296" s="51">
        <v>1225</v>
      </c>
      <c r="AM296" s="51">
        <v>1329</v>
      </c>
      <c r="AN296" s="51">
        <v>1296</v>
      </c>
      <c r="AO296" s="51">
        <v>1313</v>
      </c>
      <c r="AP296" s="51">
        <v>1319</v>
      </c>
      <c r="AQ296" s="51">
        <v>1347</v>
      </c>
      <c r="AR296" s="51">
        <v>1317</v>
      </c>
      <c r="AS296" s="51">
        <v>1335</v>
      </c>
      <c r="AT296" s="51">
        <v>1267</v>
      </c>
      <c r="AU296" s="51">
        <v>1336</v>
      </c>
      <c r="AV296" s="51">
        <v>1348</v>
      </c>
      <c r="AW296" s="51">
        <v>1368</v>
      </c>
      <c r="AX296" s="51">
        <v>1303</v>
      </c>
      <c r="AY296" s="51">
        <v>1323</v>
      </c>
      <c r="AZ296" s="51">
        <v>1307</v>
      </c>
      <c r="BA296" s="51">
        <v>1221</v>
      </c>
      <c r="BB296" s="51">
        <v>1235</v>
      </c>
      <c r="BC296" s="51">
        <v>1249</v>
      </c>
      <c r="BD296" s="51">
        <v>1220</v>
      </c>
      <c r="BE296" s="51">
        <v>1106</v>
      </c>
      <c r="BF296" s="51">
        <v>1072</v>
      </c>
      <c r="BG296" s="51">
        <v>1098</v>
      </c>
      <c r="BH296" s="51">
        <v>1091</v>
      </c>
      <c r="BI296" s="51">
        <v>1123</v>
      </c>
      <c r="BJ296" s="51">
        <v>1078</v>
      </c>
      <c r="BK296" s="51">
        <v>1371</v>
      </c>
      <c r="BL296" s="51">
        <v>1372</v>
      </c>
      <c r="BM296" s="51">
        <v>1337</v>
      </c>
      <c r="BN296" s="51">
        <v>1339</v>
      </c>
      <c r="BO296" s="51">
        <v>1366</v>
      </c>
      <c r="BP296" s="51">
        <v>1398</v>
      </c>
      <c r="BQ296" s="51">
        <v>1400</v>
      </c>
      <c r="BR296" s="51">
        <v>1385</v>
      </c>
      <c r="BS296" s="51">
        <v>1373</v>
      </c>
      <c r="BT296" s="51">
        <v>1377</v>
      </c>
      <c r="BU296" s="51">
        <v>1424</v>
      </c>
      <c r="BV296" s="51">
        <v>1285</v>
      </c>
      <c r="BW296" s="51">
        <v>1219</v>
      </c>
      <c r="BX296" s="51">
        <v>1251</v>
      </c>
      <c r="BY296" s="51">
        <v>1248</v>
      </c>
      <c r="BZ296" s="51">
        <v>1219</v>
      </c>
      <c r="CA296" s="51">
        <v>1085</v>
      </c>
      <c r="CB296" s="51">
        <v>1108</v>
      </c>
      <c r="CC296" s="51">
        <v>1024</v>
      </c>
      <c r="CD296" s="51">
        <v>1026</v>
      </c>
      <c r="CE296" s="51">
        <v>919</v>
      </c>
      <c r="CF296" s="51">
        <v>939</v>
      </c>
      <c r="CG296" s="51">
        <v>995</v>
      </c>
      <c r="CH296" s="51">
        <v>954</v>
      </c>
      <c r="CI296" s="51">
        <v>1024</v>
      </c>
      <c r="CJ296" s="51">
        <v>1119</v>
      </c>
      <c r="CK296" s="51">
        <v>752</v>
      </c>
      <c r="CL296" s="51">
        <v>718</v>
      </c>
      <c r="CM296" s="51">
        <v>662</v>
      </c>
      <c r="CN296" s="51">
        <v>575</v>
      </c>
      <c r="CO296" s="51">
        <v>515</v>
      </c>
      <c r="CP296" s="51">
        <v>494</v>
      </c>
      <c r="CQ296" s="51">
        <v>507</v>
      </c>
      <c r="CR296" s="51">
        <v>515</v>
      </c>
      <c r="CS296" s="51">
        <v>426</v>
      </c>
      <c r="CT296" s="51">
        <v>394</v>
      </c>
      <c r="CU296" s="51">
        <v>294</v>
      </c>
      <c r="CV296" s="51">
        <v>282</v>
      </c>
      <c r="CW296" s="51">
        <v>236</v>
      </c>
      <c r="CX296" s="51">
        <v>200</v>
      </c>
      <c r="CY296" s="51">
        <v>569</v>
      </c>
      <c r="CZ296" s="51">
        <v>970</v>
      </c>
      <c r="DA296" s="51">
        <v>983</v>
      </c>
      <c r="DB296" s="51">
        <v>943</v>
      </c>
      <c r="DC296" s="51">
        <v>1048</v>
      </c>
      <c r="DD296" s="51">
        <v>995</v>
      </c>
      <c r="DE296" s="51">
        <v>1102</v>
      </c>
      <c r="DF296" s="51">
        <v>1061</v>
      </c>
      <c r="DG296" s="51">
        <v>1095</v>
      </c>
      <c r="DH296" s="51">
        <v>1119</v>
      </c>
      <c r="DI296" s="51">
        <v>1101</v>
      </c>
      <c r="DJ296" s="51">
        <v>1111</v>
      </c>
      <c r="DK296" s="51">
        <v>1196</v>
      </c>
      <c r="DL296" s="51">
        <v>1084</v>
      </c>
      <c r="DM296" s="51">
        <v>1166</v>
      </c>
      <c r="DN296" s="51">
        <v>1051</v>
      </c>
      <c r="DO296" s="51">
        <v>1145</v>
      </c>
      <c r="DP296" s="51">
        <v>1069</v>
      </c>
      <c r="DQ296" s="51">
        <v>1151</v>
      </c>
      <c r="DR296" s="51">
        <v>1078</v>
      </c>
      <c r="DS296" s="51">
        <v>905</v>
      </c>
      <c r="DT296" s="51">
        <v>767</v>
      </c>
      <c r="DU296" s="51">
        <v>851</v>
      </c>
      <c r="DV296" s="51">
        <v>885</v>
      </c>
      <c r="DW296" s="51">
        <v>1090</v>
      </c>
      <c r="DX296" s="51">
        <v>1238</v>
      </c>
      <c r="DY296" s="51">
        <v>1257</v>
      </c>
      <c r="DZ296" s="51">
        <v>1158</v>
      </c>
      <c r="EA296" s="51">
        <v>1349</v>
      </c>
      <c r="EB296" s="51">
        <v>1334</v>
      </c>
      <c r="EC296" s="51">
        <v>1301</v>
      </c>
      <c r="ED296" s="51">
        <v>1392</v>
      </c>
      <c r="EE296" s="51">
        <v>1318</v>
      </c>
      <c r="EF296" s="51">
        <v>1349</v>
      </c>
      <c r="EG296" s="51">
        <v>1366</v>
      </c>
      <c r="EH296" s="51">
        <v>1386</v>
      </c>
      <c r="EI296" s="51">
        <v>1285</v>
      </c>
      <c r="EJ296" s="51">
        <v>1359</v>
      </c>
      <c r="EK296" s="51">
        <v>1295</v>
      </c>
      <c r="EL296" s="51">
        <v>1352</v>
      </c>
      <c r="EM296" s="51">
        <v>1333</v>
      </c>
      <c r="EN296" s="51">
        <v>1250</v>
      </c>
      <c r="EO296" s="51">
        <v>1300</v>
      </c>
      <c r="EP296" s="51">
        <v>1346</v>
      </c>
      <c r="EQ296" s="51">
        <v>1234</v>
      </c>
      <c r="ER296" s="51">
        <v>1087</v>
      </c>
      <c r="ES296" s="51">
        <v>1052</v>
      </c>
      <c r="ET296" s="51">
        <v>1145</v>
      </c>
      <c r="EU296" s="51">
        <v>1152</v>
      </c>
      <c r="EV296" s="51">
        <v>1171</v>
      </c>
      <c r="EW296" s="51">
        <v>1263</v>
      </c>
      <c r="EX296" s="51">
        <v>1363</v>
      </c>
      <c r="EY296" s="51">
        <v>1425</v>
      </c>
      <c r="EZ296" s="51">
        <v>1343</v>
      </c>
      <c r="FA296" s="51">
        <v>1374</v>
      </c>
      <c r="FB296" s="51">
        <v>1347</v>
      </c>
      <c r="FC296" s="51">
        <v>1500</v>
      </c>
      <c r="FD296" s="51">
        <v>1460</v>
      </c>
      <c r="FE296" s="51">
        <v>1458</v>
      </c>
      <c r="FF296" s="51">
        <v>1393</v>
      </c>
      <c r="FG296" s="51">
        <v>1456</v>
      </c>
      <c r="FH296" s="51">
        <v>1357</v>
      </c>
      <c r="FI296" s="51">
        <v>1317</v>
      </c>
      <c r="FJ296" s="51">
        <v>1284</v>
      </c>
      <c r="FK296" s="51">
        <v>1228</v>
      </c>
      <c r="FL296" s="51">
        <v>1289</v>
      </c>
      <c r="FM296" s="51">
        <v>1213</v>
      </c>
      <c r="FN296" s="51">
        <v>1096</v>
      </c>
      <c r="FO296" s="51">
        <v>1098</v>
      </c>
      <c r="FP296" s="51">
        <v>1049</v>
      </c>
      <c r="FQ296" s="51">
        <v>1031</v>
      </c>
      <c r="FR296" s="51">
        <v>1029</v>
      </c>
      <c r="FS296" s="51">
        <v>995</v>
      </c>
      <c r="FT296" s="51">
        <v>1063</v>
      </c>
      <c r="FU296" s="51">
        <v>1090</v>
      </c>
      <c r="FV296" s="51">
        <v>1142</v>
      </c>
      <c r="FW296" s="51">
        <v>1175</v>
      </c>
      <c r="FX296" s="51">
        <v>840</v>
      </c>
      <c r="FY296" s="51">
        <v>883</v>
      </c>
      <c r="FZ296" s="51">
        <v>808</v>
      </c>
      <c r="GA296" s="51">
        <v>721</v>
      </c>
      <c r="GB296" s="51">
        <v>667</v>
      </c>
      <c r="GC296" s="51">
        <v>637</v>
      </c>
      <c r="GD296" s="51">
        <v>627</v>
      </c>
      <c r="GE296" s="51">
        <v>653</v>
      </c>
      <c r="GF296" s="51">
        <v>601</v>
      </c>
      <c r="GG296" s="51">
        <v>529</v>
      </c>
      <c r="GH296" s="51">
        <v>441</v>
      </c>
      <c r="GI296" s="51">
        <v>443</v>
      </c>
      <c r="GJ296" s="51">
        <v>381</v>
      </c>
      <c r="GK296" s="51">
        <v>364</v>
      </c>
      <c r="GL296" s="52">
        <v>1233</v>
      </c>
    </row>
    <row r="297" spans="1:194" s="1" customFormat="1">
      <c r="A297" s="30" t="s">
        <v>133</v>
      </c>
      <c r="B297" s="1" t="s">
        <v>375</v>
      </c>
      <c r="C297" s="29" t="str">
        <f t="shared" si="92"/>
        <v>LA England - Gedling</v>
      </c>
      <c r="D297" s="50">
        <f t="shared" si="83"/>
        <v>45173</v>
      </c>
      <c r="E297" s="50">
        <f t="shared" si="84"/>
        <v>49187</v>
      </c>
      <c r="F297" s="51">
        <f t="shared" si="85"/>
        <v>117730</v>
      </c>
      <c r="G297" s="51">
        <f t="shared" si="86"/>
        <v>57091</v>
      </c>
      <c r="H297" s="52">
        <f t="shared" si="87"/>
        <v>60639</v>
      </c>
      <c r="I297" s="52">
        <f t="shared" si="88"/>
        <v>45173</v>
      </c>
      <c r="J297" s="52">
        <f t="shared" si="89"/>
        <v>49187</v>
      </c>
      <c r="K297" s="49">
        <f t="shared" si="90"/>
        <v>11918</v>
      </c>
      <c r="L297" s="50">
        <f t="shared" si="91"/>
        <v>11452</v>
      </c>
      <c r="M297" s="51">
        <v>506</v>
      </c>
      <c r="N297" s="51">
        <v>559</v>
      </c>
      <c r="O297" s="51">
        <v>584</v>
      </c>
      <c r="P297" s="51">
        <v>608</v>
      </c>
      <c r="Q297" s="51">
        <v>621</v>
      </c>
      <c r="R297" s="51">
        <v>670</v>
      </c>
      <c r="S297" s="51">
        <v>712</v>
      </c>
      <c r="T297" s="51">
        <v>679</v>
      </c>
      <c r="U297" s="51">
        <v>654</v>
      </c>
      <c r="V297" s="51">
        <v>670</v>
      </c>
      <c r="W297" s="51">
        <v>701</v>
      </c>
      <c r="X297" s="51">
        <v>772</v>
      </c>
      <c r="Y297" s="51">
        <v>739</v>
      </c>
      <c r="Z297" s="51">
        <v>695</v>
      </c>
      <c r="AA297" s="51">
        <v>707</v>
      </c>
      <c r="AB297" s="51">
        <v>723</v>
      </c>
      <c r="AC297" s="51">
        <v>650</v>
      </c>
      <c r="AD297" s="51">
        <v>668</v>
      </c>
      <c r="AE297" s="51">
        <v>603</v>
      </c>
      <c r="AF297" s="51">
        <v>487</v>
      </c>
      <c r="AG297" s="51">
        <v>477</v>
      </c>
      <c r="AH297" s="51">
        <v>464</v>
      </c>
      <c r="AI297" s="51">
        <v>553</v>
      </c>
      <c r="AJ297" s="51">
        <v>601</v>
      </c>
      <c r="AK297" s="51">
        <v>618</v>
      </c>
      <c r="AL297" s="51">
        <v>554</v>
      </c>
      <c r="AM297" s="51">
        <v>649</v>
      </c>
      <c r="AN297" s="51">
        <v>650</v>
      </c>
      <c r="AO297" s="51">
        <v>701</v>
      </c>
      <c r="AP297" s="51">
        <v>651</v>
      </c>
      <c r="AQ297" s="51">
        <v>713</v>
      </c>
      <c r="AR297" s="51">
        <v>739</v>
      </c>
      <c r="AS297" s="51">
        <v>697</v>
      </c>
      <c r="AT297" s="51">
        <v>751</v>
      </c>
      <c r="AU297" s="51">
        <v>789</v>
      </c>
      <c r="AV297" s="51">
        <v>688</v>
      </c>
      <c r="AW297" s="51">
        <v>747</v>
      </c>
      <c r="AX297" s="51">
        <v>707</v>
      </c>
      <c r="AY297" s="51">
        <v>728</v>
      </c>
      <c r="AZ297" s="51">
        <v>722</v>
      </c>
      <c r="BA297" s="51">
        <v>717</v>
      </c>
      <c r="BB297" s="51">
        <v>732</v>
      </c>
      <c r="BC297" s="51">
        <v>769</v>
      </c>
      <c r="BD297" s="51">
        <v>728</v>
      </c>
      <c r="BE297" s="51">
        <v>687</v>
      </c>
      <c r="BF297" s="51">
        <v>685</v>
      </c>
      <c r="BG297" s="51">
        <v>661</v>
      </c>
      <c r="BH297" s="51">
        <v>636</v>
      </c>
      <c r="BI297" s="51">
        <v>706</v>
      </c>
      <c r="BJ297" s="51">
        <v>812</v>
      </c>
      <c r="BK297" s="51">
        <v>754</v>
      </c>
      <c r="BL297" s="51">
        <v>897</v>
      </c>
      <c r="BM297" s="51">
        <v>777</v>
      </c>
      <c r="BN297" s="51">
        <v>891</v>
      </c>
      <c r="BO297" s="51">
        <v>855</v>
      </c>
      <c r="BP297" s="51">
        <v>829</v>
      </c>
      <c r="BQ297" s="51">
        <v>842</v>
      </c>
      <c r="BR297" s="51">
        <v>861</v>
      </c>
      <c r="BS297" s="51">
        <v>834</v>
      </c>
      <c r="BT297" s="51">
        <v>785</v>
      </c>
      <c r="BU297" s="51">
        <v>814</v>
      </c>
      <c r="BV297" s="51">
        <v>819</v>
      </c>
      <c r="BW297" s="51">
        <v>709</v>
      </c>
      <c r="BX297" s="51">
        <v>714</v>
      </c>
      <c r="BY297" s="51">
        <v>673</v>
      </c>
      <c r="BZ297" s="51">
        <v>672</v>
      </c>
      <c r="CA297" s="51">
        <v>616</v>
      </c>
      <c r="CB297" s="51">
        <v>604</v>
      </c>
      <c r="CC297" s="51">
        <v>617</v>
      </c>
      <c r="CD297" s="51">
        <v>639</v>
      </c>
      <c r="CE297" s="51">
        <v>641</v>
      </c>
      <c r="CF297" s="51">
        <v>616</v>
      </c>
      <c r="CG297" s="51">
        <v>642</v>
      </c>
      <c r="CH297" s="51">
        <v>631</v>
      </c>
      <c r="CI297" s="51">
        <v>665</v>
      </c>
      <c r="CJ297" s="51">
        <v>710</v>
      </c>
      <c r="CK297" s="51">
        <v>473</v>
      </c>
      <c r="CL297" s="51">
        <v>471</v>
      </c>
      <c r="CM297" s="51">
        <v>459</v>
      </c>
      <c r="CN297" s="51">
        <v>404</v>
      </c>
      <c r="CO297" s="51">
        <v>370</v>
      </c>
      <c r="CP297" s="51">
        <v>315</v>
      </c>
      <c r="CQ297" s="51">
        <v>299</v>
      </c>
      <c r="CR297" s="51">
        <v>292</v>
      </c>
      <c r="CS297" s="51">
        <v>294</v>
      </c>
      <c r="CT297" s="51">
        <v>238</v>
      </c>
      <c r="CU297" s="51">
        <v>188</v>
      </c>
      <c r="CV297" s="51">
        <v>174</v>
      </c>
      <c r="CW297" s="51">
        <v>154</v>
      </c>
      <c r="CX297" s="51">
        <v>122</v>
      </c>
      <c r="CY297" s="51">
        <v>391</v>
      </c>
      <c r="CZ297" s="51">
        <v>527</v>
      </c>
      <c r="DA297" s="51">
        <v>594</v>
      </c>
      <c r="DB297" s="51">
        <v>581</v>
      </c>
      <c r="DC297" s="51">
        <v>606</v>
      </c>
      <c r="DD297" s="51">
        <v>602</v>
      </c>
      <c r="DE297" s="51">
        <v>649</v>
      </c>
      <c r="DF297" s="51">
        <v>620</v>
      </c>
      <c r="DG297" s="51">
        <v>675</v>
      </c>
      <c r="DH297" s="51">
        <v>661</v>
      </c>
      <c r="DI297" s="51">
        <v>732</v>
      </c>
      <c r="DJ297" s="51">
        <v>658</v>
      </c>
      <c r="DK297" s="51">
        <v>651</v>
      </c>
      <c r="DL297" s="51">
        <v>683</v>
      </c>
      <c r="DM297" s="51">
        <v>674</v>
      </c>
      <c r="DN297" s="51">
        <v>650</v>
      </c>
      <c r="DO297" s="51">
        <v>636</v>
      </c>
      <c r="DP297" s="51">
        <v>630</v>
      </c>
      <c r="DQ297" s="51">
        <v>623</v>
      </c>
      <c r="DR297" s="51">
        <v>579</v>
      </c>
      <c r="DS297" s="51">
        <v>328</v>
      </c>
      <c r="DT297" s="51">
        <v>384</v>
      </c>
      <c r="DU297" s="51">
        <v>430</v>
      </c>
      <c r="DV297" s="51">
        <v>545</v>
      </c>
      <c r="DW297" s="51">
        <v>603</v>
      </c>
      <c r="DX297" s="51">
        <v>620</v>
      </c>
      <c r="DY297" s="51">
        <v>629</v>
      </c>
      <c r="DZ297" s="51">
        <v>628</v>
      </c>
      <c r="EA297" s="51">
        <v>712</v>
      </c>
      <c r="EB297" s="51">
        <v>713</v>
      </c>
      <c r="EC297" s="51">
        <v>775</v>
      </c>
      <c r="ED297" s="51">
        <v>797</v>
      </c>
      <c r="EE297" s="51">
        <v>811</v>
      </c>
      <c r="EF297" s="51">
        <v>838</v>
      </c>
      <c r="EG297" s="51">
        <v>870</v>
      </c>
      <c r="EH297" s="51">
        <v>825</v>
      </c>
      <c r="EI297" s="51">
        <v>800</v>
      </c>
      <c r="EJ297" s="51">
        <v>740</v>
      </c>
      <c r="EK297" s="51">
        <v>822</v>
      </c>
      <c r="EL297" s="51">
        <v>793</v>
      </c>
      <c r="EM297" s="51">
        <v>785</v>
      </c>
      <c r="EN297" s="51">
        <v>744</v>
      </c>
      <c r="EO297" s="51">
        <v>777</v>
      </c>
      <c r="EP297" s="51">
        <v>821</v>
      </c>
      <c r="EQ297" s="51">
        <v>732</v>
      </c>
      <c r="ER297" s="51">
        <v>751</v>
      </c>
      <c r="ES297" s="51">
        <v>682</v>
      </c>
      <c r="ET297" s="51">
        <v>686</v>
      </c>
      <c r="EU297" s="51">
        <v>731</v>
      </c>
      <c r="EV297" s="51">
        <v>730</v>
      </c>
      <c r="EW297" s="51">
        <v>837</v>
      </c>
      <c r="EX297" s="51">
        <v>810</v>
      </c>
      <c r="EY297" s="51">
        <v>906</v>
      </c>
      <c r="EZ297" s="51">
        <v>837</v>
      </c>
      <c r="FA297" s="51">
        <v>923</v>
      </c>
      <c r="FB297" s="51">
        <v>874</v>
      </c>
      <c r="FC297" s="51">
        <v>902</v>
      </c>
      <c r="FD297" s="51">
        <v>835</v>
      </c>
      <c r="FE297" s="51">
        <v>897</v>
      </c>
      <c r="FF297" s="51">
        <v>964</v>
      </c>
      <c r="FG297" s="51">
        <v>857</v>
      </c>
      <c r="FH297" s="51">
        <v>814</v>
      </c>
      <c r="FI297" s="51">
        <v>848</v>
      </c>
      <c r="FJ297" s="51">
        <v>846</v>
      </c>
      <c r="FK297" s="51">
        <v>717</v>
      </c>
      <c r="FL297" s="51">
        <v>718</v>
      </c>
      <c r="FM297" s="51">
        <v>695</v>
      </c>
      <c r="FN297" s="51">
        <v>702</v>
      </c>
      <c r="FO297" s="51">
        <v>675</v>
      </c>
      <c r="FP297" s="51">
        <v>664</v>
      </c>
      <c r="FQ297" s="51">
        <v>643</v>
      </c>
      <c r="FR297" s="51">
        <v>698</v>
      </c>
      <c r="FS297" s="51">
        <v>611</v>
      </c>
      <c r="FT297" s="51">
        <v>668</v>
      </c>
      <c r="FU297" s="51">
        <v>711</v>
      </c>
      <c r="FV297" s="51">
        <v>731</v>
      </c>
      <c r="FW297" s="51">
        <v>782</v>
      </c>
      <c r="FX297" s="51">
        <v>566</v>
      </c>
      <c r="FY297" s="51">
        <v>594</v>
      </c>
      <c r="FZ297" s="51">
        <v>551</v>
      </c>
      <c r="GA297" s="51">
        <v>509</v>
      </c>
      <c r="GB297" s="51">
        <v>442</v>
      </c>
      <c r="GC297" s="51">
        <v>370</v>
      </c>
      <c r="GD297" s="51">
        <v>390</v>
      </c>
      <c r="GE297" s="51">
        <v>396</v>
      </c>
      <c r="GF297" s="51">
        <v>367</v>
      </c>
      <c r="GG297" s="51">
        <v>348</v>
      </c>
      <c r="GH297" s="51">
        <v>338</v>
      </c>
      <c r="GI297" s="51">
        <v>256</v>
      </c>
      <c r="GJ297" s="51">
        <v>236</v>
      </c>
      <c r="GK297" s="51">
        <v>193</v>
      </c>
      <c r="GL297" s="52">
        <v>785</v>
      </c>
    </row>
    <row r="298" spans="1:194" s="1" customFormat="1">
      <c r="A298" s="30" t="s">
        <v>133</v>
      </c>
      <c r="B298" s="1" t="s">
        <v>376</v>
      </c>
      <c r="C298" s="29" t="str">
        <f t="shared" si="92"/>
        <v>LA England - Gloucester</v>
      </c>
      <c r="D298" s="50">
        <f t="shared" si="83"/>
        <v>51325</v>
      </c>
      <c r="E298" s="50">
        <f t="shared" si="84"/>
        <v>53375</v>
      </c>
      <c r="F298" s="51">
        <f t="shared" si="85"/>
        <v>133522</v>
      </c>
      <c r="G298" s="51">
        <f t="shared" si="86"/>
        <v>66103</v>
      </c>
      <c r="H298" s="52">
        <f t="shared" si="87"/>
        <v>67419</v>
      </c>
      <c r="I298" s="52">
        <f t="shared" si="88"/>
        <v>51325</v>
      </c>
      <c r="J298" s="52">
        <f t="shared" si="89"/>
        <v>53375</v>
      </c>
      <c r="K298" s="49">
        <f t="shared" si="90"/>
        <v>14778</v>
      </c>
      <c r="L298" s="50">
        <f t="shared" si="91"/>
        <v>14044</v>
      </c>
      <c r="M298" s="51">
        <v>771</v>
      </c>
      <c r="N298" s="51">
        <v>722</v>
      </c>
      <c r="O298" s="51">
        <v>708</v>
      </c>
      <c r="P298" s="51">
        <v>761</v>
      </c>
      <c r="Q298" s="51">
        <v>835</v>
      </c>
      <c r="R298" s="51">
        <v>779</v>
      </c>
      <c r="S298" s="51">
        <v>855</v>
      </c>
      <c r="T298" s="51">
        <v>858</v>
      </c>
      <c r="U298" s="51">
        <v>833</v>
      </c>
      <c r="V298" s="51">
        <v>886</v>
      </c>
      <c r="W298" s="51">
        <v>917</v>
      </c>
      <c r="X298" s="51">
        <v>842</v>
      </c>
      <c r="Y298" s="51">
        <v>837</v>
      </c>
      <c r="Z298" s="51">
        <v>829</v>
      </c>
      <c r="AA298" s="51">
        <v>919</v>
      </c>
      <c r="AB298" s="51">
        <v>801</v>
      </c>
      <c r="AC298" s="51">
        <v>827</v>
      </c>
      <c r="AD298" s="51">
        <v>798</v>
      </c>
      <c r="AE298" s="51">
        <v>733</v>
      </c>
      <c r="AF298" s="51">
        <v>695</v>
      </c>
      <c r="AG298" s="51">
        <v>830</v>
      </c>
      <c r="AH298" s="51">
        <v>900</v>
      </c>
      <c r="AI298" s="51">
        <v>845</v>
      </c>
      <c r="AJ298" s="51">
        <v>958</v>
      </c>
      <c r="AK298" s="51">
        <v>834</v>
      </c>
      <c r="AL298" s="51">
        <v>808</v>
      </c>
      <c r="AM298" s="51">
        <v>889</v>
      </c>
      <c r="AN298" s="51">
        <v>801</v>
      </c>
      <c r="AO298" s="51">
        <v>924</v>
      </c>
      <c r="AP298" s="51">
        <v>946</v>
      </c>
      <c r="AQ298" s="51">
        <v>881</v>
      </c>
      <c r="AR298" s="51">
        <v>956</v>
      </c>
      <c r="AS298" s="51">
        <v>996</v>
      </c>
      <c r="AT298" s="51">
        <v>986</v>
      </c>
      <c r="AU298" s="51">
        <v>997</v>
      </c>
      <c r="AV298" s="51">
        <v>960</v>
      </c>
      <c r="AW298" s="51">
        <v>903</v>
      </c>
      <c r="AX298" s="51">
        <v>931</v>
      </c>
      <c r="AY298" s="51">
        <v>926</v>
      </c>
      <c r="AZ298" s="51">
        <v>906</v>
      </c>
      <c r="BA298" s="51">
        <v>927</v>
      </c>
      <c r="BB298" s="51">
        <v>863</v>
      </c>
      <c r="BC298" s="51">
        <v>959</v>
      </c>
      <c r="BD298" s="51">
        <v>831</v>
      </c>
      <c r="BE298" s="51">
        <v>816</v>
      </c>
      <c r="BF298" s="51">
        <v>756</v>
      </c>
      <c r="BG298" s="51">
        <v>821</v>
      </c>
      <c r="BH298" s="51">
        <v>794</v>
      </c>
      <c r="BI298" s="51">
        <v>803</v>
      </c>
      <c r="BJ298" s="51">
        <v>861</v>
      </c>
      <c r="BK298" s="51">
        <v>857</v>
      </c>
      <c r="BL298" s="51">
        <v>873</v>
      </c>
      <c r="BM298" s="51">
        <v>879</v>
      </c>
      <c r="BN298" s="51">
        <v>930</v>
      </c>
      <c r="BO298" s="51">
        <v>919</v>
      </c>
      <c r="BP298" s="51">
        <v>908</v>
      </c>
      <c r="BQ298" s="51">
        <v>883</v>
      </c>
      <c r="BR298" s="51">
        <v>896</v>
      </c>
      <c r="BS298" s="51">
        <v>879</v>
      </c>
      <c r="BT298" s="51">
        <v>949</v>
      </c>
      <c r="BU298" s="51">
        <v>836</v>
      </c>
      <c r="BV298" s="51">
        <v>844</v>
      </c>
      <c r="BW298" s="51">
        <v>796</v>
      </c>
      <c r="BX298" s="51">
        <v>770</v>
      </c>
      <c r="BY298" s="51">
        <v>716</v>
      </c>
      <c r="BZ298" s="51">
        <v>662</v>
      </c>
      <c r="CA298" s="51">
        <v>631</v>
      </c>
      <c r="CB298" s="51">
        <v>607</v>
      </c>
      <c r="CC298" s="51">
        <v>581</v>
      </c>
      <c r="CD298" s="51">
        <v>519</v>
      </c>
      <c r="CE298" s="51">
        <v>523</v>
      </c>
      <c r="CF298" s="51">
        <v>483</v>
      </c>
      <c r="CG298" s="51">
        <v>539</v>
      </c>
      <c r="CH298" s="51">
        <v>547</v>
      </c>
      <c r="CI298" s="51">
        <v>510</v>
      </c>
      <c r="CJ298" s="51">
        <v>562</v>
      </c>
      <c r="CK298" s="51">
        <v>427</v>
      </c>
      <c r="CL298" s="51">
        <v>417</v>
      </c>
      <c r="CM298" s="51">
        <v>409</v>
      </c>
      <c r="CN298" s="51">
        <v>383</v>
      </c>
      <c r="CO298" s="51">
        <v>373</v>
      </c>
      <c r="CP298" s="51">
        <v>296</v>
      </c>
      <c r="CQ298" s="51">
        <v>252</v>
      </c>
      <c r="CR298" s="51">
        <v>273</v>
      </c>
      <c r="CS298" s="51">
        <v>230</v>
      </c>
      <c r="CT298" s="51">
        <v>195</v>
      </c>
      <c r="CU298" s="51">
        <v>197</v>
      </c>
      <c r="CV298" s="51">
        <v>161</v>
      </c>
      <c r="CW298" s="51">
        <v>126</v>
      </c>
      <c r="CX298" s="51">
        <v>116</v>
      </c>
      <c r="CY298" s="51">
        <v>335</v>
      </c>
      <c r="CZ298" s="51">
        <v>692</v>
      </c>
      <c r="DA298" s="51">
        <v>661</v>
      </c>
      <c r="DB298" s="51">
        <v>739</v>
      </c>
      <c r="DC298" s="51">
        <v>739</v>
      </c>
      <c r="DD298" s="51">
        <v>799</v>
      </c>
      <c r="DE298" s="51">
        <v>704</v>
      </c>
      <c r="DF298" s="51">
        <v>818</v>
      </c>
      <c r="DG298" s="51">
        <v>827</v>
      </c>
      <c r="DH298" s="51">
        <v>799</v>
      </c>
      <c r="DI298" s="51">
        <v>821</v>
      </c>
      <c r="DJ298" s="51">
        <v>836</v>
      </c>
      <c r="DK298" s="51">
        <v>879</v>
      </c>
      <c r="DL298" s="51">
        <v>866</v>
      </c>
      <c r="DM298" s="51">
        <v>831</v>
      </c>
      <c r="DN298" s="51">
        <v>836</v>
      </c>
      <c r="DO298" s="51">
        <v>709</v>
      </c>
      <c r="DP298" s="51">
        <v>725</v>
      </c>
      <c r="DQ298" s="51">
        <v>763</v>
      </c>
      <c r="DR298" s="51">
        <v>767</v>
      </c>
      <c r="DS298" s="51">
        <v>723</v>
      </c>
      <c r="DT298" s="51">
        <v>895</v>
      </c>
      <c r="DU298" s="51">
        <v>908</v>
      </c>
      <c r="DV298" s="51">
        <v>774</v>
      </c>
      <c r="DW298" s="51">
        <v>852</v>
      </c>
      <c r="DX298" s="51">
        <v>873</v>
      </c>
      <c r="DY298" s="51">
        <v>867</v>
      </c>
      <c r="DZ298" s="51">
        <v>780</v>
      </c>
      <c r="EA298" s="51">
        <v>898</v>
      </c>
      <c r="EB298" s="51">
        <v>947</v>
      </c>
      <c r="EC298" s="51">
        <v>922</v>
      </c>
      <c r="ED298" s="51">
        <v>963</v>
      </c>
      <c r="EE298" s="51">
        <v>943</v>
      </c>
      <c r="EF298" s="51">
        <v>1030</v>
      </c>
      <c r="EG298" s="51">
        <v>1001</v>
      </c>
      <c r="EH298" s="51">
        <v>1040</v>
      </c>
      <c r="EI298" s="51">
        <v>991</v>
      </c>
      <c r="EJ298" s="51">
        <v>966</v>
      </c>
      <c r="EK298" s="51">
        <v>939</v>
      </c>
      <c r="EL298" s="51">
        <v>883</v>
      </c>
      <c r="EM298" s="51">
        <v>933</v>
      </c>
      <c r="EN298" s="51">
        <v>909</v>
      </c>
      <c r="EO298" s="51">
        <v>888</v>
      </c>
      <c r="EP298" s="51">
        <v>925</v>
      </c>
      <c r="EQ298" s="51">
        <v>859</v>
      </c>
      <c r="ER298" s="51">
        <v>733</v>
      </c>
      <c r="ES298" s="51">
        <v>794</v>
      </c>
      <c r="ET298" s="51">
        <v>707</v>
      </c>
      <c r="EU298" s="51">
        <v>802</v>
      </c>
      <c r="EV298" s="51">
        <v>849</v>
      </c>
      <c r="EW298" s="51">
        <v>817</v>
      </c>
      <c r="EX298" s="51">
        <v>858</v>
      </c>
      <c r="EY298" s="51">
        <v>868</v>
      </c>
      <c r="EZ298" s="51">
        <v>909</v>
      </c>
      <c r="FA298" s="51">
        <v>966</v>
      </c>
      <c r="FB298" s="51">
        <v>894</v>
      </c>
      <c r="FC298" s="51">
        <v>930</v>
      </c>
      <c r="FD298" s="51">
        <v>976</v>
      </c>
      <c r="FE298" s="51">
        <v>897</v>
      </c>
      <c r="FF298" s="51">
        <v>921</v>
      </c>
      <c r="FG298" s="51">
        <v>861</v>
      </c>
      <c r="FH298" s="51">
        <v>827</v>
      </c>
      <c r="FI298" s="51">
        <v>809</v>
      </c>
      <c r="FJ298" s="51">
        <v>805</v>
      </c>
      <c r="FK298" s="51">
        <v>752</v>
      </c>
      <c r="FL298" s="51">
        <v>720</v>
      </c>
      <c r="FM298" s="51">
        <v>662</v>
      </c>
      <c r="FN298" s="51">
        <v>636</v>
      </c>
      <c r="FO298" s="51">
        <v>588</v>
      </c>
      <c r="FP298" s="51">
        <v>603</v>
      </c>
      <c r="FQ298" s="51">
        <v>608</v>
      </c>
      <c r="FR298" s="51">
        <v>554</v>
      </c>
      <c r="FS298" s="51">
        <v>608</v>
      </c>
      <c r="FT298" s="51">
        <v>545</v>
      </c>
      <c r="FU298" s="51">
        <v>570</v>
      </c>
      <c r="FV298" s="51">
        <v>613</v>
      </c>
      <c r="FW298" s="51">
        <v>624</v>
      </c>
      <c r="FX298" s="51">
        <v>522</v>
      </c>
      <c r="FY298" s="51">
        <v>490</v>
      </c>
      <c r="FZ298" s="51">
        <v>484</v>
      </c>
      <c r="GA298" s="51">
        <v>479</v>
      </c>
      <c r="GB298" s="51">
        <v>385</v>
      </c>
      <c r="GC298" s="51">
        <v>323</v>
      </c>
      <c r="GD298" s="51">
        <v>351</v>
      </c>
      <c r="GE298" s="51">
        <v>327</v>
      </c>
      <c r="GF298" s="51">
        <v>305</v>
      </c>
      <c r="GG298" s="51">
        <v>274</v>
      </c>
      <c r="GH298" s="51">
        <v>238</v>
      </c>
      <c r="GI298" s="51">
        <v>237</v>
      </c>
      <c r="GJ298" s="51">
        <v>209</v>
      </c>
      <c r="GK298" s="51">
        <v>196</v>
      </c>
      <c r="GL298" s="52">
        <v>773</v>
      </c>
    </row>
    <row r="299" spans="1:194" s="1" customFormat="1">
      <c r="A299" s="30" t="s">
        <v>133</v>
      </c>
      <c r="B299" s="1" t="s">
        <v>377</v>
      </c>
      <c r="C299" s="29" t="str">
        <f t="shared" si="92"/>
        <v>LA England - Gosport</v>
      </c>
      <c r="D299" s="50">
        <f t="shared" si="83"/>
        <v>31708</v>
      </c>
      <c r="E299" s="50">
        <f t="shared" si="84"/>
        <v>34076</v>
      </c>
      <c r="F299" s="51">
        <f t="shared" si="85"/>
        <v>82285</v>
      </c>
      <c r="G299" s="51">
        <f t="shared" si="86"/>
        <v>40357</v>
      </c>
      <c r="H299" s="52">
        <f t="shared" si="87"/>
        <v>41928</v>
      </c>
      <c r="I299" s="52">
        <f t="shared" si="88"/>
        <v>31708</v>
      </c>
      <c r="J299" s="52">
        <f t="shared" si="89"/>
        <v>34076</v>
      </c>
      <c r="K299" s="49">
        <f t="shared" si="90"/>
        <v>8649</v>
      </c>
      <c r="L299" s="50">
        <f t="shared" si="91"/>
        <v>7852</v>
      </c>
      <c r="M299" s="51">
        <v>377</v>
      </c>
      <c r="N299" s="51">
        <v>424</v>
      </c>
      <c r="O299" s="51">
        <v>453</v>
      </c>
      <c r="P299" s="51">
        <v>437</v>
      </c>
      <c r="Q299" s="51">
        <v>457</v>
      </c>
      <c r="R299" s="51">
        <v>441</v>
      </c>
      <c r="S299" s="51">
        <v>449</v>
      </c>
      <c r="T299" s="51">
        <v>498</v>
      </c>
      <c r="U299" s="51">
        <v>462</v>
      </c>
      <c r="V299" s="51">
        <v>510</v>
      </c>
      <c r="W299" s="51">
        <v>536</v>
      </c>
      <c r="X299" s="51">
        <v>538</v>
      </c>
      <c r="Y299" s="51">
        <v>545</v>
      </c>
      <c r="Z299" s="51">
        <v>507</v>
      </c>
      <c r="AA299" s="51">
        <v>524</v>
      </c>
      <c r="AB299" s="51">
        <v>508</v>
      </c>
      <c r="AC299" s="51">
        <v>489</v>
      </c>
      <c r="AD299" s="51">
        <v>494</v>
      </c>
      <c r="AE299" s="51">
        <v>494</v>
      </c>
      <c r="AF299" s="51">
        <v>432</v>
      </c>
      <c r="AG299" s="51">
        <v>404</v>
      </c>
      <c r="AH299" s="51">
        <v>405</v>
      </c>
      <c r="AI299" s="51">
        <v>446</v>
      </c>
      <c r="AJ299" s="51">
        <v>508</v>
      </c>
      <c r="AK299" s="51">
        <v>471</v>
      </c>
      <c r="AL299" s="51">
        <v>429</v>
      </c>
      <c r="AM299" s="51">
        <v>468</v>
      </c>
      <c r="AN299" s="51">
        <v>481</v>
      </c>
      <c r="AO299" s="51">
        <v>468</v>
      </c>
      <c r="AP299" s="51">
        <v>521</v>
      </c>
      <c r="AQ299" s="51">
        <v>498</v>
      </c>
      <c r="AR299" s="51">
        <v>494</v>
      </c>
      <c r="AS299" s="51">
        <v>483</v>
      </c>
      <c r="AT299" s="51">
        <v>496</v>
      </c>
      <c r="AU299" s="51">
        <v>516</v>
      </c>
      <c r="AV299" s="51">
        <v>455</v>
      </c>
      <c r="AW299" s="51">
        <v>483</v>
      </c>
      <c r="AX299" s="51">
        <v>532</v>
      </c>
      <c r="AY299" s="51">
        <v>478</v>
      </c>
      <c r="AZ299" s="51">
        <v>526</v>
      </c>
      <c r="BA299" s="51">
        <v>432</v>
      </c>
      <c r="BB299" s="51">
        <v>451</v>
      </c>
      <c r="BC299" s="51">
        <v>522</v>
      </c>
      <c r="BD299" s="51">
        <v>462</v>
      </c>
      <c r="BE299" s="51">
        <v>436</v>
      </c>
      <c r="BF299" s="51">
        <v>432</v>
      </c>
      <c r="BG299" s="51">
        <v>431</v>
      </c>
      <c r="BH299" s="51">
        <v>449</v>
      </c>
      <c r="BI299" s="51">
        <v>469</v>
      </c>
      <c r="BJ299" s="51">
        <v>476</v>
      </c>
      <c r="BK299" s="51">
        <v>539</v>
      </c>
      <c r="BL299" s="51">
        <v>577</v>
      </c>
      <c r="BM299" s="51">
        <v>522</v>
      </c>
      <c r="BN299" s="51">
        <v>527</v>
      </c>
      <c r="BO299" s="51">
        <v>553</v>
      </c>
      <c r="BP299" s="51">
        <v>575</v>
      </c>
      <c r="BQ299" s="51">
        <v>605</v>
      </c>
      <c r="BR299" s="51">
        <v>600</v>
      </c>
      <c r="BS299" s="51">
        <v>606</v>
      </c>
      <c r="BT299" s="51">
        <v>582</v>
      </c>
      <c r="BU299" s="51">
        <v>575</v>
      </c>
      <c r="BV299" s="51">
        <v>564</v>
      </c>
      <c r="BW299" s="51">
        <v>597</v>
      </c>
      <c r="BX299" s="51">
        <v>541</v>
      </c>
      <c r="BY299" s="51">
        <v>517</v>
      </c>
      <c r="BZ299" s="51">
        <v>470</v>
      </c>
      <c r="CA299" s="51">
        <v>472</v>
      </c>
      <c r="CB299" s="51">
        <v>447</v>
      </c>
      <c r="CC299" s="51">
        <v>438</v>
      </c>
      <c r="CD299" s="51">
        <v>385</v>
      </c>
      <c r="CE299" s="51">
        <v>411</v>
      </c>
      <c r="CF299" s="51">
        <v>448</v>
      </c>
      <c r="CG299" s="51">
        <v>410</v>
      </c>
      <c r="CH299" s="51">
        <v>430</v>
      </c>
      <c r="CI299" s="51">
        <v>488</v>
      </c>
      <c r="CJ299" s="51">
        <v>494</v>
      </c>
      <c r="CK299" s="51">
        <v>388</v>
      </c>
      <c r="CL299" s="51">
        <v>360</v>
      </c>
      <c r="CM299" s="51">
        <v>326</v>
      </c>
      <c r="CN299" s="51">
        <v>284</v>
      </c>
      <c r="CO299" s="51">
        <v>225</v>
      </c>
      <c r="CP299" s="51">
        <v>192</v>
      </c>
      <c r="CQ299" s="51">
        <v>227</v>
      </c>
      <c r="CR299" s="51">
        <v>206</v>
      </c>
      <c r="CS299" s="51">
        <v>175</v>
      </c>
      <c r="CT299" s="51">
        <v>179</v>
      </c>
      <c r="CU299" s="51">
        <v>136</v>
      </c>
      <c r="CV299" s="51">
        <v>111</v>
      </c>
      <c r="CW299" s="51">
        <v>82</v>
      </c>
      <c r="CX299" s="51">
        <v>92</v>
      </c>
      <c r="CY299" s="51">
        <v>304</v>
      </c>
      <c r="CZ299" s="51">
        <v>387</v>
      </c>
      <c r="DA299" s="51">
        <v>403</v>
      </c>
      <c r="DB299" s="51">
        <v>386</v>
      </c>
      <c r="DC299" s="51">
        <v>399</v>
      </c>
      <c r="DD299" s="51">
        <v>405</v>
      </c>
      <c r="DE299" s="51">
        <v>441</v>
      </c>
      <c r="DF299" s="51">
        <v>467</v>
      </c>
      <c r="DG299" s="51">
        <v>418</v>
      </c>
      <c r="DH299" s="51">
        <v>473</v>
      </c>
      <c r="DI299" s="51">
        <v>452</v>
      </c>
      <c r="DJ299" s="51">
        <v>416</v>
      </c>
      <c r="DK299" s="51">
        <v>453</v>
      </c>
      <c r="DL299" s="51">
        <v>490</v>
      </c>
      <c r="DM299" s="51">
        <v>461</v>
      </c>
      <c r="DN299" s="51">
        <v>485</v>
      </c>
      <c r="DO299" s="51">
        <v>462</v>
      </c>
      <c r="DP299" s="51">
        <v>427</v>
      </c>
      <c r="DQ299" s="51">
        <v>427</v>
      </c>
      <c r="DR299" s="51">
        <v>413</v>
      </c>
      <c r="DS299" s="51">
        <v>317</v>
      </c>
      <c r="DT299" s="51">
        <v>313</v>
      </c>
      <c r="DU299" s="51">
        <v>354</v>
      </c>
      <c r="DV299" s="51">
        <v>420</v>
      </c>
      <c r="DW299" s="51">
        <v>458</v>
      </c>
      <c r="DX299" s="51">
        <v>404</v>
      </c>
      <c r="DY299" s="51">
        <v>473</v>
      </c>
      <c r="DZ299" s="51">
        <v>434</v>
      </c>
      <c r="EA299" s="51">
        <v>490</v>
      </c>
      <c r="EB299" s="51">
        <v>494</v>
      </c>
      <c r="EC299" s="51">
        <v>506</v>
      </c>
      <c r="ED299" s="51">
        <v>533</v>
      </c>
      <c r="EE299" s="51">
        <v>528</v>
      </c>
      <c r="EF299" s="51">
        <v>552</v>
      </c>
      <c r="EG299" s="51">
        <v>536</v>
      </c>
      <c r="EH299" s="51">
        <v>533</v>
      </c>
      <c r="EI299" s="51">
        <v>548</v>
      </c>
      <c r="EJ299" s="51">
        <v>536</v>
      </c>
      <c r="EK299" s="51">
        <v>563</v>
      </c>
      <c r="EL299" s="51">
        <v>496</v>
      </c>
      <c r="EM299" s="51">
        <v>491</v>
      </c>
      <c r="EN299" s="51">
        <v>539</v>
      </c>
      <c r="EO299" s="51">
        <v>508</v>
      </c>
      <c r="EP299" s="51">
        <v>536</v>
      </c>
      <c r="EQ299" s="51">
        <v>488</v>
      </c>
      <c r="ER299" s="51">
        <v>468</v>
      </c>
      <c r="ES299" s="51">
        <v>418</v>
      </c>
      <c r="ET299" s="51">
        <v>446</v>
      </c>
      <c r="EU299" s="51">
        <v>478</v>
      </c>
      <c r="EV299" s="51">
        <v>502</v>
      </c>
      <c r="EW299" s="51">
        <v>556</v>
      </c>
      <c r="EX299" s="51">
        <v>558</v>
      </c>
      <c r="EY299" s="51">
        <v>594</v>
      </c>
      <c r="EZ299" s="51">
        <v>568</v>
      </c>
      <c r="FA299" s="51">
        <v>627</v>
      </c>
      <c r="FB299" s="51">
        <v>588</v>
      </c>
      <c r="FC299" s="51">
        <v>604</v>
      </c>
      <c r="FD299" s="51">
        <v>570</v>
      </c>
      <c r="FE299" s="51">
        <v>647</v>
      </c>
      <c r="FF299" s="51">
        <v>639</v>
      </c>
      <c r="FG299" s="51">
        <v>618</v>
      </c>
      <c r="FH299" s="51">
        <v>613</v>
      </c>
      <c r="FI299" s="51">
        <v>581</v>
      </c>
      <c r="FJ299" s="51">
        <v>565</v>
      </c>
      <c r="FK299" s="51">
        <v>591</v>
      </c>
      <c r="FL299" s="51">
        <v>561</v>
      </c>
      <c r="FM299" s="51">
        <v>534</v>
      </c>
      <c r="FN299" s="51">
        <v>487</v>
      </c>
      <c r="FO299" s="51">
        <v>466</v>
      </c>
      <c r="FP299" s="51">
        <v>487</v>
      </c>
      <c r="FQ299" s="51">
        <v>458</v>
      </c>
      <c r="FR299" s="51">
        <v>472</v>
      </c>
      <c r="FS299" s="51">
        <v>438</v>
      </c>
      <c r="FT299" s="51">
        <v>438</v>
      </c>
      <c r="FU299" s="51">
        <v>548</v>
      </c>
      <c r="FV299" s="51">
        <v>492</v>
      </c>
      <c r="FW299" s="51">
        <v>585</v>
      </c>
      <c r="FX299" s="51">
        <v>410</v>
      </c>
      <c r="FY299" s="51">
        <v>446</v>
      </c>
      <c r="FZ299" s="51">
        <v>371</v>
      </c>
      <c r="GA299" s="51">
        <v>349</v>
      </c>
      <c r="GB299" s="51">
        <v>320</v>
      </c>
      <c r="GC299" s="51">
        <v>233</v>
      </c>
      <c r="GD299" s="51">
        <v>260</v>
      </c>
      <c r="GE299" s="51">
        <v>254</v>
      </c>
      <c r="GF299" s="51">
        <v>245</v>
      </c>
      <c r="GG299" s="51">
        <v>231</v>
      </c>
      <c r="GH299" s="51">
        <v>199</v>
      </c>
      <c r="GI299" s="51">
        <v>185</v>
      </c>
      <c r="GJ299" s="51">
        <v>154</v>
      </c>
      <c r="GK299" s="51">
        <v>147</v>
      </c>
      <c r="GL299" s="52">
        <v>612</v>
      </c>
    </row>
    <row r="300" spans="1:194" s="1" customFormat="1">
      <c r="A300" s="30" t="s">
        <v>133</v>
      </c>
      <c r="B300" s="1" t="s">
        <v>378</v>
      </c>
      <c r="C300" s="29" t="str">
        <f t="shared" si="92"/>
        <v>LA England - Gravesham</v>
      </c>
      <c r="D300" s="50">
        <f t="shared" si="83"/>
        <v>39235</v>
      </c>
      <c r="E300" s="50">
        <f t="shared" si="84"/>
        <v>42274</v>
      </c>
      <c r="F300" s="51">
        <f t="shared" si="85"/>
        <v>106970</v>
      </c>
      <c r="G300" s="51">
        <f t="shared" si="86"/>
        <v>52155</v>
      </c>
      <c r="H300" s="52">
        <f t="shared" si="87"/>
        <v>54815</v>
      </c>
      <c r="I300" s="52">
        <f t="shared" si="88"/>
        <v>39235</v>
      </c>
      <c r="J300" s="52">
        <f t="shared" si="89"/>
        <v>42274</v>
      </c>
      <c r="K300" s="49">
        <f t="shared" si="90"/>
        <v>12920</v>
      </c>
      <c r="L300" s="50">
        <f t="shared" si="91"/>
        <v>12541</v>
      </c>
      <c r="M300" s="51">
        <v>655</v>
      </c>
      <c r="N300" s="51">
        <v>619</v>
      </c>
      <c r="O300" s="51">
        <v>721</v>
      </c>
      <c r="P300" s="51">
        <v>664</v>
      </c>
      <c r="Q300" s="51">
        <v>745</v>
      </c>
      <c r="R300" s="51">
        <v>678</v>
      </c>
      <c r="S300" s="51">
        <v>746</v>
      </c>
      <c r="T300" s="51">
        <v>713</v>
      </c>
      <c r="U300" s="51">
        <v>766</v>
      </c>
      <c r="V300" s="51">
        <v>721</v>
      </c>
      <c r="W300" s="51">
        <v>779</v>
      </c>
      <c r="X300" s="51">
        <v>787</v>
      </c>
      <c r="Y300" s="51">
        <v>772</v>
      </c>
      <c r="Z300" s="51">
        <v>712</v>
      </c>
      <c r="AA300" s="51">
        <v>714</v>
      </c>
      <c r="AB300" s="51">
        <v>712</v>
      </c>
      <c r="AC300" s="51">
        <v>742</v>
      </c>
      <c r="AD300" s="51">
        <v>674</v>
      </c>
      <c r="AE300" s="51">
        <v>676</v>
      </c>
      <c r="AF300" s="51">
        <v>486</v>
      </c>
      <c r="AG300" s="51">
        <v>480</v>
      </c>
      <c r="AH300" s="51">
        <v>524</v>
      </c>
      <c r="AI300" s="51">
        <v>574</v>
      </c>
      <c r="AJ300" s="51">
        <v>638</v>
      </c>
      <c r="AK300" s="51">
        <v>629</v>
      </c>
      <c r="AL300" s="51">
        <v>611</v>
      </c>
      <c r="AM300" s="51">
        <v>564</v>
      </c>
      <c r="AN300" s="51">
        <v>605</v>
      </c>
      <c r="AO300" s="51">
        <v>642</v>
      </c>
      <c r="AP300" s="51">
        <v>624</v>
      </c>
      <c r="AQ300" s="51">
        <v>690</v>
      </c>
      <c r="AR300" s="51">
        <v>691</v>
      </c>
      <c r="AS300" s="51">
        <v>717</v>
      </c>
      <c r="AT300" s="51">
        <v>677</v>
      </c>
      <c r="AU300" s="51">
        <v>716</v>
      </c>
      <c r="AV300" s="51">
        <v>749</v>
      </c>
      <c r="AW300" s="51">
        <v>745</v>
      </c>
      <c r="AX300" s="51">
        <v>681</v>
      </c>
      <c r="AY300" s="51">
        <v>723</v>
      </c>
      <c r="AZ300" s="51">
        <v>697</v>
      </c>
      <c r="BA300" s="51">
        <v>672</v>
      </c>
      <c r="BB300" s="51">
        <v>698</v>
      </c>
      <c r="BC300" s="51">
        <v>714</v>
      </c>
      <c r="BD300" s="51">
        <v>702</v>
      </c>
      <c r="BE300" s="51">
        <v>627</v>
      </c>
      <c r="BF300" s="51">
        <v>605</v>
      </c>
      <c r="BG300" s="51">
        <v>640</v>
      </c>
      <c r="BH300" s="51">
        <v>662</v>
      </c>
      <c r="BI300" s="51">
        <v>662</v>
      </c>
      <c r="BJ300" s="51">
        <v>650</v>
      </c>
      <c r="BK300" s="51">
        <v>675</v>
      </c>
      <c r="BL300" s="51">
        <v>738</v>
      </c>
      <c r="BM300" s="51">
        <v>727</v>
      </c>
      <c r="BN300" s="51">
        <v>734</v>
      </c>
      <c r="BO300" s="51">
        <v>720</v>
      </c>
      <c r="BP300" s="51">
        <v>667</v>
      </c>
      <c r="BQ300" s="51">
        <v>766</v>
      </c>
      <c r="BR300" s="51">
        <v>694</v>
      </c>
      <c r="BS300" s="51">
        <v>690</v>
      </c>
      <c r="BT300" s="51">
        <v>704</v>
      </c>
      <c r="BU300" s="51">
        <v>644</v>
      </c>
      <c r="BV300" s="51">
        <v>618</v>
      </c>
      <c r="BW300" s="51">
        <v>590</v>
      </c>
      <c r="BX300" s="51">
        <v>600</v>
      </c>
      <c r="BY300" s="51">
        <v>539</v>
      </c>
      <c r="BZ300" s="51">
        <v>502</v>
      </c>
      <c r="CA300" s="51">
        <v>516</v>
      </c>
      <c r="CB300" s="51">
        <v>474</v>
      </c>
      <c r="CC300" s="51">
        <v>442</v>
      </c>
      <c r="CD300" s="51">
        <v>438</v>
      </c>
      <c r="CE300" s="51">
        <v>374</v>
      </c>
      <c r="CF300" s="51">
        <v>449</v>
      </c>
      <c r="CG300" s="51">
        <v>375</v>
      </c>
      <c r="CH300" s="51">
        <v>446</v>
      </c>
      <c r="CI300" s="51">
        <v>456</v>
      </c>
      <c r="CJ300" s="51">
        <v>476</v>
      </c>
      <c r="CK300" s="51">
        <v>350</v>
      </c>
      <c r="CL300" s="51">
        <v>327</v>
      </c>
      <c r="CM300" s="51">
        <v>344</v>
      </c>
      <c r="CN300" s="51">
        <v>301</v>
      </c>
      <c r="CO300" s="51">
        <v>279</v>
      </c>
      <c r="CP300" s="51">
        <v>222</v>
      </c>
      <c r="CQ300" s="51">
        <v>235</v>
      </c>
      <c r="CR300" s="51">
        <v>211</v>
      </c>
      <c r="CS300" s="51">
        <v>193</v>
      </c>
      <c r="CT300" s="51">
        <v>145</v>
      </c>
      <c r="CU300" s="51">
        <v>150</v>
      </c>
      <c r="CV300" s="51">
        <v>128</v>
      </c>
      <c r="CW300" s="51">
        <v>122</v>
      </c>
      <c r="CX300" s="51">
        <v>90</v>
      </c>
      <c r="CY300" s="51">
        <v>313</v>
      </c>
      <c r="CZ300" s="51">
        <v>628</v>
      </c>
      <c r="DA300" s="51">
        <v>653</v>
      </c>
      <c r="DB300" s="51">
        <v>699</v>
      </c>
      <c r="DC300" s="51">
        <v>636</v>
      </c>
      <c r="DD300" s="51">
        <v>666</v>
      </c>
      <c r="DE300" s="51">
        <v>737</v>
      </c>
      <c r="DF300" s="51">
        <v>679</v>
      </c>
      <c r="DG300" s="51">
        <v>702</v>
      </c>
      <c r="DH300" s="51">
        <v>746</v>
      </c>
      <c r="DI300" s="51">
        <v>679</v>
      </c>
      <c r="DJ300" s="51">
        <v>742</v>
      </c>
      <c r="DK300" s="51">
        <v>710</v>
      </c>
      <c r="DL300" s="51">
        <v>770</v>
      </c>
      <c r="DM300" s="51">
        <v>745</v>
      </c>
      <c r="DN300" s="51">
        <v>689</v>
      </c>
      <c r="DO300" s="51">
        <v>720</v>
      </c>
      <c r="DP300" s="51">
        <v>675</v>
      </c>
      <c r="DQ300" s="51">
        <v>665</v>
      </c>
      <c r="DR300" s="51">
        <v>548</v>
      </c>
      <c r="DS300" s="51">
        <v>362</v>
      </c>
      <c r="DT300" s="51">
        <v>394</v>
      </c>
      <c r="DU300" s="51">
        <v>452</v>
      </c>
      <c r="DV300" s="51">
        <v>540</v>
      </c>
      <c r="DW300" s="51">
        <v>606</v>
      </c>
      <c r="DX300" s="51">
        <v>620</v>
      </c>
      <c r="DY300" s="51">
        <v>662</v>
      </c>
      <c r="DZ300" s="51">
        <v>583</v>
      </c>
      <c r="EA300" s="51">
        <v>635</v>
      </c>
      <c r="EB300" s="51">
        <v>669</v>
      </c>
      <c r="EC300" s="51">
        <v>701</v>
      </c>
      <c r="ED300" s="51">
        <v>778</v>
      </c>
      <c r="EE300" s="51">
        <v>750</v>
      </c>
      <c r="EF300" s="51">
        <v>840</v>
      </c>
      <c r="EG300" s="51">
        <v>775</v>
      </c>
      <c r="EH300" s="51">
        <v>774</v>
      </c>
      <c r="EI300" s="51">
        <v>861</v>
      </c>
      <c r="EJ300" s="51">
        <v>836</v>
      </c>
      <c r="EK300" s="51">
        <v>823</v>
      </c>
      <c r="EL300" s="51">
        <v>802</v>
      </c>
      <c r="EM300" s="51">
        <v>821</v>
      </c>
      <c r="EN300" s="51">
        <v>784</v>
      </c>
      <c r="EO300" s="51">
        <v>771</v>
      </c>
      <c r="EP300" s="51">
        <v>757</v>
      </c>
      <c r="EQ300" s="51">
        <v>750</v>
      </c>
      <c r="ER300" s="51">
        <v>659</v>
      </c>
      <c r="ES300" s="51">
        <v>620</v>
      </c>
      <c r="ET300" s="51">
        <v>666</v>
      </c>
      <c r="EU300" s="51">
        <v>659</v>
      </c>
      <c r="EV300" s="51">
        <v>687</v>
      </c>
      <c r="EW300" s="51">
        <v>659</v>
      </c>
      <c r="EX300" s="51">
        <v>741</v>
      </c>
      <c r="EY300" s="51">
        <v>743</v>
      </c>
      <c r="EZ300" s="51">
        <v>777</v>
      </c>
      <c r="FA300" s="51">
        <v>759</v>
      </c>
      <c r="FB300" s="51">
        <v>708</v>
      </c>
      <c r="FC300" s="51">
        <v>757</v>
      </c>
      <c r="FD300" s="51">
        <v>729</v>
      </c>
      <c r="FE300" s="51">
        <v>692</v>
      </c>
      <c r="FF300" s="51">
        <v>670</v>
      </c>
      <c r="FG300" s="51">
        <v>713</v>
      </c>
      <c r="FH300" s="51">
        <v>681</v>
      </c>
      <c r="FI300" s="51">
        <v>652</v>
      </c>
      <c r="FJ300" s="51">
        <v>569</v>
      </c>
      <c r="FK300" s="51">
        <v>556</v>
      </c>
      <c r="FL300" s="51">
        <v>585</v>
      </c>
      <c r="FM300" s="51">
        <v>478</v>
      </c>
      <c r="FN300" s="51">
        <v>530</v>
      </c>
      <c r="FO300" s="51">
        <v>520</v>
      </c>
      <c r="FP300" s="51">
        <v>502</v>
      </c>
      <c r="FQ300" s="51">
        <v>487</v>
      </c>
      <c r="FR300" s="51">
        <v>465</v>
      </c>
      <c r="FS300" s="51">
        <v>463</v>
      </c>
      <c r="FT300" s="51">
        <v>442</v>
      </c>
      <c r="FU300" s="51">
        <v>448</v>
      </c>
      <c r="FV300" s="51">
        <v>516</v>
      </c>
      <c r="FW300" s="51">
        <v>626</v>
      </c>
      <c r="FX300" s="51">
        <v>453</v>
      </c>
      <c r="FY300" s="51">
        <v>394</v>
      </c>
      <c r="FZ300" s="51">
        <v>368</v>
      </c>
      <c r="GA300" s="51">
        <v>378</v>
      </c>
      <c r="GB300" s="51">
        <v>327</v>
      </c>
      <c r="GC300" s="51">
        <v>303</v>
      </c>
      <c r="GD300" s="51">
        <v>276</v>
      </c>
      <c r="GE300" s="51">
        <v>284</v>
      </c>
      <c r="GF300" s="51">
        <v>279</v>
      </c>
      <c r="GG300" s="51">
        <v>255</v>
      </c>
      <c r="GH300" s="51">
        <v>219</v>
      </c>
      <c r="GI300" s="51">
        <v>205</v>
      </c>
      <c r="GJ300" s="51">
        <v>174</v>
      </c>
      <c r="GK300" s="51">
        <v>171</v>
      </c>
      <c r="GL300" s="52">
        <v>535</v>
      </c>
    </row>
    <row r="301" spans="1:194" s="1" customFormat="1">
      <c r="A301" s="30" t="s">
        <v>133</v>
      </c>
      <c r="B301" s="1" t="s">
        <v>379</v>
      </c>
      <c r="C301" s="29" t="str">
        <f t="shared" si="92"/>
        <v>LA England - Great Yarmouth</v>
      </c>
      <c r="D301" s="50">
        <f t="shared" si="83"/>
        <v>38899</v>
      </c>
      <c r="E301" s="50">
        <f t="shared" si="84"/>
        <v>41807</v>
      </c>
      <c r="F301" s="51">
        <f t="shared" si="85"/>
        <v>99862</v>
      </c>
      <c r="G301" s="51">
        <f t="shared" si="86"/>
        <v>48741</v>
      </c>
      <c r="H301" s="52">
        <f t="shared" si="87"/>
        <v>51121</v>
      </c>
      <c r="I301" s="52">
        <f t="shared" si="88"/>
        <v>38899</v>
      </c>
      <c r="J301" s="52">
        <f t="shared" si="89"/>
        <v>41807</v>
      </c>
      <c r="K301" s="49">
        <f t="shared" si="90"/>
        <v>9842</v>
      </c>
      <c r="L301" s="50">
        <f t="shared" si="91"/>
        <v>9314</v>
      </c>
      <c r="M301" s="51">
        <v>441</v>
      </c>
      <c r="N301" s="51">
        <v>487</v>
      </c>
      <c r="O301" s="51">
        <v>497</v>
      </c>
      <c r="P301" s="51">
        <v>528</v>
      </c>
      <c r="Q301" s="51">
        <v>532</v>
      </c>
      <c r="R301" s="51">
        <v>582</v>
      </c>
      <c r="S301" s="51">
        <v>510</v>
      </c>
      <c r="T301" s="51">
        <v>529</v>
      </c>
      <c r="U301" s="51">
        <v>551</v>
      </c>
      <c r="V301" s="51">
        <v>564</v>
      </c>
      <c r="W301" s="51">
        <v>594</v>
      </c>
      <c r="X301" s="51">
        <v>605</v>
      </c>
      <c r="Y301" s="51">
        <v>597</v>
      </c>
      <c r="Z301" s="51">
        <v>549</v>
      </c>
      <c r="AA301" s="51">
        <v>609</v>
      </c>
      <c r="AB301" s="51">
        <v>576</v>
      </c>
      <c r="AC301" s="51">
        <v>563</v>
      </c>
      <c r="AD301" s="51">
        <v>528</v>
      </c>
      <c r="AE301" s="51">
        <v>555</v>
      </c>
      <c r="AF301" s="51">
        <v>488</v>
      </c>
      <c r="AG301" s="51">
        <v>431</v>
      </c>
      <c r="AH301" s="51">
        <v>444</v>
      </c>
      <c r="AI301" s="51">
        <v>491</v>
      </c>
      <c r="AJ301" s="51">
        <v>513</v>
      </c>
      <c r="AK301" s="51">
        <v>527</v>
      </c>
      <c r="AL301" s="51">
        <v>529</v>
      </c>
      <c r="AM301" s="51">
        <v>531</v>
      </c>
      <c r="AN301" s="51">
        <v>529</v>
      </c>
      <c r="AO301" s="51">
        <v>529</v>
      </c>
      <c r="AP301" s="51">
        <v>555</v>
      </c>
      <c r="AQ301" s="51">
        <v>558</v>
      </c>
      <c r="AR301" s="51">
        <v>568</v>
      </c>
      <c r="AS301" s="51">
        <v>595</v>
      </c>
      <c r="AT301" s="51">
        <v>559</v>
      </c>
      <c r="AU301" s="51">
        <v>532</v>
      </c>
      <c r="AV301" s="51">
        <v>609</v>
      </c>
      <c r="AW301" s="51">
        <v>538</v>
      </c>
      <c r="AX301" s="51">
        <v>545</v>
      </c>
      <c r="AY301" s="51">
        <v>569</v>
      </c>
      <c r="AZ301" s="51">
        <v>526</v>
      </c>
      <c r="BA301" s="51">
        <v>502</v>
      </c>
      <c r="BB301" s="51">
        <v>524</v>
      </c>
      <c r="BC301" s="51">
        <v>601</v>
      </c>
      <c r="BD301" s="51">
        <v>575</v>
      </c>
      <c r="BE301" s="51">
        <v>491</v>
      </c>
      <c r="BF301" s="51">
        <v>481</v>
      </c>
      <c r="BG301" s="51">
        <v>513</v>
      </c>
      <c r="BH301" s="51">
        <v>547</v>
      </c>
      <c r="BI301" s="51">
        <v>539</v>
      </c>
      <c r="BJ301" s="51">
        <v>568</v>
      </c>
      <c r="BK301" s="51">
        <v>680</v>
      </c>
      <c r="BL301" s="51">
        <v>655</v>
      </c>
      <c r="BM301" s="51">
        <v>695</v>
      </c>
      <c r="BN301" s="51">
        <v>699</v>
      </c>
      <c r="BO301" s="51">
        <v>708</v>
      </c>
      <c r="BP301" s="51">
        <v>717</v>
      </c>
      <c r="BQ301" s="51">
        <v>680</v>
      </c>
      <c r="BR301" s="51">
        <v>728</v>
      </c>
      <c r="BS301" s="51">
        <v>739</v>
      </c>
      <c r="BT301" s="51">
        <v>702</v>
      </c>
      <c r="BU301" s="51">
        <v>701</v>
      </c>
      <c r="BV301" s="51">
        <v>649</v>
      </c>
      <c r="BW301" s="51">
        <v>695</v>
      </c>
      <c r="BX301" s="51">
        <v>657</v>
      </c>
      <c r="BY301" s="51">
        <v>654</v>
      </c>
      <c r="BZ301" s="51">
        <v>608</v>
      </c>
      <c r="CA301" s="51">
        <v>625</v>
      </c>
      <c r="CB301" s="51">
        <v>619</v>
      </c>
      <c r="CC301" s="51">
        <v>655</v>
      </c>
      <c r="CD301" s="51">
        <v>588</v>
      </c>
      <c r="CE301" s="51">
        <v>600</v>
      </c>
      <c r="CF301" s="51">
        <v>572</v>
      </c>
      <c r="CG301" s="51">
        <v>610</v>
      </c>
      <c r="CH301" s="51">
        <v>602</v>
      </c>
      <c r="CI301" s="51">
        <v>681</v>
      </c>
      <c r="CJ301" s="51">
        <v>709</v>
      </c>
      <c r="CK301" s="51">
        <v>549</v>
      </c>
      <c r="CL301" s="51">
        <v>497</v>
      </c>
      <c r="CM301" s="51">
        <v>462</v>
      </c>
      <c r="CN301" s="51">
        <v>435</v>
      </c>
      <c r="CO301" s="51">
        <v>366</v>
      </c>
      <c r="CP301" s="51">
        <v>286</v>
      </c>
      <c r="CQ301" s="51">
        <v>295</v>
      </c>
      <c r="CR301" s="51">
        <v>295</v>
      </c>
      <c r="CS301" s="51">
        <v>275</v>
      </c>
      <c r="CT301" s="51">
        <v>208</v>
      </c>
      <c r="CU301" s="51">
        <v>163</v>
      </c>
      <c r="CV301" s="51">
        <v>162</v>
      </c>
      <c r="CW301" s="51">
        <v>133</v>
      </c>
      <c r="CX301" s="51">
        <v>100</v>
      </c>
      <c r="CY301" s="51">
        <v>383</v>
      </c>
      <c r="CZ301" s="51">
        <v>444</v>
      </c>
      <c r="DA301" s="51">
        <v>452</v>
      </c>
      <c r="DB301" s="51">
        <v>473</v>
      </c>
      <c r="DC301" s="51">
        <v>467</v>
      </c>
      <c r="DD301" s="51">
        <v>474</v>
      </c>
      <c r="DE301" s="51">
        <v>524</v>
      </c>
      <c r="DF301" s="51">
        <v>548</v>
      </c>
      <c r="DG301" s="51">
        <v>523</v>
      </c>
      <c r="DH301" s="51">
        <v>511</v>
      </c>
      <c r="DI301" s="51">
        <v>542</v>
      </c>
      <c r="DJ301" s="51">
        <v>510</v>
      </c>
      <c r="DK301" s="51">
        <v>546</v>
      </c>
      <c r="DL301" s="51">
        <v>605</v>
      </c>
      <c r="DM301" s="51">
        <v>541</v>
      </c>
      <c r="DN301" s="51">
        <v>574</v>
      </c>
      <c r="DO301" s="51">
        <v>558</v>
      </c>
      <c r="DP301" s="51">
        <v>494</v>
      </c>
      <c r="DQ301" s="51">
        <v>528</v>
      </c>
      <c r="DR301" s="51">
        <v>532</v>
      </c>
      <c r="DS301" s="51">
        <v>412</v>
      </c>
      <c r="DT301" s="51">
        <v>424</v>
      </c>
      <c r="DU301" s="51">
        <v>429</v>
      </c>
      <c r="DV301" s="51">
        <v>467</v>
      </c>
      <c r="DW301" s="51">
        <v>566</v>
      </c>
      <c r="DX301" s="51">
        <v>532</v>
      </c>
      <c r="DY301" s="51">
        <v>577</v>
      </c>
      <c r="DZ301" s="51">
        <v>528</v>
      </c>
      <c r="EA301" s="51">
        <v>565</v>
      </c>
      <c r="EB301" s="51">
        <v>572</v>
      </c>
      <c r="EC301" s="51">
        <v>601</v>
      </c>
      <c r="ED301" s="51">
        <v>634</v>
      </c>
      <c r="EE301" s="51">
        <v>617</v>
      </c>
      <c r="EF301" s="51">
        <v>608</v>
      </c>
      <c r="EG301" s="51">
        <v>616</v>
      </c>
      <c r="EH301" s="51">
        <v>622</v>
      </c>
      <c r="EI301" s="51">
        <v>611</v>
      </c>
      <c r="EJ301" s="51">
        <v>585</v>
      </c>
      <c r="EK301" s="51">
        <v>564</v>
      </c>
      <c r="EL301" s="51">
        <v>563</v>
      </c>
      <c r="EM301" s="51">
        <v>600</v>
      </c>
      <c r="EN301" s="51">
        <v>581</v>
      </c>
      <c r="EO301" s="51">
        <v>560</v>
      </c>
      <c r="EP301" s="51">
        <v>578</v>
      </c>
      <c r="EQ301" s="51">
        <v>512</v>
      </c>
      <c r="ER301" s="51">
        <v>521</v>
      </c>
      <c r="ES301" s="51">
        <v>503</v>
      </c>
      <c r="ET301" s="51">
        <v>572</v>
      </c>
      <c r="EU301" s="51">
        <v>561</v>
      </c>
      <c r="EV301" s="51">
        <v>630</v>
      </c>
      <c r="EW301" s="51">
        <v>643</v>
      </c>
      <c r="EX301" s="51">
        <v>665</v>
      </c>
      <c r="EY301" s="51">
        <v>708</v>
      </c>
      <c r="EZ301" s="51">
        <v>692</v>
      </c>
      <c r="FA301" s="51">
        <v>770</v>
      </c>
      <c r="FB301" s="51">
        <v>754</v>
      </c>
      <c r="FC301" s="51">
        <v>779</v>
      </c>
      <c r="FD301" s="51">
        <v>773</v>
      </c>
      <c r="FE301" s="51">
        <v>784</v>
      </c>
      <c r="FF301" s="51">
        <v>828</v>
      </c>
      <c r="FG301" s="51">
        <v>779</v>
      </c>
      <c r="FH301" s="51">
        <v>754</v>
      </c>
      <c r="FI301" s="51">
        <v>678</v>
      </c>
      <c r="FJ301" s="51">
        <v>688</v>
      </c>
      <c r="FK301" s="51">
        <v>675</v>
      </c>
      <c r="FL301" s="51">
        <v>696</v>
      </c>
      <c r="FM301" s="51">
        <v>714</v>
      </c>
      <c r="FN301" s="51">
        <v>660</v>
      </c>
      <c r="FO301" s="51">
        <v>644</v>
      </c>
      <c r="FP301" s="51">
        <v>603</v>
      </c>
      <c r="FQ301" s="51">
        <v>637</v>
      </c>
      <c r="FR301" s="51">
        <v>587</v>
      </c>
      <c r="FS301" s="51">
        <v>644</v>
      </c>
      <c r="FT301" s="51">
        <v>608</v>
      </c>
      <c r="FU301" s="51">
        <v>632</v>
      </c>
      <c r="FV301" s="51">
        <v>655</v>
      </c>
      <c r="FW301" s="51">
        <v>755</v>
      </c>
      <c r="FX301" s="51">
        <v>603</v>
      </c>
      <c r="FY301" s="51">
        <v>543</v>
      </c>
      <c r="FZ301" s="51">
        <v>550</v>
      </c>
      <c r="GA301" s="51">
        <v>489</v>
      </c>
      <c r="GB301" s="51">
        <v>402</v>
      </c>
      <c r="GC301" s="51">
        <v>389</v>
      </c>
      <c r="GD301" s="51">
        <v>328</v>
      </c>
      <c r="GE301" s="51">
        <v>317</v>
      </c>
      <c r="GF301" s="51">
        <v>298</v>
      </c>
      <c r="GG301" s="51">
        <v>297</v>
      </c>
      <c r="GH301" s="51">
        <v>229</v>
      </c>
      <c r="GI301" s="51">
        <v>222</v>
      </c>
      <c r="GJ301" s="51">
        <v>182</v>
      </c>
      <c r="GK301" s="51">
        <v>181</v>
      </c>
      <c r="GL301" s="52">
        <v>729</v>
      </c>
    </row>
    <row r="302" spans="1:194" s="1" customFormat="1">
      <c r="A302" s="30" t="s">
        <v>133</v>
      </c>
      <c r="B302" s="1" t="s">
        <v>380</v>
      </c>
      <c r="C302" s="29" t="str">
        <f t="shared" si="92"/>
        <v>LA England - Greenwich</v>
      </c>
      <c r="D302" s="50">
        <f t="shared" si="83"/>
        <v>108669</v>
      </c>
      <c r="E302" s="50">
        <f t="shared" si="84"/>
        <v>116854</v>
      </c>
      <c r="F302" s="51">
        <f t="shared" si="85"/>
        <v>291080</v>
      </c>
      <c r="G302" s="51">
        <f t="shared" si="86"/>
        <v>141998</v>
      </c>
      <c r="H302" s="52">
        <f t="shared" si="87"/>
        <v>149082</v>
      </c>
      <c r="I302" s="52">
        <f t="shared" si="88"/>
        <v>108669</v>
      </c>
      <c r="J302" s="52">
        <f t="shared" si="89"/>
        <v>116854</v>
      </c>
      <c r="K302" s="49">
        <f t="shared" si="90"/>
        <v>33329</v>
      </c>
      <c r="L302" s="50">
        <f t="shared" si="91"/>
        <v>32228</v>
      </c>
      <c r="M302" s="51">
        <v>2037</v>
      </c>
      <c r="N302" s="51">
        <v>1867</v>
      </c>
      <c r="O302" s="51">
        <v>1978</v>
      </c>
      <c r="P302" s="51">
        <v>1779</v>
      </c>
      <c r="Q302" s="51">
        <v>1829</v>
      </c>
      <c r="R302" s="51">
        <v>1818</v>
      </c>
      <c r="S302" s="51">
        <v>1875</v>
      </c>
      <c r="T302" s="51">
        <v>1927</v>
      </c>
      <c r="U302" s="51">
        <v>1863</v>
      </c>
      <c r="V302" s="51">
        <v>1902</v>
      </c>
      <c r="W302" s="51">
        <v>1866</v>
      </c>
      <c r="X302" s="51">
        <v>1839</v>
      </c>
      <c r="Y302" s="51">
        <v>1871</v>
      </c>
      <c r="Z302" s="51">
        <v>1819</v>
      </c>
      <c r="AA302" s="51">
        <v>1887</v>
      </c>
      <c r="AB302" s="51">
        <v>1804</v>
      </c>
      <c r="AC302" s="51">
        <v>1662</v>
      </c>
      <c r="AD302" s="51">
        <v>1706</v>
      </c>
      <c r="AE302" s="51">
        <v>1614</v>
      </c>
      <c r="AF302" s="51">
        <v>1613</v>
      </c>
      <c r="AG302" s="51">
        <v>1560</v>
      </c>
      <c r="AH302" s="51">
        <v>1678</v>
      </c>
      <c r="AI302" s="51">
        <v>1828</v>
      </c>
      <c r="AJ302" s="51">
        <v>1995</v>
      </c>
      <c r="AK302" s="51">
        <v>2007</v>
      </c>
      <c r="AL302" s="51">
        <v>2160</v>
      </c>
      <c r="AM302" s="51">
        <v>2426</v>
      </c>
      <c r="AN302" s="51">
        <v>2332</v>
      </c>
      <c r="AO302" s="51">
        <v>2437</v>
      </c>
      <c r="AP302" s="51">
        <v>2563</v>
      </c>
      <c r="AQ302" s="51">
        <v>2742</v>
      </c>
      <c r="AR302" s="51">
        <v>2674</v>
      </c>
      <c r="AS302" s="51">
        <v>2693</v>
      </c>
      <c r="AT302" s="51">
        <v>2662</v>
      </c>
      <c r="AU302" s="51">
        <v>2730</v>
      </c>
      <c r="AV302" s="51">
        <v>2523</v>
      </c>
      <c r="AW302" s="51">
        <v>2525</v>
      </c>
      <c r="AX302" s="51">
        <v>2500</v>
      </c>
      <c r="AY302" s="51">
        <v>2460</v>
      </c>
      <c r="AZ302" s="51">
        <v>2520</v>
      </c>
      <c r="BA302" s="51">
        <v>2213</v>
      </c>
      <c r="BB302" s="51">
        <v>2284</v>
      </c>
      <c r="BC302" s="51">
        <v>2302</v>
      </c>
      <c r="BD302" s="51">
        <v>2147</v>
      </c>
      <c r="BE302" s="51">
        <v>2119</v>
      </c>
      <c r="BF302" s="51">
        <v>1977</v>
      </c>
      <c r="BG302" s="51">
        <v>1867</v>
      </c>
      <c r="BH302" s="51">
        <v>2000</v>
      </c>
      <c r="BI302" s="51">
        <v>1770</v>
      </c>
      <c r="BJ302" s="51">
        <v>1800</v>
      </c>
      <c r="BK302" s="51">
        <v>1805</v>
      </c>
      <c r="BL302" s="51">
        <v>1857</v>
      </c>
      <c r="BM302" s="51">
        <v>1883</v>
      </c>
      <c r="BN302" s="51">
        <v>1901</v>
      </c>
      <c r="BO302" s="51">
        <v>1780</v>
      </c>
      <c r="BP302" s="51">
        <v>1856</v>
      </c>
      <c r="BQ302" s="51">
        <v>1765</v>
      </c>
      <c r="BR302" s="51">
        <v>1595</v>
      </c>
      <c r="BS302" s="51">
        <v>1451</v>
      </c>
      <c r="BT302" s="51">
        <v>1550</v>
      </c>
      <c r="BU302" s="51">
        <v>1478</v>
      </c>
      <c r="BV302" s="51">
        <v>1444</v>
      </c>
      <c r="BW302" s="51">
        <v>1380</v>
      </c>
      <c r="BX302" s="51">
        <v>1199</v>
      </c>
      <c r="BY302" s="51">
        <v>1092</v>
      </c>
      <c r="BZ302" s="51">
        <v>1010</v>
      </c>
      <c r="CA302" s="51">
        <v>1012</v>
      </c>
      <c r="CB302" s="51">
        <v>957</v>
      </c>
      <c r="CC302" s="51">
        <v>850</v>
      </c>
      <c r="CD302" s="51">
        <v>810</v>
      </c>
      <c r="CE302" s="51">
        <v>699</v>
      </c>
      <c r="CF302" s="51">
        <v>754</v>
      </c>
      <c r="CG302" s="51">
        <v>714</v>
      </c>
      <c r="CH302" s="51">
        <v>690</v>
      </c>
      <c r="CI302" s="51">
        <v>709</v>
      </c>
      <c r="CJ302" s="51">
        <v>757</v>
      </c>
      <c r="CK302" s="51">
        <v>552</v>
      </c>
      <c r="CL302" s="51">
        <v>525</v>
      </c>
      <c r="CM302" s="51">
        <v>527</v>
      </c>
      <c r="CN302" s="51">
        <v>426</v>
      </c>
      <c r="CO302" s="51">
        <v>367</v>
      </c>
      <c r="CP302" s="51">
        <v>353</v>
      </c>
      <c r="CQ302" s="51">
        <v>329</v>
      </c>
      <c r="CR302" s="51">
        <v>322</v>
      </c>
      <c r="CS302" s="51">
        <v>262</v>
      </c>
      <c r="CT302" s="51">
        <v>253</v>
      </c>
      <c r="CU302" s="51">
        <v>207</v>
      </c>
      <c r="CV302" s="51">
        <v>194</v>
      </c>
      <c r="CW302" s="51">
        <v>126</v>
      </c>
      <c r="CX302" s="51">
        <v>122</v>
      </c>
      <c r="CY302" s="51">
        <v>385</v>
      </c>
      <c r="CZ302" s="51">
        <v>1979</v>
      </c>
      <c r="DA302" s="51">
        <v>1835</v>
      </c>
      <c r="DB302" s="51">
        <v>1833</v>
      </c>
      <c r="DC302" s="51">
        <v>1832</v>
      </c>
      <c r="DD302" s="51">
        <v>1863</v>
      </c>
      <c r="DE302" s="51">
        <v>1824</v>
      </c>
      <c r="DF302" s="51">
        <v>1819</v>
      </c>
      <c r="DG302" s="51">
        <v>1782</v>
      </c>
      <c r="DH302" s="51">
        <v>1810</v>
      </c>
      <c r="DI302" s="51">
        <v>1844</v>
      </c>
      <c r="DJ302" s="51">
        <v>1794</v>
      </c>
      <c r="DK302" s="51">
        <v>1738</v>
      </c>
      <c r="DL302" s="51">
        <v>1831</v>
      </c>
      <c r="DM302" s="51">
        <v>1801</v>
      </c>
      <c r="DN302" s="51">
        <v>1710</v>
      </c>
      <c r="DO302" s="51">
        <v>1664</v>
      </c>
      <c r="DP302" s="51">
        <v>1662</v>
      </c>
      <c r="DQ302" s="51">
        <v>1607</v>
      </c>
      <c r="DR302" s="51">
        <v>1582</v>
      </c>
      <c r="DS302" s="51">
        <v>1481</v>
      </c>
      <c r="DT302" s="51">
        <v>1582</v>
      </c>
      <c r="DU302" s="51">
        <v>1711</v>
      </c>
      <c r="DV302" s="51">
        <v>1798</v>
      </c>
      <c r="DW302" s="51">
        <v>2018</v>
      </c>
      <c r="DX302" s="51">
        <v>2195</v>
      </c>
      <c r="DY302" s="51">
        <v>2289</v>
      </c>
      <c r="DZ302" s="51">
        <v>2461</v>
      </c>
      <c r="EA302" s="51">
        <v>2496</v>
      </c>
      <c r="EB302" s="51">
        <v>2650</v>
      </c>
      <c r="EC302" s="51">
        <v>2764</v>
      </c>
      <c r="ED302" s="51">
        <v>2907</v>
      </c>
      <c r="EE302" s="51">
        <v>2928</v>
      </c>
      <c r="EF302" s="51">
        <v>2910</v>
      </c>
      <c r="EG302" s="51">
        <v>2953</v>
      </c>
      <c r="EH302" s="51">
        <v>2972</v>
      </c>
      <c r="EI302" s="51">
        <v>2732</v>
      </c>
      <c r="EJ302" s="51">
        <v>2769</v>
      </c>
      <c r="EK302" s="51">
        <v>2561</v>
      </c>
      <c r="EL302" s="51">
        <v>2623</v>
      </c>
      <c r="EM302" s="51">
        <v>2613</v>
      </c>
      <c r="EN302" s="51">
        <v>2481</v>
      </c>
      <c r="EO302" s="51">
        <v>2579</v>
      </c>
      <c r="EP302" s="51">
        <v>2537</v>
      </c>
      <c r="EQ302" s="51">
        <v>2340</v>
      </c>
      <c r="ER302" s="51">
        <v>2170</v>
      </c>
      <c r="ES302" s="51">
        <v>2029</v>
      </c>
      <c r="ET302" s="51">
        <v>2103</v>
      </c>
      <c r="EU302" s="51">
        <v>2087</v>
      </c>
      <c r="EV302" s="51">
        <v>1993</v>
      </c>
      <c r="EW302" s="51">
        <v>1926</v>
      </c>
      <c r="EX302" s="51">
        <v>1913</v>
      </c>
      <c r="EY302" s="51">
        <v>2012</v>
      </c>
      <c r="EZ302" s="51">
        <v>1941</v>
      </c>
      <c r="FA302" s="51">
        <v>1932</v>
      </c>
      <c r="FB302" s="51">
        <v>1771</v>
      </c>
      <c r="FC302" s="51">
        <v>1750</v>
      </c>
      <c r="FD302" s="51">
        <v>1636</v>
      </c>
      <c r="FE302" s="51">
        <v>1746</v>
      </c>
      <c r="FF302" s="51">
        <v>1646</v>
      </c>
      <c r="FG302" s="51">
        <v>1557</v>
      </c>
      <c r="FH302" s="51">
        <v>1454</v>
      </c>
      <c r="FI302" s="51">
        <v>1444</v>
      </c>
      <c r="FJ302" s="51">
        <v>1372</v>
      </c>
      <c r="FK302" s="51">
        <v>1285</v>
      </c>
      <c r="FL302" s="51">
        <v>1163</v>
      </c>
      <c r="FM302" s="51">
        <v>1024</v>
      </c>
      <c r="FN302" s="51">
        <v>1086</v>
      </c>
      <c r="FO302" s="51">
        <v>1018</v>
      </c>
      <c r="FP302" s="51">
        <v>957</v>
      </c>
      <c r="FQ302" s="51">
        <v>893</v>
      </c>
      <c r="FR302" s="51">
        <v>863</v>
      </c>
      <c r="FS302" s="51">
        <v>832</v>
      </c>
      <c r="FT302" s="51">
        <v>779</v>
      </c>
      <c r="FU302" s="51">
        <v>761</v>
      </c>
      <c r="FV302" s="51">
        <v>835</v>
      </c>
      <c r="FW302" s="51">
        <v>884</v>
      </c>
      <c r="FX302" s="51">
        <v>728</v>
      </c>
      <c r="FY302" s="51">
        <v>641</v>
      </c>
      <c r="FZ302" s="51">
        <v>630</v>
      </c>
      <c r="GA302" s="51">
        <v>560</v>
      </c>
      <c r="GB302" s="51">
        <v>497</v>
      </c>
      <c r="GC302" s="51">
        <v>455</v>
      </c>
      <c r="GD302" s="51">
        <v>456</v>
      </c>
      <c r="GE302" s="51">
        <v>434</v>
      </c>
      <c r="GF302" s="51">
        <v>375</v>
      </c>
      <c r="GG302" s="51">
        <v>327</v>
      </c>
      <c r="GH302" s="51">
        <v>318</v>
      </c>
      <c r="GI302" s="51">
        <v>290</v>
      </c>
      <c r="GJ302" s="51">
        <v>226</v>
      </c>
      <c r="GK302" s="51">
        <v>211</v>
      </c>
      <c r="GL302" s="52">
        <v>912</v>
      </c>
    </row>
    <row r="303" spans="1:194" s="1" customFormat="1">
      <c r="A303" s="30" t="s">
        <v>133</v>
      </c>
      <c r="B303" s="1" t="s">
        <v>381</v>
      </c>
      <c r="C303" s="29" t="str">
        <f t="shared" si="92"/>
        <v>LA England - Guildford</v>
      </c>
      <c r="D303" s="50">
        <f t="shared" si="83"/>
        <v>57455</v>
      </c>
      <c r="E303" s="50">
        <f t="shared" si="84"/>
        <v>59963</v>
      </c>
      <c r="F303" s="51">
        <f t="shared" si="85"/>
        <v>145673</v>
      </c>
      <c r="G303" s="51">
        <f t="shared" si="86"/>
        <v>71786</v>
      </c>
      <c r="H303" s="52">
        <f t="shared" si="87"/>
        <v>73887</v>
      </c>
      <c r="I303" s="52">
        <f t="shared" si="88"/>
        <v>57455</v>
      </c>
      <c r="J303" s="52">
        <f t="shared" si="89"/>
        <v>59963</v>
      </c>
      <c r="K303" s="49">
        <f t="shared" si="90"/>
        <v>14331</v>
      </c>
      <c r="L303" s="50">
        <f t="shared" si="91"/>
        <v>13924</v>
      </c>
      <c r="M303" s="51">
        <v>666</v>
      </c>
      <c r="N303" s="51">
        <v>686</v>
      </c>
      <c r="O303" s="51">
        <v>687</v>
      </c>
      <c r="P303" s="51">
        <v>729</v>
      </c>
      <c r="Q303" s="51">
        <v>734</v>
      </c>
      <c r="R303" s="51">
        <v>758</v>
      </c>
      <c r="S303" s="51">
        <v>805</v>
      </c>
      <c r="T303" s="51">
        <v>793</v>
      </c>
      <c r="U303" s="51">
        <v>793</v>
      </c>
      <c r="V303" s="51">
        <v>845</v>
      </c>
      <c r="W303" s="51">
        <v>885</v>
      </c>
      <c r="X303" s="51">
        <v>949</v>
      </c>
      <c r="Y303" s="51">
        <v>865</v>
      </c>
      <c r="Z303" s="51">
        <v>889</v>
      </c>
      <c r="AA303" s="51">
        <v>847</v>
      </c>
      <c r="AB303" s="51">
        <v>804</v>
      </c>
      <c r="AC303" s="51">
        <v>767</v>
      </c>
      <c r="AD303" s="51">
        <v>829</v>
      </c>
      <c r="AE303" s="51">
        <v>1092</v>
      </c>
      <c r="AF303" s="51">
        <v>1633</v>
      </c>
      <c r="AG303" s="51">
        <v>1569</v>
      </c>
      <c r="AH303" s="51">
        <v>1511</v>
      </c>
      <c r="AI303" s="51">
        <v>1329</v>
      </c>
      <c r="AJ303" s="51">
        <v>1306</v>
      </c>
      <c r="AK303" s="51">
        <v>1176</v>
      </c>
      <c r="AL303" s="51">
        <v>1027</v>
      </c>
      <c r="AM303" s="51">
        <v>934</v>
      </c>
      <c r="AN303" s="51">
        <v>913</v>
      </c>
      <c r="AO303" s="51">
        <v>888</v>
      </c>
      <c r="AP303" s="51">
        <v>827</v>
      </c>
      <c r="AQ303" s="51">
        <v>888</v>
      </c>
      <c r="AR303" s="51">
        <v>887</v>
      </c>
      <c r="AS303" s="51">
        <v>937</v>
      </c>
      <c r="AT303" s="51">
        <v>934</v>
      </c>
      <c r="AU303" s="51">
        <v>880</v>
      </c>
      <c r="AV303" s="51">
        <v>888</v>
      </c>
      <c r="AW303" s="51">
        <v>871</v>
      </c>
      <c r="AX303" s="51">
        <v>868</v>
      </c>
      <c r="AY303" s="51">
        <v>862</v>
      </c>
      <c r="AZ303" s="51">
        <v>881</v>
      </c>
      <c r="BA303" s="51">
        <v>845</v>
      </c>
      <c r="BB303" s="51">
        <v>919</v>
      </c>
      <c r="BC303" s="51">
        <v>947</v>
      </c>
      <c r="BD303" s="51">
        <v>937</v>
      </c>
      <c r="BE303" s="51">
        <v>864</v>
      </c>
      <c r="BF303" s="51">
        <v>915</v>
      </c>
      <c r="BG303" s="51">
        <v>869</v>
      </c>
      <c r="BH303" s="51">
        <v>888</v>
      </c>
      <c r="BI303" s="51">
        <v>988</v>
      </c>
      <c r="BJ303" s="51">
        <v>979</v>
      </c>
      <c r="BK303" s="51">
        <v>960</v>
      </c>
      <c r="BL303" s="51">
        <v>1013</v>
      </c>
      <c r="BM303" s="51">
        <v>897</v>
      </c>
      <c r="BN303" s="51">
        <v>976</v>
      </c>
      <c r="BO303" s="51">
        <v>981</v>
      </c>
      <c r="BP303" s="51">
        <v>972</v>
      </c>
      <c r="BQ303" s="51">
        <v>943</v>
      </c>
      <c r="BR303" s="51">
        <v>948</v>
      </c>
      <c r="BS303" s="51">
        <v>979</v>
      </c>
      <c r="BT303" s="51">
        <v>910</v>
      </c>
      <c r="BU303" s="51">
        <v>881</v>
      </c>
      <c r="BV303" s="51">
        <v>869</v>
      </c>
      <c r="BW303" s="51">
        <v>775</v>
      </c>
      <c r="BX303" s="51">
        <v>689</v>
      </c>
      <c r="BY303" s="51">
        <v>758</v>
      </c>
      <c r="BZ303" s="51">
        <v>686</v>
      </c>
      <c r="CA303" s="51">
        <v>671</v>
      </c>
      <c r="CB303" s="51">
        <v>630</v>
      </c>
      <c r="CC303" s="51">
        <v>618</v>
      </c>
      <c r="CD303" s="51">
        <v>606</v>
      </c>
      <c r="CE303" s="51">
        <v>601</v>
      </c>
      <c r="CF303" s="51">
        <v>550</v>
      </c>
      <c r="CG303" s="51">
        <v>560</v>
      </c>
      <c r="CH303" s="51">
        <v>580</v>
      </c>
      <c r="CI303" s="51">
        <v>617</v>
      </c>
      <c r="CJ303" s="51">
        <v>687</v>
      </c>
      <c r="CK303" s="51">
        <v>535</v>
      </c>
      <c r="CL303" s="51">
        <v>455</v>
      </c>
      <c r="CM303" s="51">
        <v>465</v>
      </c>
      <c r="CN303" s="51">
        <v>425</v>
      </c>
      <c r="CO303" s="51">
        <v>344</v>
      </c>
      <c r="CP303" s="51">
        <v>302</v>
      </c>
      <c r="CQ303" s="51">
        <v>318</v>
      </c>
      <c r="CR303" s="51">
        <v>268</v>
      </c>
      <c r="CS303" s="51">
        <v>260</v>
      </c>
      <c r="CT303" s="51">
        <v>231</v>
      </c>
      <c r="CU303" s="51">
        <v>232</v>
      </c>
      <c r="CV303" s="51">
        <v>188</v>
      </c>
      <c r="CW303" s="51">
        <v>172</v>
      </c>
      <c r="CX303" s="51">
        <v>151</v>
      </c>
      <c r="CY303" s="51">
        <v>500</v>
      </c>
      <c r="CZ303" s="51">
        <v>688</v>
      </c>
      <c r="DA303" s="51">
        <v>651</v>
      </c>
      <c r="DB303" s="51">
        <v>684</v>
      </c>
      <c r="DC303" s="51">
        <v>685</v>
      </c>
      <c r="DD303" s="51">
        <v>683</v>
      </c>
      <c r="DE303" s="51">
        <v>759</v>
      </c>
      <c r="DF303" s="51">
        <v>772</v>
      </c>
      <c r="DG303" s="51">
        <v>736</v>
      </c>
      <c r="DH303" s="51">
        <v>798</v>
      </c>
      <c r="DI303" s="51">
        <v>835</v>
      </c>
      <c r="DJ303" s="51">
        <v>822</v>
      </c>
      <c r="DK303" s="51">
        <v>834</v>
      </c>
      <c r="DL303" s="51">
        <v>830</v>
      </c>
      <c r="DM303" s="51">
        <v>806</v>
      </c>
      <c r="DN303" s="51">
        <v>821</v>
      </c>
      <c r="DO303" s="51">
        <v>805</v>
      </c>
      <c r="DP303" s="51">
        <v>860</v>
      </c>
      <c r="DQ303" s="51">
        <v>855</v>
      </c>
      <c r="DR303" s="51">
        <v>1003</v>
      </c>
      <c r="DS303" s="51">
        <v>1594</v>
      </c>
      <c r="DT303" s="51">
        <v>1682</v>
      </c>
      <c r="DU303" s="51">
        <v>1359</v>
      </c>
      <c r="DV303" s="51">
        <v>1207</v>
      </c>
      <c r="DW303" s="51">
        <v>1147</v>
      </c>
      <c r="DX303" s="51">
        <v>1106</v>
      </c>
      <c r="DY303" s="51">
        <v>832</v>
      </c>
      <c r="DZ303" s="51">
        <v>785</v>
      </c>
      <c r="EA303" s="51">
        <v>818</v>
      </c>
      <c r="EB303" s="51">
        <v>815</v>
      </c>
      <c r="EC303" s="51">
        <v>862</v>
      </c>
      <c r="ED303" s="51">
        <v>871</v>
      </c>
      <c r="EE303" s="51">
        <v>899</v>
      </c>
      <c r="EF303" s="51">
        <v>918</v>
      </c>
      <c r="EG303" s="51">
        <v>994</v>
      </c>
      <c r="EH303" s="51">
        <v>1000</v>
      </c>
      <c r="EI303" s="51">
        <v>884</v>
      </c>
      <c r="EJ303" s="51">
        <v>941</v>
      </c>
      <c r="EK303" s="51">
        <v>912</v>
      </c>
      <c r="EL303" s="51">
        <v>912</v>
      </c>
      <c r="EM303" s="51">
        <v>926</v>
      </c>
      <c r="EN303" s="51">
        <v>914</v>
      </c>
      <c r="EO303" s="51">
        <v>981</v>
      </c>
      <c r="EP303" s="51">
        <v>1029</v>
      </c>
      <c r="EQ303" s="51">
        <v>970</v>
      </c>
      <c r="ER303" s="51">
        <v>987</v>
      </c>
      <c r="ES303" s="51">
        <v>883</v>
      </c>
      <c r="ET303" s="51">
        <v>929</v>
      </c>
      <c r="EU303" s="51">
        <v>1010</v>
      </c>
      <c r="EV303" s="51">
        <v>931</v>
      </c>
      <c r="EW303" s="51">
        <v>1038</v>
      </c>
      <c r="EX303" s="51">
        <v>1012</v>
      </c>
      <c r="EY303" s="51">
        <v>1017</v>
      </c>
      <c r="EZ303" s="51">
        <v>926</v>
      </c>
      <c r="FA303" s="51">
        <v>984</v>
      </c>
      <c r="FB303" s="51">
        <v>999</v>
      </c>
      <c r="FC303" s="51">
        <v>947</v>
      </c>
      <c r="FD303" s="51">
        <v>1003</v>
      </c>
      <c r="FE303" s="51">
        <v>1020</v>
      </c>
      <c r="FF303" s="51">
        <v>980</v>
      </c>
      <c r="FG303" s="51">
        <v>890</v>
      </c>
      <c r="FH303" s="51">
        <v>920</v>
      </c>
      <c r="FI303" s="51">
        <v>878</v>
      </c>
      <c r="FJ303" s="51">
        <v>789</v>
      </c>
      <c r="FK303" s="51">
        <v>818</v>
      </c>
      <c r="FL303" s="51">
        <v>716</v>
      </c>
      <c r="FM303" s="51">
        <v>709</v>
      </c>
      <c r="FN303" s="51">
        <v>717</v>
      </c>
      <c r="FO303" s="51">
        <v>682</v>
      </c>
      <c r="FP303" s="51">
        <v>650</v>
      </c>
      <c r="FQ303" s="51">
        <v>637</v>
      </c>
      <c r="FR303" s="51">
        <v>584</v>
      </c>
      <c r="FS303" s="51">
        <v>634</v>
      </c>
      <c r="FT303" s="51">
        <v>659</v>
      </c>
      <c r="FU303" s="51">
        <v>712</v>
      </c>
      <c r="FV303" s="51">
        <v>682</v>
      </c>
      <c r="FW303" s="51">
        <v>754</v>
      </c>
      <c r="FX303" s="51">
        <v>558</v>
      </c>
      <c r="FY303" s="51">
        <v>522</v>
      </c>
      <c r="FZ303" s="51">
        <v>552</v>
      </c>
      <c r="GA303" s="51">
        <v>472</v>
      </c>
      <c r="GB303" s="51">
        <v>453</v>
      </c>
      <c r="GC303" s="51">
        <v>333</v>
      </c>
      <c r="GD303" s="51">
        <v>408</v>
      </c>
      <c r="GE303" s="51">
        <v>408</v>
      </c>
      <c r="GF303" s="51">
        <v>366</v>
      </c>
      <c r="GG303" s="51">
        <v>343</v>
      </c>
      <c r="GH303" s="51">
        <v>302</v>
      </c>
      <c r="GI303" s="51">
        <v>304</v>
      </c>
      <c r="GJ303" s="51">
        <v>234</v>
      </c>
      <c r="GK303" s="51">
        <v>210</v>
      </c>
      <c r="GL303" s="52">
        <v>1040</v>
      </c>
    </row>
    <row r="304" spans="1:194" s="1" customFormat="1">
      <c r="A304" s="30" t="s">
        <v>133</v>
      </c>
      <c r="B304" s="1" t="s">
        <v>382</v>
      </c>
      <c r="C304" s="29" t="str">
        <f t="shared" si="92"/>
        <v>LA England - Hackney</v>
      </c>
      <c r="D304" s="50">
        <f t="shared" si="83"/>
        <v>96624</v>
      </c>
      <c r="E304" s="50">
        <f t="shared" si="84"/>
        <v>109773</v>
      </c>
      <c r="F304" s="51">
        <f t="shared" si="85"/>
        <v>261491</v>
      </c>
      <c r="G304" s="51">
        <f t="shared" si="86"/>
        <v>124628</v>
      </c>
      <c r="H304" s="52">
        <f t="shared" si="87"/>
        <v>136863</v>
      </c>
      <c r="I304" s="52">
        <f t="shared" si="88"/>
        <v>96624</v>
      </c>
      <c r="J304" s="52">
        <f t="shared" si="89"/>
        <v>109773</v>
      </c>
      <c r="K304" s="49">
        <f t="shared" si="90"/>
        <v>28004</v>
      </c>
      <c r="L304" s="50">
        <f t="shared" si="91"/>
        <v>27090</v>
      </c>
      <c r="M304" s="51">
        <v>1888</v>
      </c>
      <c r="N304" s="51">
        <v>1716</v>
      </c>
      <c r="O304" s="51">
        <v>1602</v>
      </c>
      <c r="P304" s="51">
        <v>1558</v>
      </c>
      <c r="Q304" s="51">
        <v>1485</v>
      </c>
      <c r="R304" s="51">
        <v>1472</v>
      </c>
      <c r="S304" s="51">
        <v>1541</v>
      </c>
      <c r="T304" s="51">
        <v>1577</v>
      </c>
      <c r="U304" s="51">
        <v>1488</v>
      </c>
      <c r="V304" s="51">
        <v>1522</v>
      </c>
      <c r="W304" s="51">
        <v>1512</v>
      </c>
      <c r="X304" s="51">
        <v>1505</v>
      </c>
      <c r="Y304" s="51">
        <v>1552</v>
      </c>
      <c r="Z304" s="51">
        <v>1526</v>
      </c>
      <c r="AA304" s="51">
        <v>1486</v>
      </c>
      <c r="AB304" s="51">
        <v>1543</v>
      </c>
      <c r="AC304" s="51">
        <v>1514</v>
      </c>
      <c r="AD304" s="51">
        <v>1517</v>
      </c>
      <c r="AE304" s="51">
        <v>1553</v>
      </c>
      <c r="AF304" s="51">
        <v>1348</v>
      </c>
      <c r="AG304" s="51">
        <v>1308</v>
      </c>
      <c r="AH304" s="51">
        <v>1447</v>
      </c>
      <c r="AI304" s="51">
        <v>1637</v>
      </c>
      <c r="AJ304" s="51">
        <v>1790</v>
      </c>
      <c r="AK304" s="51">
        <v>2368</v>
      </c>
      <c r="AL304" s="51">
        <v>2610</v>
      </c>
      <c r="AM304" s="51">
        <v>2817</v>
      </c>
      <c r="AN304" s="51">
        <v>3191</v>
      </c>
      <c r="AO304" s="51">
        <v>3207</v>
      </c>
      <c r="AP304" s="51">
        <v>3086</v>
      </c>
      <c r="AQ304" s="51">
        <v>3254</v>
      </c>
      <c r="AR304" s="51">
        <v>3205</v>
      </c>
      <c r="AS304" s="51">
        <v>3151</v>
      </c>
      <c r="AT304" s="51">
        <v>2960</v>
      </c>
      <c r="AU304" s="51">
        <v>2828</v>
      </c>
      <c r="AV304" s="51">
        <v>2572</v>
      </c>
      <c r="AW304" s="51">
        <v>2240</v>
      </c>
      <c r="AX304" s="51">
        <v>2126</v>
      </c>
      <c r="AY304" s="51">
        <v>2201</v>
      </c>
      <c r="AZ304" s="51">
        <v>1891</v>
      </c>
      <c r="BA304" s="51">
        <v>1958</v>
      </c>
      <c r="BB304" s="51">
        <v>1865</v>
      </c>
      <c r="BC304" s="51">
        <v>1799</v>
      </c>
      <c r="BD304" s="51">
        <v>1673</v>
      </c>
      <c r="BE304" s="51">
        <v>1568</v>
      </c>
      <c r="BF304" s="51">
        <v>1565</v>
      </c>
      <c r="BG304" s="51">
        <v>1541</v>
      </c>
      <c r="BH304" s="51">
        <v>1459</v>
      </c>
      <c r="BI304" s="51">
        <v>1467</v>
      </c>
      <c r="BJ304" s="51">
        <v>1333</v>
      </c>
      <c r="BK304" s="51">
        <v>1461</v>
      </c>
      <c r="BL304" s="51">
        <v>1375</v>
      </c>
      <c r="BM304" s="51">
        <v>1392</v>
      </c>
      <c r="BN304" s="51">
        <v>1366</v>
      </c>
      <c r="BO304" s="51">
        <v>1257</v>
      </c>
      <c r="BP304" s="51">
        <v>1322</v>
      </c>
      <c r="BQ304" s="51">
        <v>1246</v>
      </c>
      <c r="BR304" s="51">
        <v>1378</v>
      </c>
      <c r="BS304" s="51">
        <v>1271</v>
      </c>
      <c r="BT304" s="51">
        <v>1187</v>
      </c>
      <c r="BU304" s="51">
        <v>1060</v>
      </c>
      <c r="BV304" s="51">
        <v>1005</v>
      </c>
      <c r="BW304" s="51">
        <v>1016</v>
      </c>
      <c r="BX304" s="51">
        <v>999</v>
      </c>
      <c r="BY304" s="51">
        <v>866</v>
      </c>
      <c r="BZ304" s="51">
        <v>786</v>
      </c>
      <c r="CA304" s="51">
        <v>827</v>
      </c>
      <c r="CB304" s="51">
        <v>700</v>
      </c>
      <c r="CC304" s="51">
        <v>626</v>
      </c>
      <c r="CD304" s="51">
        <v>584</v>
      </c>
      <c r="CE304" s="51">
        <v>524</v>
      </c>
      <c r="CF304" s="51">
        <v>527</v>
      </c>
      <c r="CG304" s="51">
        <v>486</v>
      </c>
      <c r="CH304" s="51">
        <v>436</v>
      </c>
      <c r="CI304" s="51">
        <v>449</v>
      </c>
      <c r="CJ304" s="51">
        <v>442</v>
      </c>
      <c r="CK304" s="51">
        <v>329</v>
      </c>
      <c r="CL304" s="51">
        <v>282</v>
      </c>
      <c r="CM304" s="51">
        <v>271</v>
      </c>
      <c r="CN304" s="51">
        <v>255</v>
      </c>
      <c r="CO304" s="51">
        <v>271</v>
      </c>
      <c r="CP304" s="51">
        <v>235</v>
      </c>
      <c r="CQ304" s="51">
        <v>187</v>
      </c>
      <c r="CR304" s="51">
        <v>186</v>
      </c>
      <c r="CS304" s="51">
        <v>151</v>
      </c>
      <c r="CT304" s="51">
        <v>128</v>
      </c>
      <c r="CU304" s="51">
        <v>140</v>
      </c>
      <c r="CV304" s="51">
        <v>129</v>
      </c>
      <c r="CW304" s="51">
        <v>106</v>
      </c>
      <c r="CX304" s="51">
        <v>83</v>
      </c>
      <c r="CY304" s="51">
        <v>265</v>
      </c>
      <c r="CZ304" s="51">
        <v>1721</v>
      </c>
      <c r="DA304" s="51">
        <v>1693</v>
      </c>
      <c r="DB304" s="51">
        <v>1579</v>
      </c>
      <c r="DC304" s="51">
        <v>1504</v>
      </c>
      <c r="DD304" s="51">
        <v>1431</v>
      </c>
      <c r="DE304" s="51">
        <v>1512</v>
      </c>
      <c r="DF304" s="51">
        <v>1519</v>
      </c>
      <c r="DG304" s="51">
        <v>1398</v>
      </c>
      <c r="DH304" s="51">
        <v>1343</v>
      </c>
      <c r="DI304" s="51">
        <v>1439</v>
      </c>
      <c r="DJ304" s="51">
        <v>1467</v>
      </c>
      <c r="DK304" s="51">
        <v>1504</v>
      </c>
      <c r="DL304" s="51">
        <v>1500</v>
      </c>
      <c r="DM304" s="51">
        <v>1538</v>
      </c>
      <c r="DN304" s="51">
        <v>1544</v>
      </c>
      <c r="DO304" s="51">
        <v>1469</v>
      </c>
      <c r="DP304" s="51">
        <v>1516</v>
      </c>
      <c r="DQ304" s="51">
        <v>1413</v>
      </c>
      <c r="DR304" s="51">
        <v>1465</v>
      </c>
      <c r="DS304" s="51">
        <v>1323</v>
      </c>
      <c r="DT304" s="51">
        <v>1460</v>
      </c>
      <c r="DU304" s="51">
        <v>1705</v>
      </c>
      <c r="DV304" s="51">
        <v>1939</v>
      </c>
      <c r="DW304" s="51">
        <v>2429</v>
      </c>
      <c r="DX304" s="51">
        <v>2962</v>
      </c>
      <c r="DY304" s="51">
        <v>3278</v>
      </c>
      <c r="DZ304" s="51">
        <v>3604</v>
      </c>
      <c r="EA304" s="51">
        <v>3655</v>
      </c>
      <c r="EB304" s="51">
        <v>3690</v>
      </c>
      <c r="EC304" s="51">
        <v>3582</v>
      </c>
      <c r="ED304" s="51">
        <v>3672</v>
      </c>
      <c r="EE304" s="51">
        <v>3598</v>
      </c>
      <c r="EF304" s="51">
        <v>3344</v>
      </c>
      <c r="EG304" s="51">
        <v>3183</v>
      </c>
      <c r="EH304" s="51">
        <v>2940</v>
      </c>
      <c r="EI304" s="51">
        <v>2760</v>
      </c>
      <c r="EJ304" s="51">
        <v>2586</v>
      </c>
      <c r="EK304" s="51">
        <v>2383</v>
      </c>
      <c r="EL304" s="51">
        <v>2148</v>
      </c>
      <c r="EM304" s="51">
        <v>2289</v>
      </c>
      <c r="EN304" s="51">
        <v>2022</v>
      </c>
      <c r="EO304" s="51">
        <v>1954</v>
      </c>
      <c r="EP304" s="51">
        <v>1998</v>
      </c>
      <c r="EQ304" s="51">
        <v>1805</v>
      </c>
      <c r="ER304" s="51">
        <v>1776</v>
      </c>
      <c r="ES304" s="51">
        <v>1710</v>
      </c>
      <c r="ET304" s="51">
        <v>1712</v>
      </c>
      <c r="EU304" s="51">
        <v>1594</v>
      </c>
      <c r="EV304" s="51">
        <v>1535</v>
      </c>
      <c r="EW304" s="51">
        <v>1610</v>
      </c>
      <c r="EX304" s="51">
        <v>1515</v>
      </c>
      <c r="EY304" s="51">
        <v>1405</v>
      </c>
      <c r="EZ304" s="51">
        <v>1495</v>
      </c>
      <c r="FA304" s="51">
        <v>1464</v>
      </c>
      <c r="FB304" s="51">
        <v>1592</v>
      </c>
      <c r="FC304" s="51">
        <v>1431</v>
      </c>
      <c r="FD304" s="51">
        <v>1588</v>
      </c>
      <c r="FE304" s="51">
        <v>1521</v>
      </c>
      <c r="FF304" s="51">
        <v>1320</v>
      </c>
      <c r="FG304" s="51">
        <v>1295</v>
      </c>
      <c r="FH304" s="51">
        <v>1282</v>
      </c>
      <c r="FI304" s="51">
        <v>1219</v>
      </c>
      <c r="FJ304" s="51">
        <v>1166</v>
      </c>
      <c r="FK304" s="51">
        <v>1006</v>
      </c>
      <c r="FL304" s="51">
        <v>902</v>
      </c>
      <c r="FM304" s="51">
        <v>947</v>
      </c>
      <c r="FN304" s="51">
        <v>900</v>
      </c>
      <c r="FO304" s="51">
        <v>778</v>
      </c>
      <c r="FP304" s="51">
        <v>733</v>
      </c>
      <c r="FQ304" s="51">
        <v>704</v>
      </c>
      <c r="FR304" s="51">
        <v>573</v>
      </c>
      <c r="FS304" s="51">
        <v>600</v>
      </c>
      <c r="FT304" s="51">
        <v>609</v>
      </c>
      <c r="FU304" s="51">
        <v>607</v>
      </c>
      <c r="FV304" s="51">
        <v>538</v>
      </c>
      <c r="FW304" s="51">
        <v>549</v>
      </c>
      <c r="FX304" s="51">
        <v>424</v>
      </c>
      <c r="FY304" s="51">
        <v>412</v>
      </c>
      <c r="FZ304" s="51">
        <v>366</v>
      </c>
      <c r="GA304" s="51">
        <v>361</v>
      </c>
      <c r="GB304" s="51">
        <v>330</v>
      </c>
      <c r="GC304" s="51">
        <v>267</v>
      </c>
      <c r="GD304" s="51">
        <v>292</v>
      </c>
      <c r="GE304" s="51">
        <v>244</v>
      </c>
      <c r="GF304" s="51">
        <v>231</v>
      </c>
      <c r="GG304" s="51">
        <v>224</v>
      </c>
      <c r="GH304" s="51">
        <v>221</v>
      </c>
      <c r="GI304" s="51">
        <v>187</v>
      </c>
      <c r="GJ304" s="51">
        <v>127</v>
      </c>
      <c r="GK304" s="51">
        <v>140</v>
      </c>
      <c r="GL304" s="52">
        <v>497</v>
      </c>
    </row>
    <row r="305" spans="1:194" s="1" customFormat="1">
      <c r="A305" s="30" t="s">
        <v>133</v>
      </c>
      <c r="B305" s="1" t="s">
        <v>383</v>
      </c>
      <c r="C305" s="29" t="str">
        <f t="shared" si="92"/>
        <v>LA England - Halton</v>
      </c>
      <c r="D305" s="50">
        <f t="shared" si="83"/>
        <v>49092</v>
      </c>
      <c r="E305" s="50">
        <f t="shared" si="84"/>
        <v>52326</v>
      </c>
      <c r="F305" s="51">
        <f t="shared" si="85"/>
        <v>128964</v>
      </c>
      <c r="G305" s="51">
        <f t="shared" si="86"/>
        <v>63227</v>
      </c>
      <c r="H305" s="52">
        <f t="shared" si="87"/>
        <v>65737</v>
      </c>
      <c r="I305" s="52">
        <f t="shared" si="88"/>
        <v>49092</v>
      </c>
      <c r="J305" s="52">
        <f t="shared" si="89"/>
        <v>52326</v>
      </c>
      <c r="K305" s="49">
        <f t="shared" si="90"/>
        <v>14135</v>
      </c>
      <c r="L305" s="50">
        <f t="shared" si="91"/>
        <v>13411</v>
      </c>
      <c r="M305" s="51">
        <v>669</v>
      </c>
      <c r="N305" s="51">
        <v>709</v>
      </c>
      <c r="O305" s="51">
        <v>731</v>
      </c>
      <c r="P305" s="51">
        <v>701</v>
      </c>
      <c r="Q305" s="51">
        <v>728</v>
      </c>
      <c r="R305" s="51">
        <v>769</v>
      </c>
      <c r="S305" s="51">
        <v>800</v>
      </c>
      <c r="T305" s="51">
        <v>787</v>
      </c>
      <c r="U305" s="51">
        <v>799</v>
      </c>
      <c r="V305" s="51">
        <v>814</v>
      </c>
      <c r="W305" s="51">
        <v>881</v>
      </c>
      <c r="X305" s="51">
        <v>811</v>
      </c>
      <c r="Y305" s="51">
        <v>824</v>
      </c>
      <c r="Z305" s="51">
        <v>790</v>
      </c>
      <c r="AA305" s="51">
        <v>837</v>
      </c>
      <c r="AB305" s="51">
        <v>826</v>
      </c>
      <c r="AC305" s="51">
        <v>861</v>
      </c>
      <c r="AD305" s="51">
        <v>798</v>
      </c>
      <c r="AE305" s="51">
        <v>773</v>
      </c>
      <c r="AF305" s="51">
        <v>602</v>
      </c>
      <c r="AG305" s="51">
        <v>593</v>
      </c>
      <c r="AH305" s="51">
        <v>624</v>
      </c>
      <c r="AI305" s="51">
        <v>737</v>
      </c>
      <c r="AJ305" s="51">
        <v>771</v>
      </c>
      <c r="AK305" s="51">
        <v>723</v>
      </c>
      <c r="AL305" s="51">
        <v>702</v>
      </c>
      <c r="AM305" s="51">
        <v>708</v>
      </c>
      <c r="AN305" s="51">
        <v>756</v>
      </c>
      <c r="AO305" s="51">
        <v>800</v>
      </c>
      <c r="AP305" s="51">
        <v>759</v>
      </c>
      <c r="AQ305" s="51">
        <v>841</v>
      </c>
      <c r="AR305" s="51">
        <v>841</v>
      </c>
      <c r="AS305" s="51">
        <v>787</v>
      </c>
      <c r="AT305" s="51">
        <v>791</v>
      </c>
      <c r="AU305" s="51">
        <v>846</v>
      </c>
      <c r="AV305" s="51">
        <v>785</v>
      </c>
      <c r="AW305" s="51">
        <v>816</v>
      </c>
      <c r="AX305" s="51">
        <v>847</v>
      </c>
      <c r="AY305" s="51">
        <v>836</v>
      </c>
      <c r="AZ305" s="51">
        <v>853</v>
      </c>
      <c r="BA305" s="51">
        <v>844</v>
      </c>
      <c r="BB305" s="51">
        <v>813</v>
      </c>
      <c r="BC305" s="51">
        <v>782</v>
      </c>
      <c r="BD305" s="51">
        <v>848</v>
      </c>
      <c r="BE305" s="51">
        <v>705</v>
      </c>
      <c r="BF305" s="51">
        <v>783</v>
      </c>
      <c r="BG305" s="51">
        <v>836</v>
      </c>
      <c r="BH305" s="51">
        <v>797</v>
      </c>
      <c r="BI305" s="51">
        <v>750</v>
      </c>
      <c r="BJ305" s="51">
        <v>807</v>
      </c>
      <c r="BK305" s="51">
        <v>874</v>
      </c>
      <c r="BL305" s="51">
        <v>896</v>
      </c>
      <c r="BM305" s="51">
        <v>938</v>
      </c>
      <c r="BN305" s="51">
        <v>889</v>
      </c>
      <c r="BO305" s="51">
        <v>832</v>
      </c>
      <c r="BP305" s="51">
        <v>900</v>
      </c>
      <c r="BQ305" s="51">
        <v>874</v>
      </c>
      <c r="BR305" s="51">
        <v>898</v>
      </c>
      <c r="BS305" s="51">
        <v>905</v>
      </c>
      <c r="BT305" s="51">
        <v>882</v>
      </c>
      <c r="BU305" s="51">
        <v>906</v>
      </c>
      <c r="BV305" s="51">
        <v>823</v>
      </c>
      <c r="BW305" s="51">
        <v>742</v>
      </c>
      <c r="BX305" s="51">
        <v>839</v>
      </c>
      <c r="BY305" s="51">
        <v>746</v>
      </c>
      <c r="BZ305" s="51">
        <v>725</v>
      </c>
      <c r="CA305" s="51">
        <v>710</v>
      </c>
      <c r="CB305" s="51">
        <v>669</v>
      </c>
      <c r="CC305" s="51">
        <v>691</v>
      </c>
      <c r="CD305" s="51">
        <v>655</v>
      </c>
      <c r="CE305" s="51">
        <v>668</v>
      </c>
      <c r="CF305" s="51">
        <v>684</v>
      </c>
      <c r="CG305" s="51">
        <v>663</v>
      </c>
      <c r="CH305" s="51">
        <v>657</v>
      </c>
      <c r="CI305" s="51">
        <v>645</v>
      </c>
      <c r="CJ305" s="51">
        <v>681</v>
      </c>
      <c r="CK305" s="51">
        <v>476</v>
      </c>
      <c r="CL305" s="51">
        <v>389</v>
      </c>
      <c r="CM305" s="51">
        <v>425</v>
      </c>
      <c r="CN305" s="51">
        <v>363</v>
      </c>
      <c r="CO305" s="51">
        <v>337</v>
      </c>
      <c r="CP305" s="51">
        <v>281</v>
      </c>
      <c r="CQ305" s="51">
        <v>251</v>
      </c>
      <c r="CR305" s="51">
        <v>231</v>
      </c>
      <c r="CS305" s="51">
        <v>208</v>
      </c>
      <c r="CT305" s="51">
        <v>185</v>
      </c>
      <c r="CU305" s="51">
        <v>160</v>
      </c>
      <c r="CV305" s="51">
        <v>173</v>
      </c>
      <c r="CW305" s="51">
        <v>95</v>
      </c>
      <c r="CX305" s="51">
        <v>101</v>
      </c>
      <c r="CY305" s="51">
        <v>269</v>
      </c>
      <c r="CZ305" s="51">
        <v>649</v>
      </c>
      <c r="DA305" s="51">
        <v>641</v>
      </c>
      <c r="DB305" s="51">
        <v>658</v>
      </c>
      <c r="DC305" s="51">
        <v>661</v>
      </c>
      <c r="DD305" s="51">
        <v>702</v>
      </c>
      <c r="DE305" s="51">
        <v>730</v>
      </c>
      <c r="DF305" s="51">
        <v>719</v>
      </c>
      <c r="DG305" s="51">
        <v>792</v>
      </c>
      <c r="DH305" s="51">
        <v>763</v>
      </c>
      <c r="DI305" s="51">
        <v>788</v>
      </c>
      <c r="DJ305" s="51">
        <v>780</v>
      </c>
      <c r="DK305" s="51">
        <v>796</v>
      </c>
      <c r="DL305" s="51">
        <v>836</v>
      </c>
      <c r="DM305" s="51">
        <v>791</v>
      </c>
      <c r="DN305" s="51">
        <v>807</v>
      </c>
      <c r="DO305" s="51">
        <v>755</v>
      </c>
      <c r="DP305" s="51">
        <v>804</v>
      </c>
      <c r="DQ305" s="51">
        <v>739</v>
      </c>
      <c r="DR305" s="51">
        <v>704</v>
      </c>
      <c r="DS305" s="51">
        <v>506</v>
      </c>
      <c r="DT305" s="51">
        <v>555</v>
      </c>
      <c r="DU305" s="51">
        <v>647</v>
      </c>
      <c r="DV305" s="51">
        <v>641</v>
      </c>
      <c r="DW305" s="51">
        <v>693</v>
      </c>
      <c r="DX305" s="51">
        <v>706</v>
      </c>
      <c r="DY305" s="51">
        <v>736</v>
      </c>
      <c r="DZ305" s="51">
        <v>733</v>
      </c>
      <c r="EA305" s="51">
        <v>791</v>
      </c>
      <c r="EB305" s="51">
        <v>830</v>
      </c>
      <c r="EC305" s="51">
        <v>813</v>
      </c>
      <c r="ED305" s="51">
        <v>902</v>
      </c>
      <c r="EE305" s="51">
        <v>913</v>
      </c>
      <c r="EF305" s="51">
        <v>889</v>
      </c>
      <c r="EG305" s="51">
        <v>870</v>
      </c>
      <c r="EH305" s="51">
        <v>982</v>
      </c>
      <c r="EI305" s="51">
        <v>976</v>
      </c>
      <c r="EJ305" s="51">
        <v>874</v>
      </c>
      <c r="EK305" s="51">
        <v>885</v>
      </c>
      <c r="EL305" s="51">
        <v>930</v>
      </c>
      <c r="EM305" s="51">
        <v>871</v>
      </c>
      <c r="EN305" s="51">
        <v>827</v>
      </c>
      <c r="EO305" s="51">
        <v>892</v>
      </c>
      <c r="EP305" s="51">
        <v>894</v>
      </c>
      <c r="EQ305" s="51">
        <v>802</v>
      </c>
      <c r="ER305" s="51">
        <v>750</v>
      </c>
      <c r="ES305" s="51">
        <v>756</v>
      </c>
      <c r="ET305" s="51">
        <v>763</v>
      </c>
      <c r="EU305" s="51">
        <v>824</v>
      </c>
      <c r="EV305" s="51">
        <v>829</v>
      </c>
      <c r="EW305" s="51">
        <v>909</v>
      </c>
      <c r="EX305" s="51">
        <v>880</v>
      </c>
      <c r="EY305" s="51">
        <v>954</v>
      </c>
      <c r="EZ305" s="51">
        <v>876</v>
      </c>
      <c r="FA305" s="51">
        <v>865</v>
      </c>
      <c r="FB305" s="51">
        <v>950</v>
      </c>
      <c r="FC305" s="51">
        <v>932</v>
      </c>
      <c r="FD305" s="51">
        <v>898</v>
      </c>
      <c r="FE305" s="51">
        <v>923</v>
      </c>
      <c r="FF305" s="51">
        <v>889</v>
      </c>
      <c r="FG305" s="51">
        <v>920</v>
      </c>
      <c r="FH305" s="51">
        <v>985</v>
      </c>
      <c r="FI305" s="51">
        <v>891</v>
      </c>
      <c r="FJ305" s="51">
        <v>835</v>
      </c>
      <c r="FK305" s="51">
        <v>874</v>
      </c>
      <c r="FL305" s="51">
        <v>853</v>
      </c>
      <c r="FM305" s="51">
        <v>769</v>
      </c>
      <c r="FN305" s="51">
        <v>822</v>
      </c>
      <c r="FO305" s="51">
        <v>782</v>
      </c>
      <c r="FP305" s="51">
        <v>716</v>
      </c>
      <c r="FQ305" s="51">
        <v>719</v>
      </c>
      <c r="FR305" s="51">
        <v>691</v>
      </c>
      <c r="FS305" s="51">
        <v>725</v>
      </c>
      <c r="FT305" s="51">
        <v>704</v>
      </c>
      <c r="FU305" s="51">
        <v>707</v>
      </c>
      <c r="FV305" s="51">
        <v>745</v>
      </c>
      <c r="FW305" s="51">
        <v>769</v>
      </c>
      <c r="FX305" s="51">
        <v>495</v>
      </c>
      <c r="FY305" s="51">
        <v>435</v>
      </c>
      <c r="FZ305" s="51">
        <v>444</v>
      </c>
      <c r="GA305" s="51">
        <v>405</v>
      </c>
      <c r="GB305" s="51">
        <v>376</v>
      </c>
      <c r="GC305" s="51">
        <v>315</v>
      </c>
      <c r="GD305" s="51">
        <v>322</v>
      </c>
      <c r="GE305" s="51">
        <v>319</v>
      </c>
      <c r="GF305" s="51">
        <v>266</v>
      </c>
      <c r="GG305" s="51">
        <v>254</v>
      </c>
      <c r="GH305" s="51">
        <v>225</v>
      </c>
      <c r="GI305" s="51">
        <v>207</v>
      </c>
      <c r="GJ305" s="51">
        <v>195</v>
      </c>
      <c r="GK305" s="51">
        <v>147</v>
      </c>
      <c r="GL305" s="52">
        <v>554</v>
      </c>
    </row>
    <row r="306" spans="1:194" s="1" customFormat="1">
      <c r="A306" s="30" t="s">
        <v>133</v>
      </c>
      <c r="B306" s="1" t="s">
        <v>384</v>
      </c>
      <c r="C306" s="29" t="str">
        <f t="shared" si="92"/>
        <v>LA England - Hammersmith and Fulham</v>
      </c>
      <c r="D306" s="50">
        <f t="shared" si="83"/>
        <v>70634</v>
      </c>
      <c r="E306" s="50">
        <f t="shared" si="84"/>
        <v>82749</v>
      </c>
      <c r="F306" s="51">
        <f t="shared" si="85"/>
        <v>185238</v>
      </c>
      <c r="G306" s="51">
        <f t="shared" si="86"/>
        <v>86607</v>
      </c>
      <c r="H306" s="52">
        <f t="shared" si="87"/>
        <v>98631</v>
      </c>
      <c r="I306" s="52">
        <f t="shared" si="88"/>
        <v>70634</v>
      </c>
      <c r="J306" s="52">
        <f t="shared" si="89"/>
        <v>82749</v>
      </c>
      <c r="K306" s="49">
        <f t="shared" si="90"/>
        <v>15973</v>
      </c>
      <c r="L306" s="50">
        <f t="shared" si="91"/>
        <v>15882</v>
      </c>
      <c r="M306" s="51">
        <v>1051</v>
      </c>
      <c r="N306" s="51">
        <v>981</v>
      </c>
      <c r="O306" s="51">
        <v>844</v>
      </c>
      <c r="P306" s="51">
        <v>901</v>
      </c>
      <c r="Q306" s="51">
        <v>846</v>
      </c>
      <c r="R306" s="51">
        <v>896</v>
      </c>
      <c r="S306" s="51">
        <v>884</v>
      </c>
      <c r="T306" s="51">
        <v>858</v>
      </c>
      <c r="U306" s="51">
        <v>867</v>
      </c>
      <c r="V306" s="51">
        <v>925</v>
      </c>
      <c r="W306" s="51">
        <v>883</v>
      </c>
      <c r="X306" s="51">
        <v>872</v>
      </c>
      <c r="Y306" s="51">
        <v>974</v>
      </c>
      <c r="Z306" s="51">
        <v>857</v>
      </c>
      <c r="AA306" s="51">
        <v>857</v>
      </c>
      <c r="AB306" s="51">
        <v>829</v>
      </c>
      <c r="AC306" s="51">
        <v>866</v>
      </c>
      <c r="AD306" s="51">
        <v>782</v>
      </c>
      <c r="AE306" s="51">
        <v>833</v>
      </c>
      <c r="AF306" s="51">
        <v>843</v>
      </c>
      <c r="AG306" s="51">
        <v>1240</v>
      </c>
      <c r="AH306" s="51">
        <v>1443</v>
      </c>
      <c r="AI306" s="51">
        <v>1584</v>
      </c>
      <c r="AJ306" s="51">
        <v>1786</v>
      </c>
      <c r="AK306" s="51">
        <v>2054</v>
      </c>
      <c r="AL306" s="51">
        <v>2334</v>
      </c>
      <c r="AM306" s="51">
        <v>2296</v>
      </c>
      <c r="AN306" s="51">
        <v>2138</v>
      </c>
      <c r="AO306" s="51">
        <v>2157</v>
      </c>
      <c r="AP306" s="51">
        <v>2097</v>
      </c>
      <c r="AQ306" s="51">
        <v>2013</v>
      </c>
      <c r="AR306" s="51">
        <v>1915</v>
      </c>
      <c r="AS306" s="51">
        <v>1776</v>
      </c>
      <c r="AT306" s="51">
        <v>1757</v>
      </c>
      <c r="AU306" s="51">
        <v>1590</v>
      </c>
      <c r="AV306" s="51">
        <v>1556</v>
      </c>
      <c r="AW306" s="51">
        <v>1478</v>
      </c>
      <c r="AX306" s="51">
        <v>1418</v>
      </c>
      <c r="AY306" s="51">
        <v>1299</v>
      </c>
      <c r="AZ306" s="51">
        <v>1246</v>
      </c>
      <c r="BA306" s="51">
        <v>1264</v>
      </c>
      <c r="BB306" s="51">
        <v>1116</v>
      </c>
      <c r="BC306" s="51">
        <v>1138</v>
      </c>
      <c r="BD306" s="51">
        <v>1139</v>
      </c>
      <c r="BE306" s="51">
        <v>1113</v>
      </c>
      <c r="BF306" s="51">
        <v>1030</v>
      </c>
      <c r="BG306" s="51">
        <v>1078</v>
      </c>
      <c r="BH306" s="51">
        <v>1102</v>
      </c>
      <c r="BI306" s="51">
        <v>1094</v>
      </c>
      <c r="BJ306" s="51">
        <v>1127</v>
      </c>
      <c r="BK306" s="51">
        <v>1081</v>
      </c>
      <c r="BL306" s="51">
        <v>1082</v>
      </c>
      <c r="BM306" s="51">
        <v>1097</v>
      </c>
      <c r="BN306" s="51">
        <v>1082</v>
      </c>
      <c r="BO306" s="51">
        <v>1047</v>
      </c>
      <c r="BP306" s="51">
        <v>1091</v>
      </c>
      <c r="BQ306" s="51">
        <v>1038</v>
      </c>
      <c r="BR306" s="51">
        <v>1000</v>
      </c>
      <c r="BS306" s="51">
        <v>942</v>
      </c>
      <c r="BT306" s="51">
        <v>931</v>
      </c>
      <c r="BU306" s="51">
        <v>896</v>
      </c>
      <c r="BV306" s="51">
        <v>745</v>
      </c>
      <c r="BW306" s="51">
        <v>742</v>
      </c>
      <c r="BX306" s="51">
        <v>662</v>
      </c>
      <c r="BY306" s="51">
        <v>694</v>
      </c>
      <c r="BZ306" s="51">
        <v>593</v>
      </c>
      <c r="CA306" s="51">
        <v>543</v>
      </c>
      <c r="CB306" s="51">
        <v>534</v>
      </c>
      <c r="CC306" s="51">
        <v>526</v>
      </c>
      <c r="CD306" s="51">
        <v>473</v>
      </c>
      <c r="CE306" s="51">
        <v>468</v>
      </c>
      <c r="CF306" s="51">
        <v>475</v>
      </c>
      <c r="CG306" s="51">
        <v>430</v>
      </c>
      <c r="CH306" s="51">
        <v>435</v>
      </c>
      <c r="CI306" s="51">
        <v>439</v>
      </c>
      <c r="CJ306" s="51">
        <v>445</v>
      </c>
      <c r="CK306" s="51">
        <v>355</v>
      </c>
      <c r="CL306" s="51">
        <v>311</v>
      </c>
      <c r="CM306" s="51">
        <v>304</v>
      </c>
      <c r="CN306" s="51">
        <v>266</v>
      </c>
      <c r="CO306" s="51">
        <v>216</v>
      </c>
      <c r="CP306" s="51">
        <v>205</v>
      </c>
      <c r="CQ306" s="51">
        <v>227</v>
      </c>
      <c r="CR306" s="51">
        <v>203</v>
      </c>
      <c r="CS306" s="51">
        <v>166</v>
      </c>
      <c r="CT306" s="51">
        <v>142</v>
      </c>
      <c r="CU306" s="51">
        <v>145</v>
      </c>
      <c r="CV306" s="51">
        <v>97</v>
      </c>
      <c r="CW306" s="51">
        <v>102</v>
      </c>
      <c r="CX306" s="51">
        <v>79</v>
      </c>
      <c r="CY306" s="51">
        <v>271</v>
      </c>
      <c r="CZ306" s="51">
        <v>989</v>
      </c>
      <c r="DA306" s="51">
        <v>944</v>
      </c>
      <c r="DB306" s="51">
        <v>918</v>
      </c>
      <c r="DC306" s="51">
        <v>861</v>
      </c>
      <c r="DD306" s="51">
        <v>799</v>
      </c>
      <c r="DE306" s="51">
        <v>883</v>
      </c>
      <c r="DF306" s="51">
        <v>870</v>
      </c>
      <c r="DG306" s="51">
        <v>876</v>
      </c>
      <c r="DH306" s="51">
        <v>840</v>
      </c>
      <c r="DI306" s="51">
        <v>822</v>
      </c>
      <c r="DJ306" s="51">
        <v>909</v>
      </c>
      <c r="DK306" s="51">
        <v>879</v>
      </c>
      <c r="DL306" s="51">
        <v>914</v>
      </c>
      <c r="DM306" s="51">
        <v>928</v>
      </c>
      <c r="DN306" s="51">
        <v>873</v>
      </c>
      <c r="DO306" s="51">
        <v>887</v>
      </c>
      <c r="DP306" s="51">
        <v>831</v>
      </c>
      <c r="DQ306" s="51">
        <v>859</v>
      </c>
      <c r="DR306" s="51">
        <v>910</v>
      </c>
      <c r="DS306" s="51">
        <v>902</v>
      </c>
      <c r="DT306" s="51">
        <v>1174</v>
      </c>
      <c r="DU306" s="51">
        <v>1513</v>
      </c>
      <c r="DV306" s="51">
        <v>1924</v>
      </c>
      <c r="DW306" s="51">
        <v>2460</v>
      </c>
      <c r="DX306" s="51">
        <v>2910</v>
      </c>
      <c r="DY306" s="51">
        <v>2871</v>
      </c>
      <c r="DZ306" s="51">
        <v>2706</v>
      </c>
      <c r="EA306" s="51">
        <v>2639</v>
      </c>
      <c r="EB306" s="51">
        <v>2634</v>
      </c>
      <c r="EC306" s="51">
        <v>2282</v>
      </c>
      <c r="ED306" s="51">
        <v>2206</v>
      </c>
      <c r="EE306" s="51">
        <v>2051</v>
      </c>
      <c r="EF306" s="51">
        <v>2002</v>
      </c>
      <c r="EG306" s="51">
        <v>1842</v>
      </c>
      <c r="EH306" s="51">
        <v>1822</v>
      </c>
      <c r="EI306" s="51">
        <v>1657</v>
      </c>
      <c r="EJ306" s="51">
        <v>1504</v>
      </c>
      <c r="EK306" s="51">
        <v>1584</v>
      </c>
      <c r="EL306" s="51">
        <v>1441</v>
      </c>
      <c r="EM306" s="51">
        <v>1466</v>
      </c>
      <c r="EN306" s="51">
        <v>1295</v>
      </c>
      <c r="EO306" s="51">
        <v>1360</v>
      </c>
      <c r="EP306" s="51">
        <v>1361</v>
      </c>
      <c r="EQ306" s="51">
        <v>1365</v>
      </c>
      <c r="ER306" s="51">
        <v>1231</v>
      </c>
      <c r="ES306" s="51">
        <v>1342</v>
      </c>
      <c r="ET306" s="51">
        <v>1208</v>
      </c>
      <c r="EU306" s="51">
        <v>1248</v>
      </c>
      <c r="EV306" s="51">
        <v>1319</v>
      </c>
      <c r="EW306" s="51">
        <v>1275</v>
      </c>
      <c r="EX306" s="51">
        <v>1270</v>
      </c>
      <c r="EY306" s="51">
        <v>1287</v>
      </c>
      <c r="EZ306" s="51">
        <v>1322</v>
      </c>
      <c r="FA306" s="51">
        <v>1238</v>
      </c>
      <c r="FB306" s="51">
        <v>1250</v>
      </c>
      <c r="FC306" s="51">
        <v>1211</v>
      </c>
      <c r="FD306" s="51">
        <v>1198</v>
      </c>
      <c r="FE306" s="51">
        <v>1146</v>
      </c>
      <c r="FF306" s="51">
        <v>1065</v>
      </c>
      <c r="FG306" s="51">
        <v>1039</v>
      </c>
      <c r="FH306" s="51">
        <v>969</v>
      </c>
      <c r="FI306" s="51">
        <v>879</v>
      </c>
      <c r="FJ306" s="51">
        <v>827</v>
      </c>
      <c r="FK306" s="51">
        <v>761</v>
      </c>
      <c r="FL306" s="51">
        <v>787</v>
      </c>
      <c r="FM306" s="51">
        <v>693</v>
      </c>
      <c r="FN306" s="51">
        <v>691</v>
      </c>
      <c r="FO306" s="51">
        <v>634</v>
      </c>
      <c r="FP306" s="51">
        <v>686</v>
      </c>
      <c r="FQ306" s="51">
        <v>549</v>
      </c>
      <c r="FR306" s="51">
        <v>549</v>
      </c>
      <c r="FS306" s="51">
        <v>563</v>
      </c>
      <c r="FT306" s="51">
        <v>520</v>
      </c>
      <c r="FU306" s="51">
        <v>506</v>
      </c>
      <c r="FV306" s="51">
        <v>517</v>
      </c>
      <c r="FW306" s="51">
        <v>529</v>
      </c>
      <c r="FX306" s="51">
        <v>450</v>
      </c>
      <c r="FY306" s="51">
        <v>395</v>
      </c>
      <c r="FZ306" s="51">
        <v>393</v>
      </c>
      <c r="GA306" s="51">
        <v>385</v>
      </c>
      <c r="GB306" s="51">
        <v>327</v>
      </c>
      <c r="GC306" s="51">
        <v>338</v>
      </c>
      <c r="GD306" s="51">
        <v>320</v>
      </c>
      <c r="GE306" s="51">
        <v>313</v>
      </c>
      <c r="GF306" s="51">
        <v>249</v>
      </c>
      <c r="GG306" s="51">
        <v>229</v>
      </c>
      <c r="GH306" s="51">
        <v>195</v>
      </c>
      <c r="GI306" s="51">
        <v>175</v>
      </c>
      <c r="GJ306" s="51">
        <v>151</v>
      </c>
      <c r="GK306" s="51">
        <v>133</v>
      </c>
      <c r="GL306" s="52">
        <v>506</v>
      </c>
    </row>
    <row r="307" spans="1:194" s="1" customFormat="1">
      <c r="A307" s="30" t="s">
        <v>133</v>
      </c>
      <c r="B307" s="1" t="s">
        <v>385</v>
      </c>
      <c r="C307" s="29" t="str">
        <f t="shared" si="92"/>
        <v>LA England - Harborough</v>
      </c>
      <c r="D307" s="50">
        <f t="shared" si="83"/>
        <v>39173</v>
      </c>
      <c r="E307" s="50">
        <f t="shared" si="84"/>
        <v>41258</v>
      </c>
      <c r="F307" s="51">
        <f t="shared" si="85"/>
        <v>100481</v>
      </c>
      <c r="G307" s="51">
        <f t="shared" si="86"/>
        <v>49592</v>
      </c>
      <c r="H307" s="52">
        <f t="shared" si="87"/>
        <v>50889</v>
      </c>
      <c r="I307" s="52">
        <f t="shared" si="88"/>
        <v>39173</v>
      </c>
      <c r="J307" s="52">
        <f t="shared" si="89"/>
        <v>41258</v>
      </c>
      <c r="K307" s="49">
        <f t="shared" si="90"/>
        <v>10419</v>
      </c>
      <c r="L307" s="50">
        <f t="shared" si="91"/>
        <v>9631</v>
      </c>
      <c r="M307" s="51">
        <v>433</v>
      </c>
      <c r="N307" s="51">
        <v>492</v>
      </c>
      <c r="O307" s="51">
        <v>504</v>
      </c>
      <c r="P307" s="51">
        <v>521</v>
      </c>
      <c r="Q307" s="51">
        <v>548</v>
      </c>
      <c r="R307" s="51">
        <v>536</v>
      </c>
      <c r="S307" s="51">
        <v>551</v>
      </c>
      <c r="T307" s="51">
        <v>586</v>
      </c>
      <c r="U307" s="51">
        <v>579</v>
      </c>
      <c r="V307" s="51">
        <v>579</v>
      </c>
      <c r="W307" s="51">
        <v>563</v>
      </c>
      <c r="X307" s="51">
        <v>607</v>
      </c>
      <c r="Y307" s="51">
        <v>639</v>
      </c>
      <c r="Z307" s="51">
        <v>684</v>
      </c>
      <c r="AA307" s="51">
        <v>660</v>
      </c>
      <c r="AB307" s="51">
        <v>637</v>
      </c>
      <c r="AC307" s="51">
        <v>666</v>
      </c>
      <c r="AD307" s="51">
        <v>634</v>
      </c>
      <c r="AE307" s="51">
        <v>609</v>
      </c>
      <c r="AF307" s="51">
        <v>423</v>
      </c>
      <c r="AG307" s="51">
        <v>377</v>
      </c>
      <c r="AH307" s="51">
        <v>442</v>
      </c>
      <c r="AI307" s="51">
        <v>470</v>
      </c>
      <c r="AJ307" s="51">
        <v>499</v>
      </c>
      <c r="AK307" s="51">
        <v>511</v>
      </c>
      <c r="AL307" s="51">
        <v>488</v>
      </c>
      <c r="AM307" s="51">
        <v>515</v>
      </c>
      <c r="AN307" s="51">
        <v>558</v>
      </c>
      <c r="AO307" s="51">
        <v>498</v>
      </c>
      <c r="AP307" s="51">
        <v>498</v>
      </c>
      <c r="AQ307" s="51">
        <v>562</v>
      </c>
      <c r="AR307" s="51">
        <v>568</v>
      </c>
      <c r="AS307" s="51">
        <v>548</v>
      </c>
      <c r="AT307" s="51">
        <v>625</v>
      </c>
      <c r="AU307" s="51">
        <v>565</v>
      </c>
      <c r="AV307" s="51">
        <v>569</v>
      </c>
      <c r="AW307" s="51">
        <v>573</v>
      </c>
      <c r="AX307" s="51">
        <v>601</v>
      </c>
      <c r="AY307" s="51">
        <v>560</v>
      </c>
      <c r="AZ307" s="51">
        <v>558</v>
      </c>
      <c r="BA307" s="51">
        <v>565</v>
      </c>
      <c r="BB307" s="51">
        <v>640</v>
      </c>
      <c r="BC307" s="51">
        <v>651</v>
      </c>
      <c r="BD307" s="51">
        <v>633</v>
      </c>
      <c r="BE307" s="51">
        <v>573</v>
      </c>
      <c r="BF307" s="51">
        <v>567</v>
      </c>
      <c r="BG307" s="51">
        <v>627</v>
      </c>
      <c r="BH307" s="51">
        <v>606</v>
      </c>
      <c r="BI307" s="51">
        <v>590</v>
      </c>
      <c r="BJ307" s="51">
        <v>714</v>
      </c>
      <c r="BK307" s="51">
        <v>789</v>
      </c>
      <c r="BL307" s="51">
        <v>756</v>
      </c>
      <c r="BM307" s="51">
        <v>677</v>
      </c>
      <c r="BN307" s="51">
        <v>771</v>
      </c>
      <c r="BO307" s="51">
        <v>768</v>
      </c>
      <c r="BP307" s="51">
        <v>794</v>
      </c>
      <c r="BQ307" s="51">
        <v>730</v>
      </c>
      <c r="BR307" s="51">
        <v>800</v>
      </c>
      <c r="BS307" s="51">
        <v>737</v>
      </c>
      <c r="BT307" s="51">
        <v>717</v>
      </c>
      <c r="BU307" s="51">
        <v>732</v>
      </c>
      <c r="BV307" s="51">
        <v>745</v>
      </c>
      <c r="BW307" s="51">
        <v>682</v>
      </c>
      <c r="BX307" s="51">
        <v>617</v>
      </c>
      <c r="BY307" s="51">
        <v>646</v>
      </c>
      <c r="BZ307" s="51">
        <v>556</v>
      </c>
      <c r="CA307" s="51">
        <v>610</v>
      </c>
      <c r="CB307" s="51">
        <v>544</v>
      </c>
      <c r="CC307" s="51">
        <v>530</v>
      </c>
      <c r="CD307" s="51">
        <v>513</v>
      </c>
      <c r="CE307" s="51">
        <v>532</v>
      </c>
      <c r="CF307" s="51">
        <v>557</v>
      </c>
      <c r="CG307" s="51">
        <v>517</v>
      </c>
      <c r="CH307" s="51">
        <v>536</v>
      </c>
      <c r="CI307" s="51">
        <v>558</v>
      </c>
      <c r="CJ307" s="51">
        <v>639</v>
      </c>
      <c r="CK307" s="51">
        <v>478</v>
      </c>
      <c r="CL307" s="51">
        <v>452</v>
      </c>
      <c r="CM307" s="51">
        <v>441</v>
      </c>
      <c r="CN307" s="51">
        <v>429</v>
      </c>
      <c r="CO307" s="51">
        <v>333</v>
      </c>
      <c r="CP307" s="51">
        <v>265</v>
      </c>
      <c r="CQ307" s="51">
        <v>281</v>
      </c>
      <c r="CR307" s="51">
        <v>273</v>
      </c>
      <c r="CS307" s="51">
        <v>237</v>
      </c>
      <c r="CT307" s="51">
        <v>217</v>
      </c>
      <c r="CU307" s="51">
        <v>187</v>
      </c>
      <c r="CV307" s="51">
        <v>153</v>
      </c>
      <c r="CW307" s="51">
        <v>145</v>
      </c>
      <c r="CX307" s="51">
        <v>108</v>
      </c>
      <c r="CY307" s="51">
        <v>338</v>
      </c>
      <c r="CZ307" s="51">
        <v>443</v>
      </c>
      <c r="DA307" s="51">
        <v>458</v>
      </c>
      <c r="DB307" s="51">
        <v>466</v>
      </c>
      <c r="DC307" s="51">
        <v>476</v>
      </c>
      <c r="DD307" s="51">
        <v>533</v>
      </c>
      <c r="DE307" s="51">
        <v>490</v>
      </c>
      <c r="DF307" s="51">
        <v>544</v>
      </c>
      <c r="DG307" s="51">
        <v>518</v>
      </c>
      <c r="DH307" s="51">
        <v>547</v>
      </c>
      <c r="DI307" s="51">
        <v>540</v>
      </c>
      <c r="DJ307" s="51">
        <v>564</v>
      </c>
      <c r="DK307" s="51">
        <v>586</v>
      </c>
      <c r="DL307" s="51">
        <v>573</v>
      </c>
      <c r="DM307" s="51">
        <v>549</v>
      </c>
      <c r="DN307" s="51">
        <v>606</v>
      </c>
      <c r="DO307" s="51">
        <v>597</v>
      </c>
      <c r="DP307" s="51">
        <v>571</v>
      </c>
      <c r="DQ307" s="51">
        <v>570</v>
      </c>
      <c r="DR307" s="51">
        <v>579</v>
      </c>
      <c r="DS307" s="51">
        <v>351</v>
      </c>
      <c r="DT307" s="51">
        <v>290</v>
      </c>
      <c r="DU307" s="51">
        <v>398</v>
      </c>
      <c r="DV307" s="51">
        <v>441</v>
      </c>
      <c r="DW307" s="51">
        <v>460</v>
      </c>
      <c r="DX307" s="51">
        <v>480</v>
      </c>
      <c r="DY307" s="51">
        <v>510</v>
      </c>
      <c r="DZ307" s="51">
        <v>519</v>
      </c>
      <c r="EA307" s="51">
        <v>514</v>
      </c>
      <c r="EB307" s="51">
        <v>525</v>
      </c>
      <c r="EC307" s="51">
        <v>577</v>
      </c>
      <c r="ED307" s="51">
        <v>570</v>
      </c>
      <c r="EE307" s="51">
        <v>649</v>
      </c>
      <c r="EF307" s="51">
        <v>603</v>
      </c>
      <c r="EG307" s="51">
        <v>577</v>
      </c>
      <c r="EH307" s="51">
        <v>593</v>
      </c>
      <c r="EI307" s="51">
        <v>603</v>
      </c>
      <c r="EJ307" s="51">
        <v>651</v>
      </c>
      <c r="EK307" s="51">
        <v>586</v>
      </c>
      <c r="EL307" s="51">
        <v>623</v>
      </c>
      <c r="EM307" s="51">
        <v>623</v>
      </c>
      <c r="EN307" s="51">
        <v>649</v>
      </c>
      <c r="EO307" s="51">
        <v>623</v>
      </c>
      <c r="EP307" s="51">
        <v>671</v>
      </c>
      <c r="EQ307" s="51">
        <v>652</v>
      </c>
      <c r="ER307" s="51">
        <v>580</v>
      </c>
      <c r="ES307" s="51">
        <v>618</v>
      </c>
      <c r="ET307" s="51">
        <v>599</v>
      </c>
      <c r="EU307" s="51">
        <v>656</v>
      </c>
      <c r="EV307" s="51">
        <v>713</v>
      </c>
      <c r="EW307" s="51">
        <v>731</v>
      </c>
      <c r="EX307" s="51">
        <v>743</v>
      </c>
      <c r="EY307" s="51">
        <v>804</v>
      </c>
      <c r="EZ307" s="51">
        <v>723</v>
      </c>
      <c r="FA307" s="51">
        <v>853</v>
      </c>
      <c r="FB307" s="51">
        <v>766</v>
      </c>
      <c r="FC307" s="51">
        <v>800</v>
      </c>
      <c r="FD307" s="51">
        <v>798</v>
      </c>
      <c r="FE307" s="51">
        <v>817</v>
      </c>
      <c r="FF307" s="51">
        <v>786</v>
      </c>
      <c r="FG307" s="51">
        <v>761</v>
      </c>
      <c r="FH307" s="51">
        <v>729</v>
      </c>
      <c r="FI307" s="51">
        <v>678</v>
      </c>
      <c r="FJ307" s="51">
        <v>619</v>
      </c>
      <c r="FK307" s="51">
        <v>692</v>
      </c>
      <c r="FL307" s="51">
        <v>622</v>
      </c>
      <c r="FM307" s="51">
        <v>622</v>
      </c>
      <c r="FN307" s="51">
        <v>617</v>
      </c>
      <c r="FO307" s="51">
        <v>558</v>
      </c>
      <c r="FP307" s="51">
        <v>589</v>
      </c>
      <c r="FQ307" s="51">
        <v>566</v>
      </c>
      <c r="FR307" s="51">
        <v>510</v>
      </c>
      <c r="FS307" s="51">
        <v>559</v>
      </c>
      <c r="FT307" s="51">
        <v>599</v>
      </c>
      <c r="FU307" s="51">
        <v>606</v>
      </c>
      <c r="FV307" s="51">
        <v>594</v>
      </c>
      <c r="FW307" s="51">
        <v>702</v>
      </c>
      <c r="FX307" s="51">
        <v>477</v>
      </c>
      <c r="FY307" s="51">
        <v>496</v>
      </c>
      <c r="FZ307" s="51">
        <v>513</v>
      </c>
      <c r="GA307" s="51">
        <v>460</v>
      </c>
      <c r="GB307" s="51">
        <v>332</v>
      </c>
      <c r="GC307" s="51">
        <v>301</v>
      </c>
      <c r="GD307" s="51">
        <v>345</v>
      </c>
      <c r="GE307" s="51">
        <v>302</v>
      </c>
      <c r="GF307" s="51">
        <v>325</v>
      </c>
      <c r="GG307" s="51">
        <v>291</v>
      </c>
      <c r="GH307" s="51">
        <v>269</v>
      </c>
      <c r="GI307" s="51">
        <v>210</v>
      </c>
      <c r="GJ307" s="51">
        <v>194</v>
      </c>
      <c r="GK307" s="51">
        <v>135</v>
      </c>
      <c r="GL307" s="52">
        <v>681</v>
      </c>
    </row>
    <row r="308" spans="1:194" s="1" customFormat="1">
      <c r="A308" s="30" t="s">
        <v>133</v>
      </c>
      <c r="B308" s="1" t="s">
        <v>386</v>
      </c>
      <c r="C308" s="29" t="str">
        <f t="shared" si="92"/>
        <v>LA England - Haringey</v>
      </c>
      <c r="D308" s="50">
        <f t="shared" si="83"/>
        <v>98640</v>
      </c>
      <c r="E308" s="50">
        <f t="shared" si="84"/>
        <v>109268</v>
      </c>
      <c r="F308" s="51">
        <f t="shared" si="85"/>
        <v>261811</v>
      </c>
      <c r="G308" s="51">
        <f t="shared" si="86"/>
        <v>126002</v>
      </c>
      <c r="H308" s="52">
        <f t="shared" si="87"/>
        <v>135809</v>
      </c>
      <c r="I308" s="52">
        <f t="shared" si="88"/>
        <v>98640</v>
      </c>
      <c r="J308" s="52">
        <f t="shared" si="89"/>
        <v>109268</v>
      </c>
      <c r="K308" s="49">
        <f t="shared" si="90"/>
        <v>27362</v>
      </c>
      <c r="L308" s="50">
        <f t="shared" si="91"/>
        <v>26541</v>
      </c>
      <c r="M308" s="51">
        <v>1640</v>
      </c>
      <c r="N308" s="51">
        <v>1525</v>
      </c>
      <c r="O308" s="51">
        <v>1570</v>
      </c>
      <c r="P308" s="51">
        <v>1459</v>
      </c>
      <c r="Q308" s="51">
        <v>1498</v>
      </c>
      <c r="R308" s="51">
        <v>1365</v>
      </c>
      <c r="S308" s="51">
        <v>1492</v>
      </c>
      <c r="T308" s="51">
        <v>1521</v>
      </c>
      <c r="U308" s="51">
        <v>1468</v>
      </c>
      <c r="V308" s="51">
        <v>1465</v>
      </c>
      <c r="W308" s="51">
        <v>1516</v>
      </c>
      <c r="X308" s="51">
        <v>1569</v>
      </c>
      <c r="Y308" s="51">
        <v>1600</v>
      </c>
      <c r="Z308" s="51">
        <v>1531</v>
      </c>
      <c r="AA308" s="51">
        <v>1553</v>
      </c>
      <c r="AB308" s="51">
        <v>1576</v>
      </c>
      <c r="AC308" s="51">
        <v>1503</v>
      </c>
      <c r="AD308" s="51">
        <v>1511</v>
      </c>
      <c r="AE308" s="51">
        <v>1553</v>
      </c>
      <c r="AF308" s="51">
        <v>1281</v>
      </c>
      <c r="AG308" s="51">
        <v>1295</v>
      </c>
      <c r="AH308" s="51">
        <v>1408</v>
      </c>
      <c r="AI308" s="51">
        <v>1488</v>
      </c>
      <c r="AJ308" s="51">
        <v>1776</v>
      </c>
      <c r="AK308" s="51">
        <v>1799</v>
      </c>
      <c r="AL308" s="51">
        <v>2034</v>
      </c>
      <c r="AM308" s="51">
        <v>1980</v>
      </c>
      <c r="AN308" s="51">
        <v>2101</v>
      </c>
      <c r="AO308" s="51">
        <v>2335</v>
      </c>
      <c r="AP308" s="51">
        <v>2283</v>
      </c>
      <c r="AQ308" s="51">
        <v>2433</v>
      </c>
      <c r="AR308" s="51">
        <v>2417</v>
      </c>
      <c r="AS308" s="51">
        <v>2564</v>
      </c>
      <c r="AT308" s="51">
        <v>2337</v>
      </c>
      <c r="AU308" s="51">
        <v>2407</v>
      </c>
      <c r="AV308" s="51">
        <v>2302</v>
      </c>
      <c r="AW308" s="51">
        <v>2277</v>
      </c>
      <c r="AX308" s="51">
        <v>2328</v>
      </c>
      <c r="AY308" s="51">
        <v>2046</v>
      </c>
      <c r="AZ308" s="51">
        <v>2087</v>
      </c>
      <c r="BA308" s="51">
        <v>2064</v>
      </c>
      <c r="BB308" s="51">
        <v>2068</v>
      </c>
      <c r="BC308" s="51">
        <v>2155</v>
      </c>
      <c r="BD308" s="51">
        <v>2012</v>
      </c>
      <c r="BE308" s="51">
        <v>1869</v>
      </c>
      <c r="BF308" s="51">
        <v>1769</v>
      </c>
      <c r="BG308" s="51">
        <v>1783</v>
      </c>
      <c r="BH308" s="51">
        <v>1836</v>
      </c>
      <c r="BI308" s="51">
        <v>1774</v>
      </c>
      <c r="BJ308" s="51">
        <v>1710</v>
      </c>
      <c r="BK308" s="51">
        <v>1790</v>
      </c>
      <c r="BL308" s="51">
        <v>1878</v>
      </c>
      <c r="BM308" s="51">
        <v>1614</v>
      </c>
      <c r="BN308" s="51">
        <v>1765</v>
      </c>
      <c r="BO308" s="51">
        <v>1697</v>
      </c>
      <c r="BP308" s="51">
        <v>1617</v>
      </c>
      <c r="BQ308" s="51">
        <v>1632</v>
      </c>
      <c r="BR308" s="51">
        <v>1617</v>
      </c>
      <c r="BS308" s="51">
        <v>1492</v>
      </c>
      <c r="BT308" s="51">
        <v>1423</v>
      </c>
      <c r="BU308" s="51">
        <v>1415</v>
      </c>
      <c r="BV308" s="51">
        <v>1246</v>
      </c>
      <c r="BW308" s="51">
        <v>1193</v>
      </c>
      <c r="BX308" s="51">
        <v>1087</v>
      </c>
      <c r="BY308" s="51">
        <v>1034</v>
      </c>
      <c r="BZ308" s="51">
        <v>998</v>
      </c>
      <c r="CA308" s="51">
        <v>893</v>
      </c>
      <c r="CB308" s="51">
        <v>867</v>
      </c>
      <c r="CC308" s="51">
        <v>810</v>
      </c>
      <c r="CD308" s="51">
        <v>783</v>
      </c>
      <c r="CE308" s="51">
        <v>697</v>
      </c>
      <c r="CF308" s="51">
        <v>648</v>
      </c>
      <c r="CG308" s="51">
        <v>613</v>
      </c>
      <c r="CH308" s="51">
        <v>619</v>
      </c>
      <c r="CI308" s="51">
        <v>609</v>
      </c>
      <c r="CJ308" s="51">
        <v>591</v>
      </c>
      <c r="CK308" s="51">
        <v>430</v>
      </c>
      <c r="CL308" s="51">
        <v>468</v>
      </c>
      <c r="CM308" s="51">
        <v>447</v>
      </c>
      <c r="CN308" s="51">
        <v>379</v>
      </c>
      <c r="CO308" s="51">
        <v>320</v>
      </c>
      <c r="CP308" s="51">
        <v>294</v>
      </c>
      <c r="CQ308" s="51">
        <v>309</v>
      </c>
      <c r="CR308" s="51">
        <v>277</v>
      </c>
      <c r="CS308" s="51">
        <v>270</v>
      </c>
      <c r="CT308" s="51">
        <v>232</v>
      </c>
      <c r="CU308" s="51">
        <v>205</v>
      </c>
      <c r="CV308" s="51">
        <v>169</v>
      </c>
      <c r="CW308" s="51">
        <v>170</v>
      </c>
      <c r="CX308" s="51">
        <v>98</v>
      </c>
      <c r="CY308" s="51">
        <v>373</v>
      </c>
      <c r="CZ308" s="51">
        <v>1584</v>
      </c>
      <c r="DA308" s="51">
        <v>1505</v>
      </c>
      <c r="DB308" s="51">
        <v>1423</v>
      </c>
      <c r="DC308" s="51">
        <v>1432</v>
      </c>
      <c r="DD308" s="51">
        <v>1388</v>
      </c>
      <c r="DE308" s="51">
        <v>1416</v>
      </c>
      <c r="DF308" s="51">
        <v>1541</v>
      </c>
      <c r="DG308" s="51">
        <v>1376</v>
      </c>
      <c r="DH308" s="51">
        <v>1365</v>
      </c>
      <c r="DI308" s="51">
        <v>1395</v>
      </c>
      <c r="DJ308" s="51">
        <v>1476</v>
      </c>
      <c r="DK308" s="51">
        <v>1504</v>
      </c>
      <c r="DL308" s="51">
        <v>1460</v>
      </c>
      <c r="DM308" s="51">
        <v>1595</v>
      </c>
      <c r="DN308" s="51">
        <v>1582</v>
      </c>
      <c r="DO308" s="51">
        <v>1467</v>
      </c>
      <c r="DP308" s="51">
        <v>1498</v>
      </c>
      <c r="DQ308" s="51">
        <v>1534</v>
      </c>
      <c r="DR308" s="51">
        <v>1459</v>
      </c>
      <c r="DS308" s="51">
        <v>1283</v>
      </c>
      <c r="DT308" s="51">
        <v>1337</v>
      </c>
      <c r="DU308" s="51">
        <v>1391</v>
      </c>
      <c r="DV308" s="51">
        <v>1659</v>
      </c>
      <c r="DW308" s="51">
        <v>1861</v>
      </c>
      <c r="DX308" s="51">
        <v>2132</v>
      </c>
      <c r="DY308" s="51">
        <v>2155</v>
      </c>
      <c r="DZ308" s="51">
        <v>2306</v>
      </c>
      <c r="EA308" s="51">
        <v>2514</v>
      </c>
      <c r="EB308" s="51">
        <v>2575</v>
      </c>
      <c r="EC308" s="51">
        <v>2681</v>
      </c>
      <c r="ED308" s="51">
        <v>2465</v>
      </c>
      <c r="EE308" s="51">
        <v>2586</v>
      </c>
      <c r="EF308" s="51">
        <v>2526</v>
      </c>
      <c r="EG308" s="51">
        <v>2601</v>
      </c>
      <c r="EH308" s="51">
        <v>2572</v>
      </c>
      <c r="EI308" s="51">
        <v>2449</v>
      </c>
      <c r="EJ308" s="51">
        <v>2421</v>
      </c>
      <c r="EK308" s="51">
        <v>2473</v>
      </c>
      <c r="EL308" s="51">
        <v>2321</v>
      </c>
      <c r="EM308" s="51">
        <v>2243</v>
      </c>
      <c r="EN308" s="51">
        <v>2257</v>
      </c>
      <c r="EO308" s="51">
        <v>2123</v>
      </c>
      <c r="EP308" s="51">
        <v>2199</v>
      </c>
      <c r="EQ308" s="51">
        <v>2109</v>
      </c>
      <c r="ER308" s="51">
        <v>2053</v>
      </c>
      <c r="ES308" s="51">
        <v>1952</v>
      </c>
      <c r="ET308" s="51">
        <v>1926</v>
      </c>
      <c r="EU308" s="51">
        <v>2028</v>
      </c>
      <c r="EV308" s="51">
        <v>1883</v>
      </c>
      <c r="EW308" s="51">
        <v>1902</v>
      </c>
      <c r="EX308" s="51">
        <v>1895</v>
      </c>
      <c r="EY308" s="51">
        <v>1991</v>
      </c>
      <c r="EZ308" s="51">
        <v>1922</v>
      </c>
      <c r="FA308" s="51">
        <v>1897</v>
      </c>
      <c r="FB308" s="51">
        <v>1881</v>
      </c>
      <c r="FC308" s="51">
        <v>1830</v>
      </c>
      <c r="FD308" s="51">
        <v>1844</v>
      </c>
      <c r="FE308" s="51">
        <v>1746</v>
      </c>
      <c r="FF308" s="51">
        <v>1666</v>
      </c>
      <c r="FG308" s="51">
        <v>1599</v>
      </c>
      <c r="FH308" s="51">
        <v>1482</v>
      </c>
      <c r="FI308" s="51">
        <v>1345</v>
      </c>
      <c r="FJ308" s="51">
        <v>1395</v>
      </c>
      <c r="FK308" s="51">
        <v>1192</v>
      </c>
      <c r="FL308" s="51">
        <v>1101</v>
      </c>
      <c r="FM308" s="51">
        <v>1088</v>
      </c>
      <c r="FN308" s="51">
        <v>1048</v>
      </c>
      <c r="FO308" s="51">
        <v>994</v>
      </c>
      <c r="FP308" s="51">
        <v>880</v>
      </c>
      <c r="FQ308" s="51">
        <v>883</v>
      </c>
      <c r="FR308" s="51">
        <v>878</v>
      </c>
      <c r="FS308" s="51">
        <v>823</v>
      </c>
      <c r="FT308" s="51">
        <v>832</v>
      </c>
      <c r="FU308" s="51">
        <v>802</v>
      </c>
      <c r="FV308" s="51">
        <v>679</v>
      </c>
      <c r="FW308" s="51">
        <v>705</v>
      </c>
      <c r="FX308" s="51">
        <v>598</v>
      </c>
      <c r="FY308" s="51">
        <v>587</v>
      </c>
      <c r="FZ308" s="51">
        <v>580</v>
      </c>
      <c r="GA308" s="51">
        <v>489</v>
      </c>
      <c r="GB308" s="51">
        <v>463</v>
      </c>
      <c r="GC308" s="51">
        <v>410</v>
      </c>
      <c r="GD308" s="51">
        <v>412</v>
      </c>
      <c r="GE308" s="51">
        <v>394</v>
      </c>
      <c r="GF308" s="51">
        <v>393</v>
      </c>
      <c r="GG308" s="51">
        <v>316</v>
      </c>
      <c r="GH308" s="51">
        <v>332</v>
      </c>
      <c r="GI308" s="51">
        <v>256</v>
      </c>
      <c r="GJ308" s="51">
        <v>233</v>
      </c>
      <c r="GK308" s="51">
        <v>200</v>
      </c>
      <c r="GL308" s="52">
        <v>765</v>
      </c>
    </row>
    <row r="309" spans="1:194" s="1" customFormat="1">
      <c r="A309" s="30" t="s">
        <v>133</v>
      </c>
      <c r="B309" s="1" t="s">
        <v>387</v>
      </c>
      <c r="C309" s="29" t="str">
        <f t="shared" si="92"/>
        <v>LA England - Harlow</v>
      </c>
      <c r="D309" s="50">
        <f t="shared" si="83"/>
        <v>34053</v>
      </c>
      <c r="E309" s="50">
        <f t="shared" si="84"/>
        <v>37369</v>
      </c>
      <c r="F309" s="51">
        <f t="shared" si="85"/>
        <v>94409</v>
      </c>
      <c r="G309" s="51">
        <f t="shared" si="86"/>
        <v>45809</v>
      </c>
      <c r="H309" s="52">
        <f t="shared" si="87"/>
        <v>48600</v>
      </c>
      <c r="I309" s="52">
        <f t="shared" si="88"/>
        <v>34053</v>
      </c>
      <c r="J309" s="52">
        <f t="shared" si="89"/>
        <v>37369</v>
      </c>
      <c r="K309" s="49">
        <f t="shared" si="90"/>
        <v>11756</v>
      </c>
      <c r="L309" s="50">
        <f t="shared" si="91"/>
        <v>11231</v>
      </c>
      <c r="M309" s="51">
        <v>656</v>
      </c>
      <c r="N309" s="51">
        <v>633</v>
      </c>
      <c r="O309" s="51">
        <v>598</v>
      </c>
      <c r="P309" s="51">
        <v>676</v>
      </c>
      <c r="Q309" s="51">
        <v>679</v>
      </c>
      <c r="R309" s="51">
        <v>677</v>
      </c>
      <c r="S309" s="51">
        <v>675</v>
      </c>
      <c r="T309" s="51">
        <v>687</v>
      </c>
      <c r="U309" s="51">
        <v>681</v>
      </c>
      <c r="V309" s="51">
        <v>699</v>
      </c>
      <c r="W309" s="51">
        <v>652</v>
      </c>
      <c r="X309" s="51">
        <v>632</v>
      </c>
      <c r="Y309" s="51">
        <v>677</v>
      </c>
      <c r="Z309" s="51">
        <v>678</v>
      </c>
      <c r="AA309" s="51">
        <v>672</v>
      </c>
      <c r="AB309" s="51">
        <v>607</v>
      </c>
      <c r="AC309" s="51">
        <v>593</v>
      </c>
      <c r="AD309" s="51">
        <v>584</v>
      </c>
      <c r="AE309" s="51">
        <v>565</v>
      </c>
      <c r="AF309" s="51">
        <v>422</v>
      </c>
      <c r="AG309" s="51">
        <v>468</v>
      </c>
      <c r="AH309" s="51">
        <v>426</v>
      </c>
      <c r="AI309" s="51">
        <v>498</v>
      </c>
      <c r="AJ309" s="51">
        <v>536</v>
      </c>
      <c r="AK309" s="51">
        <v>502</v>
      </c>
      <c r="AL309" s="51">
        <v>488</v>
      </c>
      <c r="AM309" s="51">
        <v>555</v>
      </c>
      <c r="AN309" s="51">
        <v>569</v>
      </c>
      <c r="AO309" s="51">
        <v>619</v>
      </c>
      <c r="AP309" s="51">
        <v>675</v>
      </c>
      <c r="AQ309" s="51">
        <v>657</v>
      </c>
      <c r="AR309" s="51">
        <v>679</v>
      </c>
      <c r="AS309" s="51">
        <v>732</v>
      </c>
      <c r="AT309" s="51">
        <v>756</v>
      </c>
      <c r="AU309" s="51">
        <v>719</v>
      </c>
      <c r="AV309" s="51">
        <v>787</v>
      </c>
      <c r="AW309" s="51">
        <v>753</v>
      </c>
      <c r="AX309" s="51">
        <v>762</v>
      </c>
      <c r="AY309" s="51">
        <v>691</v>
      </c>
      <c r="AZ309" s="51">
        <v>715</v>
      </c>
      <c r="BA309" s="51">
        <v>707</v>
      </c>
      <c r="BB309" s="51">
        <v>701</v>
      </c>
      <c r="BC309" s="51">
        <v>681</v>
      </c>
      <c r="BD309" s="51">
        <v>635</v>
      </c>
      <c r="BE309" s="51">
        <v>593</v>
      </c>
      <c r="BF309" s="51">
        <v>590</v>
      </c>
      <c r="BG309" s="51">
        <v>541</v>
      </c>
      <c r="BH309" s="51">
        <v>566</v>
      </c>
      <c r="BI309" s="51">
        <v>513</v>
      </c>
      <c r="BJ309" s="51">
        <v>565</v>
      </c>
      <c r="BK309" s="51">
        <v>535</v>
      </c>
      <c r="BL309" s="51">
        <v>595</v>
      </c>
      <c r="BM309" s="51">
        <v>549</v>
      </c>
      <c r="BN309" s="51">
        <v>542</v>
      </c>
      <c r="BO309" s="51">
        <v>568</v>
      </c>
      <c r="BP309" s="51">
        <v>615</v>
      </c>
      <c r="BQ309" s="51">
        <v>592</v>
      </c>
      <c r="BR309" s="51">
        <v>583</v>
      </c>
      <c r="BS309" s="51">
        <v>581</v>
      </c>
      <c r="BT309" s="51">
        <v>557</v>
      </c>
      <c r="BU309" s="51">
        <v>581</v>
      </c>
      <c r="BV309" s="51">
        <v>502</v>
      </c>
      <c r="BW309" s="51">
        <v>538</v>
      </c>
      <c r="BX309" s="51">
        <v>457</v>
      </c>
      <c r="BY309" s="51">
        <v>476</v>
      </c>
      <c r="BZ309" s="51">
        <v>423</v>
      </c>
      <c r="CA309" s="51">
        <v>463</v>
      </c>
      <c r="CB309" s="51">
        <v>424</v>
      </c>
      <c r="CC309" s="51">
        <v>358</v>
      </c>
      <c r="CD309" s="51">
        <v>352</v>
      </c>
      <c r="CE309" s="51">
        <v>336</v>
      </c>
      <c r="CF309" s="51">
        <v>328</v>
      </c>
      <c r="CG309" s="51">
        <v>286</v>
      </c>
      <c r="CH309" s="51">
        <v>292</v>
      </c>
      <c r="CI309" s="51">
        <v>324</v>
      </c>
      <c r="CJ309" s="51">
        <v>329</v>
      </c>
      <c r="CK309" s="51">
        <v>218</v>
      </c>
      <c r="CL309" s="51">
        <v>219</v>
      </c>
      <c r="CM309" s="51">
        <v>213</v>
      </c>
      <c r="CN309" s="51">
        <v>189</v>
      </c>
      <c r="CO309" s="51">
        <v>177</v>
      </c>
      <c r="CP309" s="51">
        <v>144</v>
      </c>
      <c r="CQ309" s="51">
        <v>137</v>
      </c>
      <c r="CR309" s="51">
        <v>136</v>
      </c>
      <c r="CS309" s="51">
        <v>111</v>
      </c>
      <c r="CT309" s="51">
        <v>110</v>
      </c>
      <c r="CU309" s="51">
        <v>101</v>
      </c>
      <c r="CV309" s="51">
        <v>65</v>
      </c>
      <c r="CW309" s="51">
        <v>87</v>
      </c>
      <c r="CX309" s="51">
        <v>71</v>
      </c>
      <c r="CY309" s="51">
        <v>223</v>
      </c>
      <c r="CZ309" s="51">
        <v>600</v>
      </c>
      <c r="DA309" s="51">
        <v>644</v>
      </c>
      <c r="DB309" s="51">
        <v>652</v>
      </c>
      <c r="DC309" s="51">
        <v>645</v>
      </c>
      <c r="DD309" s="51">
        <v>637</v>
      </c>
      <c r="DE309" s="51">
        <v>632</v>
      </c>
      <c r="DF309" s="51">
        <v>610</v>
      </c>
      <c r="DG309" s="51">
        <v>633</v>
      </c>
      <c r="DH309" s="51">
        <v>663</v>
      </c>
      <c r="DI309" s="51">
        <v>669</v>
      </c>
      <c r="DJ309" s="51">
        <v>677</v>
      </c>
      <c r="DK309" s="51">
        <v>631</v>
      </c>
      <c r="DL309" s="51">
        <v>660</v>
      </c>
      <c r="DM309" s="51">
        <v>617</v>
      </c>
      <c r="DN309" s="51">
        <v>643</v>
      </c>
      <c r="DO309" s="51">
        <v>568</v>
      </c>
      <c r="DP309" s="51">
        <v>481</v>
      </c>
      <c r="DQ309" s="51">
        <v>569</v>
      </c>
      <c r="DR309" s="51">
        <v>489</v>
      </c>
      <c r="DS309" s="51">
        <v>369</v>
      </c>
      <c r="DT309" s="51">
        <v>407</v>
      </c>
      <c r="DU309" s="51">
        <v>413</v>
      </c>
      <c r="DV309" s="51">
        <v>452</v>
      </c>
      <c r="DW309" s="51">
        <v>505</v>
      </c>
      <c r="DX309" s="51">
        <v>531</v>
      </c>
      <c r="DY309" s="51">
        <v>609</v>
      </c>
      <c r="DZ309" s="51">
        <v>651</v>
      </c>
      <c r="EA309" s="51">
        <v>634</v>
      </c>
      <c r="EB309" s="51">
        <v>739</v>
      </c>
      <c r="EC309" s="51">
        <v>729</v>
      </c>
      <c r="ED309" s="51">
        <v>790</v>
      </c>
      <c r="EE309" s="51">
        <v>876</v>
      </c>
      <c r="EF309" s="51">
        <v>862</v>
      </c>
      <c r="EG309" s="51">
        <v>818</v>
      </c>
      <c r="EH309" s="51">
        <v>868</v>
      </c>
      <c r="EI309" s="51">
        <v>891</v>
      </c>
      <c r="EJ309" s="51">
        <v>769</v>
      </c>
      <c r="EK309" s="51">
        <v>788</v>
      </c>
      <c r="EL309" s="51">
        <v>819</v>
      </c>
      <c r="EM309" s="51">
        <v>767</v>
      </c>
      <c r="EN309" s="51">
        <v>774</v>
      </c>
      <c r="EO309" s="51">
        <v>736</v>
      </c>
      <c r="EP309" s="51">
        <v>681</v>
      </c>
      <c r="EQ309" s="51">
        <v>714</v>
      </c>
      <c r="ER309" s="51">
        <v>633</v>
      </c>
      <c r="ES309" s="51">
        <v>567</v>
      </c>
      <c r="ET309" s="51">
        <v>580</v>
      </c>
      <c r="EU309" s="51">
        <v>607</v>
      </c>
      <c r="EV309" s="51">
        <v>518</v>
      </c>
      <c r="EW309" s="51">
        <v>553</v>
      </c>
      <c r="EX309" s="51">
        <v>606</v>
      </c>
      <c r="EY309" s="51">
        <v>596</v>
      </c>
      <c r="EZ309" s="51">
        <v>591</v>
      </c>
      <c r="FA309" s="51">
        <v>614</v>
      </c>
      <c r="FB309" s="51">
        <v>602</v>
      </c>
      <c r="FC309" s="51">
        <v>588</v>
      </c>
      <c r="FD309" s="51">
        <v>613</v>
      </c>
      <c r="FE309" s="51">
        <v>577</v>
      </c>
      <c r="FF309" s="51">
        <v>583</v>
      </c>
      <c r="FG309" s="51">
        <v>577</v>
      </c>
      <c r="FH309" s="51">
        <v>539</v>
      </c>
      <c r="FI309" s="51">
        <v>535</v>
      </c>
      <c r="FJ309" s="51">
        <v>529</v>
      </c>
      <c r="FK309" s="51">
        <v>504</v>
      </c>
      <c r="FL309" s="51">
        <v>479</v>
      </c>
      <c r="FM309" s="51">
        <v>447</v>
      </c>
      <c r="FN309" s="51">
        <v>469</v>
      </c>
      <c r="FO309" s="51">
        <v>415</v>
      </c>
      <c r="FP309" s="51">
        <v>409</v>
      </c>
      <c r="FQ309" s="51">
        <v>401</v>
      </c>
      <c r="FR309" s="51">
        <v>384</v>
      </c>
      <c r="FS309" s="51">
        <v>336</v>
      </c>
      <c r="FT309" s="51">
        <v>361</v>
      </c>
      <c r="FU309" s="51">
        <v>295</v>
      </c>
      <c r="FV309" s="51">
        <v>380</v>
      </c>
      <c r="FW309" s="51">
        <v>357</v>
      </c>
      <c r="FX309" s="51">
        <v>290</v>
      </c>
      <c r="FY309" s="51">
        <v>292</v>
      </c>
      <c r="FZ309" s="51">
        <v>276</v>
      </c>
      <c r="GA309" s="51">
        <v>278</v>
      </c>
      <c r="GB309" s="51">
        <v>236</v>
      </c>
      <c r="GC309" s="51">
        <v>179</v>
      </c>
      <c r="GD309" s="51">
        <v>205</v>
      </c>
      <c r="GE309" s="51">
        <v>216</v>
      </c>
      <c r="GF309" s="51">
        <v>203</v>
      </c>
      <c r="GG309" s="51">
        <v>159</v>
      </c>
      <c r="GH309" s="51">
        <v>159</v>
      </c>
      <c r="GI309" s="51">
        <v>174</v>
      </c>
      <c r="GJ309" s="51">
        <v>160</v>
      </c>
      <c r="GK309" s="51">
        <v>127</v>
      </c>
      <c r="GL309" s="52">
        <v>489</v>
      </c>
    </row>
    <row r="310" spans="1:194" s="1" customFormat="1">
      <c r="A310" s="30" t="s">
        <v>133</v>
      </c>
      <c r="B310" s="1" t="s">
        <v>388</v>
      </c>
      <c r="C310" s="29" t="str">
        <f t="shared" si="92"/>
        <v>LA England - Harrow</v>
      </c>
      <c r="D310" s="50">
        <f t="shared" si="83"/>
        <v>98484</v>
      </c>
      <c r="E310" s="50">
        <f t="shared" si="84"/>
        <v>103799</v>
      </c>
      <c r="F310" s="51">
        <f t="shared" si="85"/>
        <v>261185</v>
      </c>
      <c r="G310" s="51">
        <f t="shared" si="86"/>
        <v>128948</v>
      </c>
      <c r="H310" s="52">
        <f t="shared" si="87"/>
        <v>132237</v>
      </c>
      <c r="I310" s="52">
        <f t="shared" si="88"/>
        <v>98484</v>
      </c>
      <c r="J310" s="52">
        <f t="shared" si="89"/>
        <v>103799</v>
      </c>
      <c r="K310" s="49">
        <f t="shared" si="90"/>
        <v>30464</v>
      </c>
      <c r="L310" s="50">
        <f t="shared" si="91"/>
        <v>28438</v>
      </c>
      <c r="M310" s="51">
        <v>1707</v>
      </c>
      <c r="N310" s="51">
        <v>1564</v>
      </c>
      <c r="O310" s="51">
        <v>1629</v>
      </c>
      <c r="P310" s="51">
        <v>1598</v>
      </c>
      <c r="Q310" s="51">
        <v>1663</v>
      </c>
      <c r="R310" s="51">
        <v>1620</v>
      </c>
      <c r="S310" s="51">
        <v>1629</v>
      </c>
      <c r="T310" s="51">
        <v>1607</v>
      </c>
      <c r="U310" s="51">
        <v>1569</v>
      </c>
      <c r="V310" s="51">
        <v>1675</v>
      </c>
      <c r="W310" s="51">
        <v>1677</v>
      </c>
      <c r="X310" s="51">
        <v>1711</v>
      </c>
      <c r="Y310" s="51">
        <v>1682</v>
      </c>
      <c r="Z310" s="51">
        <v>1875</v>
      </c>
      <c r="AA310" s="51">
        <v>1769</v>
      </c>
      <c r="AB310" s="51">
        <v>1826</v>
      </c>
      <c r="AC310" s="51">
        <v>1801</v>
      </c>
      <c r="AD310" s="51">
        <v>1862</v>
      </c>
      <c r="AE310" s="51">
        <v>1731</v>
      </c>
      <c r="AF310" s="51">
        <v>1187</v>
      </c>
      <c r="AG310" s="51">
        <v>1153</v>
      </c>
      <c r="AH310" s="51">
        <v>1310</v>
      </c>
      <c r="AI310" s="51">
        <v>1490</v>
      </c>
      <c r="AJ310" s="51">
        <v>1791</v>
      </c>
      <c r="AK310" s="51">
        <v>1892</v>
      </c>
      <c r="AL310" s="51">
        <v>1775</v>
      </c>
      <c r="AM310" s="51">
        <v>1765</v>
      </c>
      <c r="AN310" s="51">
        <v>1822</v>
      </c>
      <c r="AO310" s="51">
        <v>1887</v>
      </c>
      <c r="AP310" s="51">
        <v>1913</v>
      </c>
      <c r="AQ310" s="51">
        <v>1842</v>
      </c>
      <c r="AR310" s="51">
        <v>1950</v>
      </c>
      <c r="AS310" s="51">
        <v>1964</v>
      </c>
      <c r="AT310" s="51">
        <v>2048</v>
      </c>
      <c r="AU310" s="51">
        <v>2071</v>
      </c>
      <c r="AV310" s="51">
        <v>1972</v>
      </c>
      <c r="AW310" s="51">
        <v>1966</v>
      </c>
      <c r="AX310" s="51">
        <v>2035</v>
      </c>
      <c r="AY310" s="51">
        <v>1901</v>
      </c>
      <c r="AZ310" s="51">
        <v>1988</v>
      </c>
      <c r="BA310" s="51">
        <v>2045</v>
      </c>
      <c r="BB310" s="51">
        <v>2037</v>
      </c>
      <c r="BC310" s="51">
        <v>1955</v>
      </c>
      <c r="BD310" s="51">
        <v>1908</v>
      </c>
      <c r="BE310" s="51">
        <v>1916</v>
      </c>
      <c r="BF310" s="51">
        <v>1818</v>
      </c>
      <c r="BG310" s="51">
        <v>1749</v>
      </c>
      <c r="BH310" s="51">
        <v>1752</v>
      </c>
      <c r="BI310" s="51">
        <v>1637</v>
      </c>
      <c r="BJ310" s="51">
        <v>1732</v>
      </c>
      <c r="BK310" s="51">
        <v>1505</v>
      </c>
      <c r="BL310" s="51">
        <v>1508</v>
      </c>
      <c r="BM310" s="51">
        <v>1603</v>
      </c>
      <c r="BN310" s="51">
        <v>1691</v>
      </c>
      <c r="BO310" s="51">
        <v>1500</v>
      </c>
      <c r="BP310" s="51">
        <v>1474</v>
      </c>
      <c r="BQ310" s="51">
        <v>1481</v>
      </c>
      <c r="BR310" s="51">
        <v>1532</v>
      </c>
      <c r="BS310" s="51">
        <v>1453</v>
      </c>
      <c r="BT310" s="51">
        <v>1434</v>
      </c>
      <c r="BU310" s="51">
        <v>1361</v>
      </c>
      <c r="BV310" s="51">
        <v>1421</v>
      </c>
      <c r="BW310" s="51">
        <v>1415</v>
      </c>
      <c r="BX310" s="51">
        <v>1304</v>
      </c>
      <c r="BY310" s="51">
        <v>1190</v>
      </c>
      <c r="BZ310" s="51">
        <v>1259</v>
      </c>
      <c r="CA310" s="51">
        <v>1199</v>
      </c>
      <c r="CB310" s="51">
        <v>1173</v>
      </c>
      <c r="CC310" s="51">
        <v>1077</v>
      </c>
      <c r="CD310" s="51">
        <v>1060</v>
      </c>
      <c r="CE310" s="51">
        <v>986</v>
      </c>
      <c r="CF310" s="51">
        <v>944</v>
      </c>
      <c r="CG310" s="51">
        <v>870</v>
      </c>
      <c r="CH310" s="51">
        <v>850</v>
      </c>
      <c r="CI310" s="51">
        <v>885</v>
      </c>
      <c r="CJ310" s="51">
        <v>855</v>
      </c>
      <c r="CK310" s="51">
        <v>762</v>
      </c>
      <c r="CL310" s="51">
        <v>663</v>
      </c>
      <c r="CM310" s="51">
        <v>673</v>
      </c>
      <c r="CN310" s="51">
        <v>598</v>
      </c>
      <c r="CO310" s="51">
        <v>561</v>
      </c>
      <c r="CP310" s="51">
        <v>449</v>
      </c>
      <c r="CQ310" s="51">
        <v>524</v>
      </c>
      <c r="CR310" s="51">
        <v>501</v>
      </c>
      <c r="CS310" s="51">
        <v>421</v>
      </c>
      <c r="CT310" s="51">
        <v>397</v>
      </c>
      <c r="CU310" s="51">
        <v>355</v>
      </c>
      <c r="CV310" s="51">
        <v>290</v>
      </c>
      <c r="CW310" s="51">
        <v>259</v>
      </c>
      <c r="CX310" s="51">
        <v>227</v>
      </c>
      <c r="CY310" s="51">
        <v>772</v>
      </c>
      <c r="CZ310" s="51">
        <v>1634</v>
      </c>
      <c r="DA310" s="51">
        <v>1501</v>
      </c>
      <c r="DB310" s="51">
        <v>1621</v>
      </c>
      <c r="DC310" s="51">
        <v>1474</v>
      </c>
      <c r="DD310" s="51">
        <v>1536</v>
      </c>
      <c r="DE310" s="51">
        <v>1618</v>
      </c>
      <c r="DF310" s="51">
        <v>1593</v>
      </c>
      <c r="DG310" s="51">
        <v>1612</v>
      </c>
      <c r="DH310" s="51">
        <v>1654</v>
      </c>
      <c r="DI310" s="51">
        <v>1627</v>
      </c>
      <c r="DJ310" s="51">
        <v>1579</v>
      </c>
      <c r="DK310" s="51">
        <v>1609</v>
      </c>
      <c r="DL310" s="51">
        <v>1547</v>
      </c>
      <c r="DM310" s="51">
        <v>1579</v>
      </c>
      <c r="DN310" s="51">
        <v>1655</v>
      </c>
      <c r="DO310" s="51">
        <v>1529</v>
      </c>
      <c r="DP310" s="51">
        <v>1530</v>
      </c>
      <c r="DQ310" s="51">
        <v>1540</v>
      </c>
      <c r="DR310" s="51">
        <v>1459</v>
      </c>
      <c r="DS310" s="51">
        <v>906</v>
      </c>
      <c r="DT310" s="51">
        <v>965</v>
      </c>
      <c r="DU310" s="51">
        <v>1112</v>
      </c>
      <c r="DV310" s="51">
        <v>1372</v>
      </c>
      <c r="DW310" s="51">
        <v>1643</v>
      </c>
      <c r="DX310" s="51">
        <v>1751</v>
      </c>
      <c r="DY310" s="51">
        <v>1839</v>
      </c>
      <c r="DZ310" s="51">
        <v>1922</v>
      </c>
      <c r="EA310" s="51">
        <v>1789</v>
      </c>
      <c r="EB310" s="51">
        <v>1879</v>
      </c>
      <c r="EC310" s="51">
        <v>1740</v>
      </c>
      <c r="ED310" s="51">
        <v>1843</v>
      </c>
      <c r="EE310" s="51">
        <v>1824</v>
      </c>
      <c r="EF310" s="51">
        <v>2002</v>
      </c>
      <c r="EG310" s="51">
        <v>2037</v>
      </c>
      <c r="EH310" s="51">
        <v>2122</v>
      </c>
      <c r="EI310" s="51">
        <v>2071</v>
      </c>
      <c r="EJ310" s="51">
        <v>2228</v>
      </c>
      <c r="EK310" s="51">
        <v>2277</v>
      </c>
      <c r="EL310" s="51">
        <v>2098</v>
      </c>
      <c r="EM310" s="51">
        <v>2087</v>
      </c>
      <c r="EN310" s="51">
        <v>2152</v>
      </c>
      <c r="EO310" s="51">
        <v>2095</v>
      </c>
      <c r="EP310" s="51">
        <v>2028</v>
      </c>
      <c r="EQ310" s="51">
        <v>2133</v>
      </c>
      <c r="ER310" s="51">
        <v>1880</v>
      </c>
      <c r="ES310" s="51">
        <v>1768</v>
      </c>
      <c r="ET310" s="51">
        <v>1750</v>
      </c>
      <c r="EU310" s="51">
        <v>1720</v>
      </c>
      <c r="EV310" s="51">
        <v>1604</v>
      </c>
      <c r="EW310" s="51">
        <v>1561</v>
      </c>
      <c r="EX310" s="51">
        <v>1673</v>
      </c>
      <c r="EY310" s="51">
        <v>1673</v>
      </c>
      <c r="EZ310" s="51">
        <v>1727</v>
      </c>
      <c r="FA310" s="51">
        <v>1716</v>
      </c>
      <c r="FB310" s="51">
        <v>1639</v>
      </c>
      <c r="FC310" s="51">
        <v>1593</v>
      </c>
      <c r="FD310" s="51">
        <v>1587</v>
      </c>
      <c r="FE310" s="51">
        <v>1486</v>
      </c>
      <c r="FF310" s="51">
        <v>1559</v>
      </c>
      <c r="FG310" s="51">
        <v>1547</v>
      </c>
      <c r="FH310" s="51">
        <v>1562</v>
      </c>
      <c r="FI310" s="51">
        <v>1518</v>
      </c>
      <c r="FJ310" s="51">
        <v>1479</v>
      </c>
      <c r="FK310" s="51">
        <v>1464</v>
      </c>
      <c r="FL310" s="51">
        <v>1335</v>
      </c>
      <c r="FM310" s="51">
        <v>1276</v>
      </c>
      <c r="FN310" s="51">
        <v>1313</v>
      </c>
      <c r="FO310" s="51">
        <v>1303</v>
      </c>
      <c r="FP310" s="51">
        <v>1180</v>
      </c>
      <c r="FQ310" s="51">
        <v>1131</v>
      </c>
      <c r="FR310" s="51">
        <v>1079</v>
      </c>
      <c r="FS310" s="51">
        <v>1037</v>
      </c>
      <c r="FT310" s="51">
        <v>1075</v>
      </c>
      <c r="FU310" s="51">
        <v>1042</v>
      </c>
      <c r="FV310" s="51">
        <v>1000</v>
      </c>
      <c r="FW310" s="51">
        <v>1044</v>
      </c>
      <c r="FX310" s="51">
        <v>909</v>
      </c>
      <c r="FY310" s="51">
        <v>871</v>
      </c>
      <c r="FZ310" s="51">
        <v>847</v>
      </c>
      <c r="GA310" s="51">
        <v>728</v>
      </c>
      <c r="GB310" s="51">
        <v>652</v>
      </c>
      <c r="GC310" s="51">
        <v>588</v>
      </c>
      <c r="GD310" s="51">
        <v>687</v>
      </c>
      <c r="GE310" s="51">
        <v>662</v>
      </c>
      <c r="GF310" s="51">
        <v>573</v>
      </c>
      <c r="GG310" s="51">
        <v>521</v>
      </c>
      <c r="GH310" s="51">
        <v>453</v>
      </c>
      <c r="GI310" s="51">
        <v>482</v>
      </c>
      <c r="GJ310" s="51">
        <v>411</v>
      </c>
      <c r="GK310" s="51">
        <v>326</v>
      </c>
      <c r="GL310" s="52">
        <v>1394</v>
      </c>
    </row>
    <row r="311" spans="1:194" s="1" customFormat="1">
      <c r="A311" s="30" t="s">
        <v>133</v>
      </c>
      <c r="B311" s="1" t="s">
        <v>389</v>
      </c>
      <c r="C311" s="29" t="str">
        <f t="shared" si="92"/>
        <v>LA England - Hart</v>
      </c>
      <c r="D311" s="50">
        <f t="shared" si="83"/>
        <v>38859</v>
      </c>
      <c r="E311" s="50">
        <f t="shared" si="84"/>
        <v>40393</v>
      </c>
      <c r="F311" s="51">
        <f t="shared" si="85"/>
        <v>100910</v>
      </c>
      <c r="G311" s="51">
        <f t="shared" si="86"/>
        <v>49963</v>
      </c>
      <c r="H311" s="52">
        <f t="shared" si="87"/>
        <v>50947</v>
      </c>
      <c r="I311" s="52">
        <f t="shared" si="88"/>
        <v>38859</v>
      </c>
      <c r="J311" s="52">
        <f t="shared" si="89"/>
        <v>40393</v>
      </c>
      <c r="K311" s="49">
        <f t="shared" si="90"/>
        <v>11104</v>
      </c>
      <c r="L311" s="50">
        <f t="shared" si="91"/>
        <v>10554</v>
      </c>
      <c r="M311" s="51">
        <v>465</v>
      </c>
      <c r="N311" s="51">
        <v>513</v>
      </c>
      <c r="O311" s="51">
        <v>512</v>
      </c>
      <c r="P311" s="51">
        <v>594</v>
      </c>
      <c r="Q311" s="51">
        <v>541</v>
      </c>
      <c r="R311" s="51">
        <v>611</v>
      </c>
      <c r="S311" s="51">
        <v>652</v>
      </c>
      <c r="T311" s="51">
        <v>652</v>
      </c>
      <c r="U311" s="51">
        <v>608</v>
      </c>
      <c r="V311" s="51">
        <v>646</v>
      </c>
      <c r="W311" s="51">
        <v>666</v>
      </c>
      <c r="X311" s="51">
        <v>713</v>
      </c>
      <c r="Y311" s="51">
        <v>674</v>
      </c>
      <c r="Z311" s="51">
        <v>652</v>
      </c>
      <c r="AA311" s="51">
        <v>652</v>
      </c>
      <c r="AB311" s="51">
        <v>619</v>
      </c>
      <c r="AC311" s="51">
        <v>629</v>
      </c>
      <c r="AD311" s="51">
        <v>705</v>
      </c>
      <c r="AE311" s="51">
        <v>704</v>
      </c>
      <c r="AF311" s="51">
        <v>503</v>
      </c>
      <c r="AG311" s="51">
        <v>541</v>
      </c>
      <c r="AH311" s="51">
        <v>479</v>
      </c>
      <c r="AI311" s="51">
        <v>515</v>
      </c>
      <c r="AJ311" s="51">
        <v>598</v>
      </c>
      <c r="AK311" s="51">
        <v>572</v>
      </c>
      <c r="AL311" s="51">
        <v>513</v>
      </c>
      <c r="AM311" s="51">
        <v>578</v>
      </c>
      <c r="AN311" s="51">
        <v>567</v>
      </c>
      <c r="AO311" s="51">
        <v>533</v>
      </c>
      <c r="AP311" s="51">
        <v>495</v>
      </c>
      <c r="AQ311" s="51">
        <v>571</v>
      </c>
      <c r="AR311" s="51">
        <v>546</v>
      </c>
      <c r="AS311" s="51">
        <v>527</v>
      </c>
      <c r="AT311" s="51">
        <v>588</v>
      </c>
      <c r="AU311" s="51">
        <v>554</v>
      </c>
      <c r="AV311" s="51">
        <v>607</v>
      </c>
      <c r="AW311" s="51">
        <v>620</v>
      </c>
      <c r="AX311" s="51">
        <v>593</v>
      </c>
      <c r="AY311" s="51">
        <v>587</v>
      </c>
      <c r="AZ311" s="51">
        <v>649</v>
      </c>
      <c r="BA311" s="51">
        <v>627</v>
      </c>
      <c r="BB311" s="51">
        <v>682</v>
      </c>
      <c r="BC311" s="51">
        <v>655</v>
      </c>
      <c r="BD311" s="51">
        <v>662</v>
      </c>
      <c r="BE311" s="51">
        <v>629</v>
      </c>
      <c r="BF311" s="51">
        <v>663</v>
      </c>
      <c r="BG311" s="51">
        <v>648</v>
      </c>
      <c r="BH311" s="51">
        <v>725</v>
      </c>
      <c r="BI311" s="51">
        <v>756</v>
      </c>
      <c r="BJ311" s="51">
        <v>771</v>
      </c>
      <c r="BK311" s="51">
        <v>793</v>
      </c>
      <c r="BL311" s="51">
        <v>791</v>
      </c>
      <c r="BM311" s="51">
        <v>713</v>
      </c>
      <c r="BN311" s="51">
        <v>731</v>
      </c>
      <c r="BO311" s="51">
        <v>713</v>
      </c>
      <c r="BP311" s="51">
        <v>731</v>
      </c>
      <c r="BQ311" s="51">
        <v>722</v>
      </c>
      <c r="BR311" s="51">
        <v>744</v>
      </c>
      <c r="BS311" s="51">
        <v>691</v>
      </c>
      <c r="BT311" s="51">
        <v>733</v>
      </c>
      <c r="BU311" s="51">
        <v>695</v>
      </c>
      <c r="BV311" s="51">
        <v>652</v>
      </c>
      <c r="BW311" s="51">
        <v>584</v>
      </c>
      <c r="BX311" s="51">
        <v>579</v>
      </c>
      <c r="BY311" s="51">
        <v>522</v>
      </c>
      <c r="BZ311" s="51">
        <v>504</v>
      </c>
      <c r="CA311" s="51">
        <v>495</v>
      </c>
      <c r="CB311" s="51">
        <v>438</v>
      </c>
      <c r="CC311" s="51">
        <v>450</v>
      </c>
      <c r="CD311" s="51">
        <v>443</v>
      </c>
      <c r="CE311" s="51">
        <v>427</v>
      </c>
      <c r="CF311" s="51">
        <v>416</v>
      </c>
      <c r="CG311" s="51">
        <v>481</v>
      </c>
      <c r="CH311" s="51">
        <v>437</v>
      </c>
      <c r="CI311" s="51">
        <v>518</v>
      </c>
      <c r="CJ311" s="51">
        <v>553</v>
      </c>
      <c r="CK311" s="51">
        <v>422</v>
      </c>
      <c r="CL311" s="51">
        <v>381</v>
      </c>
      <c r="CM311" s="51">
        <v>376</v>
      </c>
      <c r="CN311" s="51">
        <v>342</v>
      </c>
      <c r="CO311" s="51">
        <v>307</v>
      </c>
      <c r="CP311" s="51">
        <v>279</v>
      </c>
      <c r="CQ311" s="51">
        <v>285</v>
      </c>
      <c r="CR311" s="51">
        <v>260</v>
      </c>
      <c r="CS311" s="51">
        <v>223</v>
      </c>
      <c r="CT311" s="51">
        <v>218</v>
      </c>
      <c r="CU311" s="51">
        <v>172</v>
      </c>
      <c r="CV311" s="51">
        <v>163</v>
      </c>
      <c r="CW311" s="51">
        <v>143</v>
      </c>
      <c r="CX311" s="51">
        <v>87</v>
      </c>
      <c r="CY311" s="51">
        <v>387</v>
      </c>
      <c r="CZ311" s="51">
        <v>468</v>
      </c>
      <c r="DA311" s="51">
        <v>478</v>
      </c>
      <c r="DB311" s="51">
        <v>480</v>
      </c>
      <c r="DC311" s="51">
        <v>515</v>
      </c>
      <c r="DD311" s="51">
        <v>534</v>
      </c>
      <c r="DE311" s="51">
        <v>577</v>
      </c>
      <c r="DF311" s="51">
        <v>579</v>
      </c>
      <c r="DG311" s="51">
        <v>627</v>
      </c>
      <c r="DH311" s="51">
        <v>600</v>
      </c>
      <c r="DI311" s="51">
        <v>640</v>
      </c>
      <c r="DJ311" s="51">
        <v>722</v>
      </c>
      <c r="DK311" s="51">
        <v>655</v>
      </c>
      <c r="DL311" s="51">
        <v>645</v>
      </c>
      <c r="DM311" s="51">
        <v>630</v>
      </c>
      <c r="DN311" s="51">
        <v>603</v>
      </c>
      <c r="DO311" s="51">
        <v>622</v>
      </c>
      <c r="DP311" s="51">
        <v>588</v>
      </c>
      <c r="DQ311" s="51">
        <v>591</v>
      </c>
      <c r="DR311" s="51">
        <v>534</v>
      </c>
      <c r="DS311" s="51">
        <v>289</v>
      </c>
      <c r="DT311" s="51">
        <v>283</v>
      </c>
      <c r="DU311" s="51">
        <v>345</v>
      </c>
      <c r="DV311" s="51">
        <v>347</v>
      </c>
      <c r="DW311" s="51">
        <v>468</v>
      </c>
      <c r="DX311" s="51">
        <v>475</v>
      </c>
      <c r="DY311" s="51">
        <v>497</v>
      </c>
      <c r="DZ311" s="51">
        <v>465</v>
      </c>
      <c r="EA311" s="51">
        <v>462</v>
      </c>
      <c r="EB311" s="51">
        <v>488</v>
      </c>
      <c r="EC311" s="51">
        <v>565</v>
      </c>
      <c r="ED311" s="51">
        <v>563</v>
      </c>
      <c r="EE311" s="51">
        <v>624</v>
      </c>
      <c r="EF311" s="51">
        <v>636</v>
      </c>
      <c r="EG311" s="51">
        <v>584</v>
      </c>
      <c r="EH311" s="51">
        <v>662</v>
      </c>
      <c r="EI311" s="51">
        <v>648</v>
      </c>
      <c r="EJ311" s="51">
        <v>633</v>
      </c>
      <c r="EK311" s="51">
        <v>707</v>
      </c>
      <c r="EL311" s="51">
        <v>664</v>
      </c>
      <c r="EM311" s="51">
        <v>677</v>
      </c>
      <c r="EN311" s="51">
        <v>703</v>
      </c>
      <c r="EO311" s="51">
        <v>712</v>
      </c>
      <c r="EP311" s="51">
        <v>732</v>
      </c>
      <c r="EQ311" s="51">
        <v>726</v>
      </c>
      <c r="ER311" s="51">
        <v>704</v>
      </c>
      <c r="ES311" s="51">
        <v>680</v>
      </c>
      <c r="ET311" s="51">
        <v>710</v>
      </c>
      <c r="EU311" s="51">
        <v>694</v>
      </c>
      <c r="EV311" s="51">
        <v>737</v>
      </c>
      <c r="EW311" s="51">
        <v>793</v>
      </c>
      <c r="EX311" s="51">
        <v>771</v>
      </c>
      <c r="EY311" s="51">
        <v>822</v>
      </c>
      <c r="EZ311" s="51">
        <v>716</v>
      </c>
      <c r="FA311" s="51">
        <v>704</v>
      </c>
      <c r="FB311" s="51">
        <v>800</v>
      </c>
      <c r="FC311" s="51">
        <v>742</v>
      </c>
      <c r="FD311" s="51">
        <v>735</v>
      </c>
      <c r="FE311" s="51">
        <v>758</v>
      </c>
      <c r="FF311" s="51">
        <v>760</v>
      </c>
      <c r="FG311" s="51">
        <v>718</v>
      </c>
      <c r="FH311" s="51">
        <v>621</v>
      </c>
      <c r="FI311" s="51">
        <v>613</v>
      </c>
      <c r="FJ311" s="51">
        <v>586</v>
      </c>
      <c r="FK311" s="51">
        <v>584</v>
      </c>
      <c r="FL311" s="51">
        <v>596</v>
      </c>
      <c r="FM311" s="51">
        <v>525</v>
      </c>
      <c r="FN311" s="51">
        <v>482</v>
      </c>
      <c r="FO311" s="51">
        <v>501</v>
      </c>
      <c r="FP311" s="51">
        <v>497</v>
      </c>
      <c r="FQ311" s="51">
        <v>510</v>
      </c>
      <c r="FR311" s="51">
        <v>456</v>
      </c>
      <c r="FS311" s="51">
        <v>521</v>
      </c>
      <c r="FT311" s="51">
        <v>502</v>
      </c>
      <c r="FU311" s="51">
        <v>528</v>
      </c>
      <c r="FV311" s="51">
        <v>564</v>
      </c>
      <c r="FW311" s="51">
        <v>661</v>
      </c>
      <c r="FX311" s="51">
        <v>507</v>
      </c>
      <c r="FY311" s="51">
        <v>504</v>
      </c>
      <c r="FZ311" s="51">
        <v>494</v>
      </c>
      <c r="GA311" s="51">
        <v>433</v>
      </c>
      <c r="GB311" s="51">
        <v>374</v>
      </c>
      <c r="GC311" s="51">
        <v>323</v>
      </c>
      <c r="GD311" s="51">
        <v>340</v>
      </c>
      <c r="GE311" s="51">
        <v>326</v>
      </c>
      <c r="GF311" s="51">
        <v>307</v>
      </c>
      <c r="GG311" s="51">
        <v>269</v>
      </c>
      <c r="GH311" s="51">
        <v>246</v>
      </c>
      <c r="GI311" s="51">
        <v>196</v>
      </c>
      <c r="GJ311" s="51">
        <v>188</v>
      </c>
      <c r="GK311" s="51">
        <v>163</v>
      </c>
      <c r="GL311" s="52">
        <v>643</v>
      </c>
    </row>
    <row r="312" spans="1:194" s="1" customFormat="1">
      <c r="A312" s="30" t="s">
        <v>133</v>
      </c>
      <c r="B312" s="1" t="s">
        <v>390</v>
      </c>
      <c r="C312" s="29" t="str">
        <f t="shared" si="92"/>
        <v>LA England - Hartlepool</v>
      </c>
      <c r="D312" s="50">
        <f t="shared" si="83"/>
        <v>35320</v>
      </c>
      <c r="E312" s="50">
        <f t="shared" si="84"/>
        <v>38425</v>
      </c>
      <c r="F312" s="51">
        <f t="shared" si="85"/>
        <v>93861</v>
      </c>
      <c r="G312" s="51">
        <f t="shared" si="86"/>
        <v>45630</v>
      </c>
      <c r="H312" s="52">
        <f t="shared" si="87"/>
        <v>48231</v>
      </c>
      <c r="I312" s="52">
        <f t="shared" si="88"/>
        <v>35320</v>
      </c>
      <c r="J312" s="52">
        <f t="shared" si="89"/>
        <v>38425</v>
      </c>
      <c r="K312" s="49">
        <f t="shared" si="90"/>
        <v>10310</v>
      </c>
      <c r="L312" s="50">
        <f t="shared" si="91"/>
        <v>9806</v>
      </c>
      <c r="M312" s="51">
        <v>471</v>
      </c>
      <c r="N312" s="51">
        <v>480</v>
      </c>
      <c r="O312" s="51">
        <v>530</v>
      </c>
      <c r="P312" s="51">
        <v>526</v>
      </c>
      <c r="Q312" s="51">
        <v>544</v>
      </c>
      <c r="R312" s="51">
        <v>563</v>
      </c>
      <c r="S312" s="51">
        <v>594</v>
      </c>
      <c r="T312" s="51">
        <v>527</v>
      </c>
      <c r="U312" s="51">
        <v>590</v>
      </c>
      <c r="V312" s="51">
        <v>605</v>
      </c>
      <c r="W312" s="51">
        <v>588</v>
      </c>
      <c r="X312" s="51">
        <v>644</v>
      </c>
      <c r="Y312" s="51">
        <v>619</v>
      </c>
      <c r="Z312" s="51">
        <v>651</v>
      </c>
      <c r="AA312" s="51">
        <v>644</v>
      </c>
      <c r="AB312" s="51">
        <v>584</v>
      </c>
      <c r="AC312" s="51">
        <v>586</v>
      </c>
      <c r="AD312" s="51">
        <v>564</v>
      </c>
      <c r="AE312" s="51">
        <v>578</v>
      </c>
      <c r="AF312" s="51">
        <v>461</v>
      </c>
      <c r="AG312" s="51">
        <v>449</v>
      </c>
      <c r="AH312" s="51">
        <v>520</v>
      </c>
      <c r="AI312" s="51">
        <v>534</v>
      </c>
      <c r="AJ312" s="51">
        <v>533</v>
      </c>
      <c r="AK312" s="51">
        <v>518</v>
      </c>
      <c r="AL312" s="51">
        <v>577</v>
      </c>
      <c r="AM312" s="51">
        <v>527</v>
      </c>
      <c r="AN312" s="51">
        <v>564</v>
      </c>
      <c r="AO312" s="51">
        <v>522</v>
      </c>
      <c r="AP312" s="51">
        <v>530</v>
      </c>
      <c r="AQ312" s="51">
        <v>564</v>
      </c>
      <c r="AR312" s="51">
        <v>593</v>
      </c>
      <c r="AS312" s="51">
        <v>529</v>
      </c>
      <c r="AT312" s="51">
        <v>561</v>
      </c>
      <c r="AU312" s="51">
        <v>564</v>
      </c>
      <c r="AV312" s="51">
        <v>551</v>
      </c>
      <c r="AW312" s="51">
        <v>551</v>
      </c>
      <c r="AX312" s="51">
        <v>580</v>
      </c>
      <c r="AY312" s="51">
        <v>524</v>
      </c>
      <c r="AZ312" s="51">
        <v>497</v>
      </c>
      <c r="BA312" s="51">
        <v>523</v>
      </c>
      <c r="BB312" s="51">
        <v>516</v>
      </c>
      <c r="BC312" s="51">
        <v>560</v>
      </c>
      <c r="BD312" s="51">
        <v>512</v>
      </c>
      <c r="BE312" s="51">
        <v>439</v>
      </c>
      <c r="BF312" s="51">
        <v>448</v>
      </c>
      <c r="BG312" s="51">
        <v>513</v>
      </c>
      <c r="BH312" s="51">
        <v>485</v>
      </c>
      <c r="BI312" s="51">
        <v>470</v>
      </c>
      <c r="BJ312" s="51">
        <v>590</v>
      </c>
      <c r="BK312" s="51">
        <v>629</v>
      </c>
      <c r="BL312" s="51">
        <v>627</v>
      </c>
      <c r="BM312" s="51">
        <v>615</v>
      </c>
      <c r="BN312" s="51">
        <v>600</v>
      </c>
      <c r="BO312" s="51">
        <v>635</v>
      </c>
      <c r="BP312" s="51">
        <v>681</v>
      </c>
      <c r="BQ312" s="51">
        <v>653</v>
      </c>
      <c r="BR312" s="51">
        <v>744</v>
      </c>
      <c r="BS312" s="51">
        <v>669</v>
      </c>
      <c r="BT312" s="51">
        <v>696</v>
      </c>
      <c r="BU312" s="51">
        <v>668</v>
      </c>
      <c r="BV312" s="51">
        <v>700</v>
      </c>
      <c r="BW312" s="51">
        <v>650</v>
      </c>
      <c r="BX312" s="51">
        <v>648</v>
      </c>
      <c r="BY312" s="51">
        <v>581</v>
      </c>
      <c r="BZ312" s="51">
        <v>629</v>
      </c>
      <c r="CA312" s="51">
        <v>540</v>
      </c>
      <c r="CB312" s="51">
        <v>523</v>
      </c>
      <c r="CC312" s="51">
        <v>503</v>
      </c>
      <c r="CD312" s="51">
        <v>494</v>
      </c>
      <c r="CE312" s="51">
        <v>492</v>
      </c>
      <c r="CF312" s="51">
        <v>477</v>
      </c>
      <c r="CG312" s="51">
        <v>488</v>
      </c>
      <c r="CH312" s="51">
        <v>454</v>
      </c>
      <c r="CI312" s="51">
        <v>464</v>
      </c>
      <c r="CJ312" s="51">
        <v>538</v>
      </c>
      <c r="CK312" s="51">
        <v>364</v>
      </c>
      <c r="CL312" s="51">
        <v>322</v>
      </c>
      <c r="CM312" s="51">
        <v>294</v>
      </c>
      <c r="CN312" s="51">
        <v>215</v>
      </c>
      <c r="CO312" s="51">
        <v>216</v>
      </c>
      <c r="CP312" s="51">
        <v>205</v>
      </c>
      <c r="CQ312" s="51">
        <v>191</v>
      </c>
      <c r="CR312" s="51">
        <v>203</v>
      </c>
      <c r="CS312" s="51">
        <v>167</v>
      </c>
      <c r="CT312" s="51">
        <v>173</v>
      </c>
      <c r="CU312" s="51">
        <v>128</v>
      </c>
      <c r="CV312" s="51">
        <v>125</v>
      </c>
      <c r="CW312" s="51">
        <v>108</v>
      </c>
      <c r="CX312" s="51">
        <v>84</v>
      </c>
      <c r="CY312" s="51">
        <v>244</v>
      </c>
      <c r="CZ312" s="51">
        <v>434</v>
      </c>
      <c r="DA312" s="51">
        <v>461</v>
      </c>
      <c r="DB312" s="51">
        <v>491</v>
      </c>
      <c r="DC312" s="51">
        <v>514</v>
      </c>
      <c r="DD312" s="51">
        <v>474</v>
      </c>
      <c r="DE312" s="51">
        <v>556</v>
      </c>
      <c r="DF312" s="51">
        <v>527</v>
      </c>
      <c r="DG312" s="51">
        <v>541</v>
      </c>
      <c r="DH312" s="51">
        <v>559</v>
      </c>
      <c r="DI312" s="51">
        <v>565</v>
      </c>
      <c r="DJ312" s="51">
        <v>565</v>
      </c>
      <c r="DK312" s="51">
        <v>600</v>
      </c>
      <c r="DL312" s="51">
        <v>603</v>
      </c>
      <c r="DM312" s="51">
        <v>574</v>
      </c>
      <c r="DN312" s="51">
        <v>605</v>
      </c>
      <c r="DO312" s="51">
        <v>551</v>
      </c>
      <c r="DP312" s="51">
        <v>600</v>
      </c>
      <c r="DQ312" s="51">
        <v>586</v>
      </c>
      <c r="DR312" s="51">
        <v>554</v>
      </c>
      <c r="DS312" s="51">
        <v>402</v>
      </c>
      <c r="DT312" s="51">
        <v>421</v>
      </c>
      <c r="DU312" s="51">
        <v>515</v>
      </c>
      <c r="DV312" s="51">
        <v>549</v>
      </c>
      <c r="DW312" s="51">
        <v>591</v>
      </c>
      <c r="DX312" s="51">
        <v>510</v>
      </c>
      <c r="DY312" s="51">
        <v>561</v>
      </c>
      <c r="DZ312" s="51">
        <v>541</v>
      </c>
      <c r="EA312" s="51">
        <v>553</v>
      </c>
      <c r="EB312" s="51">
        <v>610</v>
      </c>
      <c r="EC312" s="51">
        <v>599</v>
      </c>
      <c r="ED312" s="51">
        <v>609</v>
      </c>
      <c r="EE312" s="51">
        <v>624</v>
      </c>
      <c r="EF312" s="51">
        <v>629</v>
      </c>
      <c r="EG312" s="51">
        <v>626</v>
      </c>
      <c r="EH312" s="51">
        <v>682</v>
      </c>
      <c r="EI312" s="51">
        <v>643</v>
      </c>
      <c r="EJ312" s="51">
        <v>627</v>
      </c>
      <c r="EK312" s="51">
        <v>593</v>
      </c>
      <c r="EL312" s="51">
        <v>587</v>
      </c>
      <c r="EM312" s="51">
        <v>562</v>
      </c>
      <c r="EN312" s="51">
        <v>587</v>
      </c>
      <c r="EO312" s="51">
        <v>580</v>
      </c>
      <c r="EP312" s="51">
        <v>545</v>
      </c>
      <c r="EQ312" s="51">
        <v>544</v>
      </c>
      <c r="ER312" s="51">
        <v>529</v>
      </c>
      <c r="ES312" s="51">
        <v>503</v>
      </c>
      <c r="ET312" s="51">
        <v>497</v>
      </c>
      <c r="EU312" s="51">
        <v>477</v>
      </c>
      <c r="EV312" s="51">
        <v>522</v>
      </c>
      <c r="EW312" s="51">
        <v>575</v>
      </c>
      <c r="EX312" s="51">
        <v>612</v>
      </c>
      <c r="EY312" s="51">
        <v>686</v>
      </c>
      <c r="EZ312" s="51">
        <v>649</v>
      </c>
      <c r="FA312" s="51">
        <v>693</v>
      </c>
      <c r="FB312" s="51">
        <v>710</v>
      </c>
      <c r="FC312" s="51">
        <v>760</v>
      </c>
      <c r="FD312" s="51">
        <v>761</v>
      </c>
      <c r="FE312" s="51">
        <v>716</v>
      </c>
      <c r="FF312" s="51">
        <v>721</v>
      </c>
      <c r="FG312" s="51">
        <v>745</v>
      </c>
      <c r="FH312" s="51">
        <v>754</v>
      </c>
      <c r="FI312" s="51">
        <v>713</v>
      </c>
      <c r="FJ312" s="51">
        <v>604</v>
      </c>
      <c r="FK312" s="51">
        <v>674</v>
      </c>
      <c r="FL312" s="51">
        <v>583</v>
      </c>
      <c r="FM312" s="51">
        <v>576</v>
      </c>
      <c r="FN312" s="51">
        <v>545</v>
      </c>
      <c r="FO312" s="51">
        <v>571</v>
      </c>
      <c r="FP312" s="51">
        <v>465</v>
      </c>
      <c r="FQ312" s="51">
        <v>543</v>
      </c>
      <c r="FR312" s="51">
        <v>520</v>
      </c>
      <c r="FS312" s="51">
        <v>454</v>
      </c>
      <c r="FT312" s="51">
        <v>536</v>
      </c>
      <c r="FU312" s="51">
        <v>539</v>
      </c>
      <c r="FV312" s="51">
        <v>522</v>
      </c>
      <c r="FW312" s="51">
        <v>517</v>
      </c>
      <c r="FX312" s="51">
        <v>390</v>
      </c>
      <c r="FY312" s="51">
        <v>364</v>
      </c>
      <c r="FZ312" s="51">
        <v>348</v>
      </c>
      <c r="GA312" s="51">
        <v>317</v>
      </c>
      <c r="GB312" s="51">
        <v>317</v>
      </c>
      <c r="GC312" s="51">
        <v>261</v>
      </c>
      <c r="GD312" s="51">
        <v>297</v>
      </c>
      <c r="GE312" s="51">
        <v>244</v>
      </c>
      <c r="GF312" s="51">
        <v>295</v>
      </c>
      <c r="GG312" s="51">
        <v>257</v>
      </c>
      <c r="GH312" s="51">
        <v>186</v>
      </c>
      <c r="GI312" s="51">
        <v>200</v>
      </c>
      <c r="GJ312" s="51">
        <v>151</v>
      </c>
      <c r="GK312" s="51">
        <v>136</v>
      </c>
      <c r="GL312" s="52">
        <v>546</v>
      </c>
    </row>
    <row r="313" spans="1:194" s="1" customFormat="1">
      <c r="A313" s="30" t="s">
        <v>133</v>
      </c>
      <c r="B313" s="1" t="s">
        <v>391</v>
      </c>
      <c r="C313" s="29" t="str">
        <f t="shared" si="92"/>
        <v>LA England - Hastings</v>
      </c>
      <c r="D313" s="50">
        <f t="shared" si="83"/>
        <v>34687</v>
      </c>
      <c r="E313" s="50">
        <f t="shared" si="84"/>
        <v>37763</v>
      </c>
      <c r="F313" s="51">
        <f t="shared" si="85"/>
        <v>90622</v>
      </c>
      <c r="G313" s="51">
        <f t="shared" si="86"/>
        <v>44005</v>
      </c>
      <c r="H313" s="52">
        <f t="shared" si="87"/>
        <v>46617</v>
      </c>
      <c r="I313" s="52">
        <f t="shared" si="88"/>
        <v>34687</v>
      </c>
      <c r="J313" s="52">
        <f t="shared" si="89"/>
        <v>37763</v>
      </c>
      <c r="K313" s="49">
        <f t="shared" si="90"/>
        <v>9318</v>
      </c>
      <c r="L313" s="50">
        <f t="shared" si="91"/>
        <v>8854</v>
      </c>
      <c r="M313" s="51">
        <v>446</v>
      </c>
      <c r="N313" s="51">
        <v>440</v>
      </c>
      <c r="O313" s="51">
        <v>498</v>
      </c>
      <c r="P313" s="51">
        <v>514</v>
      </c>
      <c r="Q313" s="51">
        <v>513</v>
      </c>
      <c r="R313" s="51">
        <v>505</v>
      </c>
      <c r="S313" s="51">
        <v>515</v>
      </c>
      <c r="T313" s="51">
        <v>530</v>
      </c>
      <c r="U313" s="51">
        <v>518</v>
      </c>
      <c r="V313" s="51">
        <v>553</v>
      </c>
      <c r="W313" s="51">
        <v>520</v>
      </c>
      <c r="X313" s="51">
        <v>562</v>
      </c>
      <c r="Y313" s="51">
        <v>510</v>
      </c>
      <c r="Z313" s="51">
        <v>530</v>
      </c>
      <c r="AA313" s="51">
        <v>567</v>
      </c>
      <c r="AB313" s="51">
        <v>549</v>
      </c>
      <c r="AC313" s="51">
        <v>524</v>
      </c>
      <c r="AD313" s="51">
        <v>524</v>
      </c>
      <c r="AE313" s="51">
        <v>504</v>
      </c>
      <c r="AF313" s="51">
        <v>430</v>
      </c>
      <c r="AG313" s="51">
        <v>380</v>
      </c>
      <c r="AH313" s="51">
        <v>394</v>
      </c>
      <c r="AI313" s="51">
        <v>438</v>
      </c>
      <c r="AJ313" s="51">
        <v>475</v>
      </c>
      <c r="AK313" s="51">
        <v>448</v>
      </c>
      <c r="AL313" s="51">
        <v>486</v>
      </c>
      <c r="AM313" s="51">
        <v>505</v>
      </c>
      <c r="AN313" s="51">
        <v>516</v>
      </c>
      <c r="AO313" s="51">
        <v>475</v>
      </c>
      <c r="AP313" s="51">
        <v>500</v>
      </c>
      <c r="AQ313" s="51">
        <v>558</v>
      </c>
      <c r="AR313" s="51">
        <v>514</v>
      </c>
      <c r="AS313" s="51">
        <v>572</v>
      </c>
      <c r="AT313" s="51">
        <v>551</v>
      </c>
      <c r="AU313" s="51">
        <v>583</v>
      </c>
      <c r="AV313" s="51">
        <v>599</v>
      </c>
      <c r="AW313" s="51">
        <v>547</v>
      </c>
      <c r="AX313" s="51">
        <v>532</v>
      </c>
      <c r="AY313" s="51">
        <v>543</v>
      </c>
      <c r="AZ313" s="51">
        <v>532</v>
      </c>
      <c r="BA313" s="51">
        <v>534</v>
      </c>
      <c r="BB313" s="51">
        <v>579</v>
      </c>
      <c r="BC313" s="51">
        <v>552</v>
      </c>
      <c r="BD313" s="51">
        <v>565</v>
      </c>
      <c r="BE313" s="51">
        <v>474</v>
      </c>
      <c r="BF313" s="51">
        <v>484</v>
      </c>
      <c r="BG313" s="51">
        <v>541</v>
      </c>
      <c r="BH313" s="51">
        <v>519</v>
      </c>
      <c r="BI313" s="51">
        <v>543</v>
      </c>
      <c r="BJ313" s="51">
        <v>609</v>
      </c>
      <c r="BK313" s="51">
        <v>620</v>
      </c>
      <c r="BL313" s="51">
        <v>659</v>
      </c>
      <c r="BM313" s="51">
        <v>628</v>
      </c>
      <c r="BN313" s="51">
        <v>617</v>
      </c>
      <c r="BO313" s="51">
        <v>694</v>
      </c>
      <c r="BP313" s="51">
        <v>676</v>
      </c>
      <c r="BQ313" s="51">
        <v>705</v>
      </c>
      <c r="BR313" s="51">
        <v>681</v>
      </c>
      <c r="BS313" s="51">
        <v>709</v>
      </c>
      <c r="BT313" s="51">
        <v>674</v>
      </c>
      <c r="BU313" s="51">
        <v>639</v>
      </c>
      <c r="BV313" s="51">
        <v>620</v>
      </c>
      <c r="BW313" s="51">
        <v>599</v>
      </c>
      <c r="BX313" s="51">
        <v>585</v>
      </c>
      <c r="BY313" s="51">
        <v>525</v>
      </c>
      <c r="BZ313" s="51">
        <v>537</v>
      </c>
      <c r="CA313" s="51">
        <v>516</v>
      </c>
      <c r="CB313" s="51">
        <v>490</v>
      </c>
      <c r="CC313" s="51">
        <v>505</v>
      </c>
      <c r="CD313" s="51">
        <v>483</v>
      </c>
      <c r="CE313" s="51">
        <v>452</v>
      </c>
      <c r="CF313" s="51">
        <v>485</v>
      </c>
      <c r="CG313" s="51">
        <v>444</v>
      </c>
      <c r="CH313" s="51">
        <v>470</v>
      </c>
      <c r="CI313" s="51">
        <v>489</v>
      </c>
      <c r="CJ313" s="51">
        <v>491</v>
      </c>
      <c r="CK313" s="51">
        <v>354</v>
      </c>
      <c r="CL313" s="51">
        <v>367</v>
      </c>
      <c r="CM313" s="51">
        <v>370</v>
      </c>
      <c r="CN313" s="51">
        <v>270</v>
      </c>
      <c r="CO313" s="51">
        <v>245</v>
      </c>
      <c r="CP313" s="51">
        <v>198</v>
      </c>
      <c r="CQ313" s="51">
        <v>204</v>
      </c>
      <c r="CR313" s="51">
        <v>174</v>
      </c>
      <c r="CS313" s="51">
        <v>162</v>
      </c>
      <c r="CT313" s="51">
        <v>163</v>
      </c>
      <c r="CU313" s="51">
        <v>127</v>
      </c>
      <c r="CV313" s="51">
        <v>122</v>
      </c>
      <c r="CW313" s="51">
        <v>96</v>
      </c>
      <c r="CX313" s="51">
        <v>87</v>
      </c>
      <c r="CY313" s="51">
        <v>273</v>
      </c>
      <c r="CZ313" s="51">
        <v>462</v>
      </c>
      <c r="DA313" s="51">
        <v>459</v>
      </c>
      <c r="DB313" s="51">
        <v>460</v>
      </c>
      <c r="DC313" s="51">
        <v>488</v>
      </c>
      <c r="DD313" s="51">
        <v>461</v>
      </c>
      <c r="DE313" s="51">
        <v>486</v>
      </c>
      <c r="DF313" s="51">
        <v>490</v>
      </c>
      <c r="DG313" s="51">
        <v>461</v>
      </c>
      <c r="DH313" s="51">
        <v>531</v>
      </c>
      <c r="DI313" s="51">
        <v>519</v>
      </c>
      <c r="DJ313" s="51">
        <v>519</v>
      </c>
      <c r="DK313" s="51">
        <v>538</v>
      </c>
      <c r="DL313" s="51">
        <v>521</v>
      </c>
      <c r="DM313" s="51">
        <v>505</v>
      </c>
      <c r="DN313" s="51">
        <v>533</v>
      </c>
      <c r="DO313" s="51">
        <v>478</v>
      </c>
      <c r="DP313" s="51">
        <v>483</v>
      </c>
      <c r="DQ313" s="51">
        <v>460</v>
      </c>
      <c r="DR313" s="51">
        <v>471</v>
      </c>
      <c r="DS313" s="51">
        <v>378</v>
      </c>
      <c r="DT313" s="51">
        <v>284</v>
      </c>
      <c r="DU313" s="51">
        <v>393</v>
      </c>
      <c r="DV313" s="51">
        <v>387</v>
      </c>
      <c r="DW313" s="51">
        <v>450</v>
      </c>
      <c r="DX313" s="51">
        <v>456</v>
      </c>
      <c r="DY313" s="51">
        <v>483</v>
      </c>
      <c r="DZ313" s="51">
        <v>507</v>
      </c>
      <c r="EA313" s="51">
        <v>479</v>
      </c>
      <c r="EB313" s="51">
        <v>571</v>
      </c>
      <c r="EC313" s="51">
        <v>540</v>
      </c>
      <c r="ED313" s="51">
        <v>593</v>
      </c>
      <c r="EE313" s="51">
        <v>613</v>
      </c>
      <c r="EF313" s="51">
        <v>647</v>
      </c>
      <c r="EG313" s="51">
        <v>640</v>
      </c>
      <c r="EH313" s="51">
        <v>698</v>
      </c>
      <c r="EI313" s="51">
        <v>663</v>
      </c>
      <c r="EJ313" s="51">
        <v>639</v>
      </c>
      <c r="EK313" s="51">
        <v>607</v>
      </c>
      <c r="EL313" s="51">
        <v>579</v>
      </c>
      <c r="EM313" s="51">
        <v>611</v>
      </c>
      <c r="EN313" s="51">
        <v>660</v>
      </c>
      <c r="EO313" s="51">
        <v>591</v>
      </c>
      <c r="EP313" s="51">
        <v>608</v>
      </c>
      <c r="EQ313" s="51">
        <v>583</v>
      </c>
      <c r="ER313" s="51">
        <v>532</v>
      </c>
      <c r="ES313" s="51">
        <v>514</v>
      </c>
      <c r="ET313" s="51">
        <v>543</v>
      </c>
      <c r="EU313" s="51">
        <v>598</v>
      </c>
      <c r="EV313" s="51">
        <v>563</v>
      </c>
      <c r="EW313" s="51">
        <v>654</v>
      </c>
      <c r="EX313" s="51">
        <v>650</v>
      </c>
      <c r="EY313" s="51">
        <v>716</v>
      </c>
      <c r="EZ313" s="51">
        <v>684</v>
      </c>
      <c r="FA313" s="51">
        <v>704</v>
      </c>
      <c r="FB313" s="51">
        <v>722</v>
      </c>
      <c r="FC313" s="51">
        <v>738</v>
      </c>
      <c r="FD313" s="51">
        <v>745</v>
      </c>
      <c r="FE313" s="51">
        <v>708</v>
      </c>
      <c r="FF313" s="51">
        <v>703</v>
      </c>
      <c r="FG313" s="51">
        <v>693</v>
      </c>
      <c r="FH313" s="51">
        <v>631</v>
      </c>
      <c r="FI313" s="51">
        <v>602</v>
      </c>
      <c r="FJ313" s="51">
        <v>615</v>
      </c>
      <c r="FK313" s="51">
        <v>569</v>
      </c>
      <c r="FL313" s="51">
        <v>561</v>
      </c>
      <c r="FM313" s="51">
        <v>583</v>
      </c>
      <c r="FN313" s="51">
        <v>539</v>
      </c>
      <c r="FO313" s="51">
        <v>512</v>
      </c>
      <c r="FP313" s="51">
        <v>549</v>
      </c>
      <c r="FQ313" s="51">
        <v>528</v>
      </c>
      <c r="FR313" s="51">
        <v>495</v>
      </c>
      <c r="FS313" s="51">
        <v>495</v>
      </c>
      <c r="FT313" s="51">
        <v>470</v>
      </c>
      <c r="FU313" s="51">
        <v>503</v>
      </c>
      <c r="FV313" s="51">
        <v>551</v>
      </c>
      <c r="FW313" s="51">
        <v>600</v>
      </c>
      <c r="FX313" s="51">
        <v>415</v>
      </c>
      <c r="FY313" s="51">
        <v>409</v>
      </c>
      <c r="FZ313" s="51">
        <v>362</v>
      </c>
      <c r="GA313" s="51">
        <v>348</v>
      </c>
      <c r="GB313" s="51">
        <v>303</v>
      </c>
      <c r="GC313" s="51">
        <v>278</v>
      </c>
      <c r="GD313" s="51">
        <v>259</v>
      </c>
      <c r="GE313" s="51">
        <v>259</v>
      </c>
      <c r="GF313" s="51">
        <v>221</v>
      </c>
      <c r="GG313" s="51">
        <v>215</v>
      </c>
      <c r="GH313" s="51">
        <v>201</v>
      </c>
      <c r="GI313" s="51">
        <v>173</v>
      </c>
      <c r="GJ313" s="51">
        <v>169</v>
      </c>
      <c r="GK313" s="51">
        <v>139</v>
      </c>
      <c r="GL313" s="52">
        <v>611</v>
      </c>
    </row>
    <row r="314" spans="1:194" s="1" customFormat="1">
      <c r="A314" s="30" t="s">
        <v>133</v>
      </c>
      <c r="B314" s="1" t="s">
        <v>392</v>
      </c>
      <c r="C314" s="29" t="str">
        <f t="shared" si="92"/>
        <v>LA England - Havant</v>
      </c>
      <c r="D314" s="50">
        <f t="shared" si="83"/>
        <v>47862</v>
      </c>
      <c r="E314" s="50">
        <f t="shared" si="84"/>
        <v>52754</v>
      </c>
      <c r="F314" s="51">
        <f t="shared" si="85"/>
        <v>124854</v>
      </c>
      <c r="G314" s="51">
        <f t="shared" si="86"/>
        <v>60252</v>
      </c>
      <c r="H314" s="52">
        <f t="shared" si="87"/>
        <v>64602</v>
      </c>
      <c r="I314" s="52">
        <f t="shared" si="88"/>
        <v>47862</v>
      </c>
      <c r="J314" s="52">
        <f t="shared" si="89"/>
        <v>52754</v>
      </c>
      <c r="K314" s="49">
        <f t="shared" si="90"/>
        <v>12390</v>
      </c>
      <c r="L314" s="50">
        <f t="shared" si="91"/>
        <v>11848</v>
      </c>
      <c r="M314" s="51">
        <v>624</v>
      </c>
      <c r="N314" s="51">
        <v>557</v>
      </c>
      <c r="O314" s="51">
        <v>622</v>
      </c>
      <c r="P314" s="51">
        <v>673</v>
      </c>
      <c r="Q314" s="51">
        <v>627</v>
      </c>
      <c r="R314" s="51">
        <v>712</v>
      </c>
      <c r="S314" s="51">
        <v>695</v>
      </c>
      <c r="T314" s="51">
        <v>697</v>
      </c>
      <c r="U314" s="51">
        <v>699</v>
      </c>
      <c r="V314" s="51">
        <v>713</v>
      </c>
      <c r="W314" s="51">
        <v>762</v>
      </c>
      <c r="X314" s="51">
        <v>769</v>
      </c>
      <c r="Y314" s="51">
        <v>702</v>
      </c>
      <c r="Z314" s="51">
        <v>752</v>
      </c>
      <c r="AA314" s="51">
        <v>705</v>
      </c>
      <c r="AB314" s="51">
        <v>678</v>
      </c>
      <c r="AC314" s="51">
        <v>714</v>
      </c>
      <c r="AD314" s="51">
        <v>689</v>
      </c>
      <c r="AE314" s="51">
        <v>672</v>
      </c>
      <c r="AF314" s="51">
        <v>554</v>
      </c>
      <c r="AG314" s="51">
        <v>510</v>
      </c>
      <c r="AH314" s="51">
        <v>525</v>
      </c>
      <c r="AI314" s="51">
        <v>539</v>
      </c>
      <c r="AJ314" s="51">
        <v>618</v>
      </c>
      <c r="AK314" s="51">
        <v>582</v>
      </c>
      <c r="AL314" s="51">
        <v>644</v>
      </c>
      <c r="AM314" s="51">
        <v>627</v>
      </c>
      <c r="AN314" s="51">
        <v>655</v>
      </c>
      <c r="AO314" s="51">
        <v>657</v>
      </c>
      <c r="AP314" s="51">
        <v>677</v>
      </c>
      <c r="AQ314" s="51">
        <v>706</v>
      </c>
      <c r="AR314" s="51">
        <v>720</v>
      </c>
      <c r="AS314" s="51">
        <v>789</v>
      </c>
      <c r="AT314" s="51">
        <v>649</v>
      </c>
      <c r="AU314" s="51">
        <v>709</v>
      </c>
      <c r="AV314" s="51">
        <v>752</v>
      </c>
      <c r="AW314" s="51">
        <v>677</v>
      </c>
      <c r="AX314" s="51">
        <v>718</v>
      </c>
      <c r="AY314" s="51">
        <v>710</v>
      </c>
      <c r="AZ314" s="51">
        <v>682</v>
      </c>
      <c r="BA314" s="51">
        <v>664</v>
      </c>
      <c r="BB314" s="51">
        <v>707</v>
      </c>
      <c r="BC314" s="51">
        <v>620</v>
      </c>
      <c r="BD314" s="51">
        <v>685</v>
      </c>
      <c r="BE314" s="51">
        <v>591</v>
      </c>
      <c r="BF314" s="51">
        <v>594</v>
      </c>
      <c r="BG314" s="51">
        <v>596</v>
      </c>
      <c r="BH314" s="51">
        <v>626</v>
      </c>
      <c r="BI314" s="51">
        <v>663</v>
      </c>
      <c r="BJ314" s="51">
        <v>730</v>
      </c>
      <c r="BK314" s="51">
        <v>755</v>
      </c>
      <c r="BL314" s="51">
        <v>794</v>
      </c>
      <c r="BM314" s="51">
        <v>842</v>
      </c>
      <c r="BN314" s="51">
        <v>878</v>
      </c>
      <c r="BO314" s="51">
        <v>855</v>
      </c>
      <c r="BP314" s="51">
        <v>908</v>
      </c>
      <c r="BQ314" s="51">
        <v>918</v>
      </c>
      <c r="BR314" s="51">
        <v>916</v>
      </c>
      <c r="BS314" s="51">
        <v>923</v>
      </c>
      <c r="BT314" s="51">
        <v>895</v>
      </c>
      <c r="BU314" s="51">
        <v>909</v>
      </c>
      <c r="BV314" s="51">
        <v>901</v>
      </c>
      <c r="BW314" s="51">
        <v>821</v>
      </c>
      <c r="BX314" s="51">
        <v>866</v>
      </c>
      <c r="BY314" s="51">
        <v>816</v>
      </c>
      <c r="BZ314" s="51">
        <v>824</v>
      </c>
      <c r="CA314" s="51">
        <v>784</v>
      </c>
      <c r="CB314" s="51">
        <v>767</v>
      </c>
      <c r="CC314" s="51">
        <v>738</v>
      </c>
      <c r="CD314" s="51">
        <v>717</v>
      </c>
      <c r="CE314" s="51">
        <v>677</v>
      </c>
      <c r="CF314" s="51">
        <v>663</v>
      </c>
      <c r="CG314" s="51">
        <v>660</v>
      </c>
      <c r="CH314" s="51">
        <v>680</v>
      </c>
      <c r="CI314" s="51">
        <v>764</v>
      </c>
      <c r="CJ314" s="51">
        <v>838</v>
      </c>
      <c r="CK314" s="51">
        <v>637</v>
      </c>
      <c r="CL314" s="51">
        <v>616</v>
      </c>
      <c r="CM314" s="51">
        <v>539</v>
      </c>
      <c r="CN314" s="51">
        <v>536</v>
      </c>
      <c r="CO314" s="51">
        <v>429</v>
      </c>
      <c r="CP314" s="51">
        <v>370</v>
      </c>
      <c r="CQ314" s="51">
        <v>396</v>
      </c>
      <c r="CR314" s="51">
        <v>360</v>
      </c>
      <c r="CS314" s="51">
        <v>299</v>
      </c>
      <c r="CT314" s="51">
        <v>281</v>
      </c>
      <c r="CU314" s="51">
        <v>245</v>
      </c>
      <c r="CV314" s="51">
        <v>256</v>
      </c>
      <c r="CW314" s="51">
        <v>191</v>
      </c>
      <c r="CX314" s="51">
        <v>204</v>
      </c>
      <c r="CY314" s="51">
        <v>546</v>
      </c>
      <c r="CZ314" s="51">
        <v>577</v>
      </c>
      <c r="DA314" s="51">
        <v>585</v>
      </c>
      <c r="DB314" s="51">
        <v>578</v>
      </c>
      <c r="DC314" s="51">
        <v>610</v>
      </c>
      <c r="DD314" s="51">
        <v>604</v>
      </c>
      <c r="DE314" s="51">
        <v>651</v>
      </c>
      <c r="DF314" s="51">
        <v>657</v>
      </c>
      <c r="DG314" s="51">
        <v>709</v>
      </c>
      <c r="DH314" s="51">
        <v>649</v>
      </c>
      <c r="DI314" s="51">
        <v>697</v>
      </c>
      <c r="DJ314" s="51">
        <v>723</v>
      </c>
      <c r="DK314" s="51">
        <v>710</v>
      </c>
      <c r="DL314" s="51">
        <v>716</v>
      </c>
      <c r="DM314" s="51">
        <v>674</v>
      </c>
      <c r="DN314" s="51">
        <v>700</v>
      </c>
      <c r="DO314" s="51">
        <v>682</v>
      </c>
      <c r="DP314" s="51">
        <v>658</v>
      </c>
      <c r="DQ314" s="51">
        <v>668</v>
      </c>
      <c r="DR314" s="51">
        <v>638</v>
      </c>
      <c r="DS314" s="51">
        <v>482</v>
      </c>
      <c r="DT314" s="51">
        <v>479</v>
      </c>
      <c r="DU314" s="51">
        <v>521</v>
      </c>
      <c r="DV314" s="51">
        <v>526</v>
      </c>
      <c r="DW314" s="51">
        <v>614</v>
      </c>
      <c r="DX314" s="51">
        <v>642</v>
      </c>
      <c r="DY314" s="51">
        <v>682</v>
      </c>
      <c r="DZ314" s="51">
        <v>699</v>
      </c>
      <c r="EA314" s="51">
        <v>679</v>
      </c>
      <c r="EB314" s="51">
        <v>688</v>
      </c>
      <c r="EC314" s="51">
        <v>694</v>
      </c>
      <c r="ED314" s="51">
        <v>766</v>
      </c>
      <c r="EE314" s="51">
        <v>772</v>
      </c>
      <c r="EF314" s="51">
        <v>810</v>
      </c>
      <c r="EG314" s="51">
        <v>791</v>
      </c>
      <c r="EH314" s="51">
        <v>796</v>
      </c>
      <c r="EI314" s="51">
        <v>793</v>
      </c>
      <c r="EJ314" s="51">
        <v>781</v>
      </c>
      <c r="EK314" s="51">
        <v>738</v>
      </c>
      <c r="EL314" s="51">
        <v>773</v>
      </c>
      <c r="EM314" s="51">
        <v>704</v>
      </c>
      <c r="EN314" s="51">
        <v>700</v>
      </c>
      <c r="EO314" s="51">
        <v>751</v>
      </c>
      <c r="EP314" s="51">
        <v>741</v>
      </c>
      <c r="EQ314" s="51">
        <v>693</v>
      </c>
      <c r="ER314" s="51">
        <v>643</v>
      </c>
      <c r="ES314" s="51">
        <v>665</v>
      </c>
      <c r="ET314" s="51">
        <v>618</v>
      </c>
      <c r="EU314" s="51">
        <v>723</v>
      </c>
      <c r="EV314" s="51">
        <v>683</v>
      </c>
      <c r="EW314" s="51">
        <v>745</v>
      </c>
      <c r="EX314" s="51">
        <v>815</v>
      </c>
      <c r="EY314" s="51">
        <v>893</v>
      </c>
      <c r="EZ314" s="51">
        <v>865</v>
      </c>
      <c r="FA314" s="51">
        <v>906</v>
      </c>
      <c r="FB314" s="51">
        <v>935</v>
      </c>
      <c r="FC314" s="51">
        <v>954</v>
      </c>
      <c r="FD314" s="51">
        <v>968</v>
      </c>
      <c r="FE314" s="51">
        <v>976</v>
      </c>
      <c r="FF314" s="51">
        <v>956</v>
      </c>
      <c r="FG314" s="51">
        <v>1019</v>
      </c>
      <c r="FH314" s="51">
        <v>933</v>
      </c>
      <c r="FI314" s="51">
        <v>975</v>
      </c>
      <c r="FJ314" s="51">
        <v>918</v>
      </c>
      <c r="FK314" s="51">
        <v>912</v>
      </c>
      <c r="FL314" s="51">
        <v>877</v>
      </c>
      <c r="FM314" s="51">
        <v>842</v>
      </c>
      <c r="FN314" s="51">
        <v>767</v>
      </c>
      <c r="FO314" s="51">
        <v>813</v>
      </c>
      <c r="FP314" s="51">
        <v>766</v>
      </c>
      <c r="FQ314" s="51">
        <v>733</v>
      </c>
      <c r="FR314" s="51">
        <v>702</v>
      </c>
      <c r="FS314" s="51">
        <v>719</v>
      </c>
      <c r="FT314" s="51">
        <v>793</v>
      </c>
      <c r="FU314" s="51">
        <v>812</v>
      </c>
      <c r="FV314" s="51">
        <v>856</v>
      </c>
      <c r="FW314" s="51">
        <v>935</v>
      </c>
      <c r="FX314" s="51">
        <v>787</v>
      </c>
      <c r="FY314" s="51">
        <v>728</v>
      </c>
      <c r="FZ314" s="51">
        <v>660</v>
      </c>
      <c r="GA314" s="51">
        <v>632</v>
      </c>
      <c r="GB314" s="51">
        <v>493</v>
      </c>
      <c r="GC314" s="51">
        <v>504</v>
      </c>
      <c r="GD314" s="51">
        <v>501</v>
      </c>
      <c r="GE314" s="51">
        <v>505</v>
      </c>
      <c r="GF314" s="51">
        <v>436</v>
      </c>
      <c r="GG314" s="51">
        <v>447</v>
      </c>
      <c r="GH314" s="51">
        <v>353</v>
      </c>
      <c r="GI314" s="51">
        <v>358</v>
      </c>
      <c r="GJ314" s="51">
        <v>298</v>
      </c>
      <c r="GK314" s="51">
        <v>267</v>
      </c>
      <c r="GL314" s="52">
        <v>1115</v>
      </c>
    </row>
    <row r="315" spans="1:194" s="1" customFormat="1">
      <c r="A315" s="30" t="s">
        <v>133</v>
      </c>
      <c r="B315" s="1" t="s">
        <v>393</v>
      </c>
      <c r="C315" s="29" t="str">
        <f t="shared" si="92"/>
        <v>LA England - Havering</v>
      </c>
      <c r="D315" s="50">
        <f t="shared" si="83"/>
        <v>97269</v>
      </c>
      <c r="E315" s="50">
        <f t="shared" si="84"/>
        <v>107346</v>
      </c>
      <c r="F315" s="51">
        <f t="shared" si="85"/>
        <v>264703</v>
      </c>
      <c r="G315" s="51">
        <f t="shared" si="86"/>
        <v>128043</v>
      </c>
      <c r="H315" s="52">
        <f t="shared" si="87"/>
        <v>136660</v>
      </c>
      <c r="I315" s="52">
        <f t="shared" si="88"/>
        <v>97269</v>
      </c>
      <c r="J315" s="52">
        <f t="shared" si="89"/>
        <v>107346</v>
      </c>
      <c r="K315" s="49">
        <f t="shared" si="90"/>
        <v>30774</v>
      </c>
      <c r="L315" s="50">
        <f t="shared" si="91"/>
        <v>29314</v>
      </c>
      <c r="M315" s="51">
        <v>1611</v>
      </c>
      <c r="N315" s="51">
        <v>1657</v>
      </c>
      <c r="O315" s="51">
        <v>1731</v>
      </c>
      <c r="P315" s="51">
        <v>1788</v>
      </c>
      <c r="Q315" s="51">
        <v>1778</v>
      </c>
      <c r="R315" s="51">
        <v>1804</v>
      </c>
      <c r="S315" s="51">
        <v>1860</v>
      </c>
      <c r="T315" s="51">
        <v>1700</v>
      </c>
      <c r="U315" s="51">
        <v>1722</v>
      </c>
      <c r="V315" s="51">
        <v>1720</v>
      </c>
      <c r="W315" s="51">
        <v>1789</v>
      </c>
      <c r="X315" s="51">
        <v>1750</v>
      </c>
      <c r="Y315" s="51">
        <v>1647</v>
      </c>
      <c r="Z315" s="51">
        <v>1689</v>
      </c>
      <c r="AA315" s="51">
        <v>1688</v>
      </c>
      <c r="AB315" s="51">
        <v>1670</v>
      </c>
      <c r="AC315" s="51">
        <v>1528</v>
      </c>
      <c r="AD315" s="51">
        <v>1642</v>
      </c>
      <c r="AE315" s="51">
        <v>1504</v>
      </c>
      <c r="AF315" s="51">
        <v>1211</v>
      </c>
      <c r="AG315" s="51">
        <v>1292</v>
      </c>
      <c r="AH315" s="51">
        <v>1335</v>
      </c>
      <c r="AI315" s="51">
        <v>1356</v>
      </c>
      <c r="AJ315" s="51">
        <v>1557</v>
      </c>
      <c r="AK315" s="51">
        <v>1544</v>
      </c>
      <c r="AL315" s="51">
        <v>1545</v>
      </c>
      <c r="AM315" s="51">
        <v>1585</v>
      </c>
      <c r="AN315" s="51">
        <v>1675</v>
      </c>
      <c r="AO315" s="51">
        <v>1666</v>
      </c>
      <c r="AP315" s="51">
        <v>1645</v>
      </c>
      <c r="AQ315" s="51">
        <v>1687</v>
      </c>
      <c r="AR315" s="51">
        <v>1747</v>
      </c>
      <c r="AS315" s="51">
        <v>1822</v>
      </c>
      <c r="AT315" s="51">
        <v>1788</v>
      </c>
      <c r="AU315" s="51">
        <v>1894</v>
      </c>
      <c r="AV315" s="51">
        <v>1884</v>
      </c>
      <c r="AW315" s="51">
        <v>1817</v>
      </c>
      <c r="AX315" s="51">
        <v>1881</v>
      </c>
      <c r="AY315" s="51">
        <v>1921</v>
      </c>
      <c r="AZ315" s="51">
        <v>1908</v>
      </c>
      <c r="BA315" s="51">
        <v>1734</v>
      </c>
      <c r="BB315" s="51">
        <v>1863</v>
      </c>
      <c r="BC315" s="51">
        <v>1882</v>
      </c>
      <c r="BD315" s="51">
        <v>1675</v>
      </c>
      <c r="BE315" s="51">
        <v>1572</v>
      </c>
      <c r="BF315" s="51">
        <v>1551</v>
      </c>
      <c r="BG315" s="51">
        <v>1570</v>
      </c>
      <c r="BH315" s="51">
        <v>1630</v>
      </c>
      <c r="BI315" s="51">
        <v>1566</v>
      </c>
      <c r="BJ315" s="51">
        <v>1549</v>
      </c>
      <c r="BK315" s="51">
        <v>1615</v>
      </c>
      <c r="BL315" s="51">
        <v>1635</v>
      </c>
      <c r="BM315" s="51">
        <v>1628</v>
      </c>
      <c r="BN315" s="51">
        <v>1669</v>
      </c>
      <c r="BO315" s="51">
        <v>1725</v>
      </c>
      <c r="BP315" s="51">
        <v>1626</v>
      </c>
      <c r="BQ315" s="51">
        <v>1644</v>
      </c>
      <c r="BR315" s="51">
        <v>1652</v>
      </c>
      <c r="BS315" s="51">
        <v>1656</v>
      </c>
      <c r="BT315" s="51">
        <v>1599</v>
      </c>
      <c r="BU315" s="51">
        <v>1604</v>
      </c>
      <c r="BV315" s="51">
        <v>1453</v>
      </c>
      <c r="BW315" s="51">
        <v>1462</v>
      </c>
      <c r="BX315" s="51">
        <v>1498</v>
      </c>
      <c r="BY315" s="51">
        <v>1415</v>
      </c>
      <c r="BZ315" s="51">
        <v>1264</v>
      </c>
      <c r="CA315" s="51">
        <v>1185</v>
      </c>
      <c r="CB315" s="51">
        <v>1165</v>
      </c>
      <c r="CC315" s="51">
        <v>1158</v>
      </c>
      <c r="CD315" s="51">
        <v>1037</v>
      </c>
      <c r="CE315" s="51">
        <v>1007</v>
      </c>
      <c r="CF315" s="51">
        <v>1085</v>
      </c>
      <c r="CG315" s="51">
        <v>1066</v>
      </c>
      <c r="CH315" s="51">
        <v>1021</v>
      </c>
      <c r="CI315" s="51">
        <v>1045</v>
      </c>
      <c r="CJ315" s="51">
        <v>1226</v>
      </c>
      <c r="CK315" s="51">
        <v>906</v>
      </c>
      <c r="CL315" s="51">
        <v>784</v>
      </c>
      <c r="CM315" s="51">
        <v>779</v>
      </c>
      <c r="CN315" s="51">
        <v>654</v>
      </c>
      <c r="CO315" s="51">
        <v>625</v>
      </c>
      <c r="CP315" s="51">
        <v>521</v>
      </c>
      <c r="CQ315" s="51">
        <v>502</v>
      </c>
      <c r="CR315" s="51">
        <v>495</v>
      </c>
      <c r="CS315" s="51">
        <v>469</v>
      </c>
      <c r="CT315" s="51">
        <v>445</v>
      </c>
      <c r="CU315" s="51">
        <v>386</v>
      </c>
      <c r="CV315" s="51">
        <v>325</v>
      </c>
      <c r="CW315" s="51">
        <v>274</v>
      </c>
      <c r="CX315" s="51">
        <v>250</v>
      </c>
      <c r="CY315" s="51">
        <v>858</v>
      </c>
      <c r="CZ315" s="51">
        <v>1474</v>
      </c>
      <c r="DA315" s="51">
        <v>1584</v>
      </c>
      <c r="DB315" s="51">
        <v>1596</v>
      </c>
      <c r="DC315" s="51">
        <v>1691</v>
      </c>
      <c r="DD315" s="51">
        <v>1685</v>
      </c>
      <c r="DE315" s="51">
        <v>1733</v>
      </c>
      <c r="DF315" s="51">
        <v>1844</v>
      </c>
      <c r="DG315" s="51">
        <v>1695</v>
      </c>
      <c r="DH315" s="51">
        <v>1680</v>
      </c>
      <c r="DI315" s="51">
        <v>1643</v>
      </c>
      <c r="DJ315" s="51">
        <v>1649</v>
      </c>
      <c r="DK315" s="51">
        <v>1554</v>
      </c>
      <c r="DL315" s="51">
        <v>1585</v>
      </c>
      <c r="DM315" s="51">
        <v>1567</v>
      </c>
      <c r="DN315" s="51">
        <v>1615</v>
      </c>
      <c r="DO315" s="51">
        <v>1614</v>
      </c>
      <c r="DP315" s="51">
        <v>1529</v>
      </c>
      <c r="DQ315" s="51">
        <v>1576</v>
      </c>
      <c r="DR315" s="51">
        <v>1465</v>
      </c>
      <c r="DS315" s="51">
        <v>1009</v>
      </c>
      <c r="DT315" s="51">
        <v>1082</v>
      </c>
      <c r="DU315" s="51">
        <v>1171</v>
      </c>
      <c r="DV315" s="51">
        <v>1402</v>
      </c>
      <c r="DW315" s="51">
        <v>1577</v>
      </c>
      <c r="DX315" s="51">
        <v>1530</v>
      </c>
      <c r="DY315" s="51">
        <v>1638</v>
      </c>
      <c r="DZ315" s="51">
        <v>1621</v>
      </c>
      <c r="EA315" s="51">
        <v>1661</v>
      </c>
      <c r="EB315" s="51">
        <v>1744</v>
      </c>
      <c r="EC315" s="51">
        <v>1880</v>
      </c>
      <c r="ED315" s="51">
        <v>1947</v>
      </c>
      <c r="EE315" s="51">
        <v>2014</v>
      </c>
      <c r="EF315" s="51">
        <v>2045</v>
      </c>
      <c r="EG315" s="51">
        <v>2114</v>
      </c>
      <c r="EH315" s="51">
        <v>2210</v>
      </c>
      <c r="EI315" s="51">
        <v>2130</v>
      </c>
      <c r="EJ315" s="51">
        <v>2176</v>
      </c>
      <c r="EK315" s="51">
        <v>2160</v>
      </c>
      <c r="EL315" s="51">
        <v>2043</v>
      </c>
      <c r="EM315" s="51">
        <v>1964</v>
      </c>
      <c r="EN315" s="51">
        <v>1944</v>
      </c>
      <c r="EO315" s="51">
        <v>1983</v>
      </c>
      <c r="EP315" s="51">
        <v>1940</v>
      </c>
      <c r="EQ315" s="51">
        <v>1838</v>
      </c>
      <c r="ER315" s="51">
        <v>1637</v>
      </c>
      <c r="ES315" s="51">
        <v>1689</v>
      </c>
      <c r="ET315" s="51">
        <v>1703</v>
      </c>
      <c r="EU315" s="51">
        <v>1668</v>
      </c>
      <c r="EV315" s="51">
        <v>1609</v>
      </c>
      <c r="EW315" s="51">
        <v>1612</v>
      </c>
      <c r="EX315" s="51">
        <v>1662</v>
      </c>
      <c r="EY315" s="51">
        <v>1787</v>
      </c>
      <c r="EZ315" s="51">
        <v>1761</v>
      </c>
      <c r="FA315" s="51">
        <v>1786</v>
      </c>
      <c r="FB315" s="51">
        <v>1716</v>
      </c>
      <c r="FC315" s="51">
        <v>1810</v>
      </c>
      <c r="FD315" s="51">
        <v>1872</v>
      </c>
      <c r="FE315" s="51">
        <v>1742</v>
      </c>
      <c r="FF315" s="51">
        <v>1805</v>
      </c>
      <c r="FG315" s="51">
        <v>1688</v>
      </c>
      <c r="FH315" s="51">
        <v>1498</v>
      </c>
      <c r="FI315" s="51">
        <v>1695</v>
      </c>
      <c r="FJ315" s="51">
        <v>1463</v>
      </c>
      <c r="FK315" s="51">
        <v>1459</v>
      </c>
      <c r="FL315" s="51">
        <v>1473</v>
      </c>
      <c r="FM315" s="51">
        <v>1381</v>
      </c>
      <c r="FN315" s="51">
        <v>1225</v>
      </c>
      <c r="FO315" s="51">
        <v>1191</v>
      </c>
      <c r="FP315" s="51">
        <v>1259</v>
      </c>
      <c r="FQ315" s="51">
        <v>1133</v>
      </c>
      <c r="FR315" s="51">
        <v>1207</v>
      </c>
      <c r="FS315" s="51">
        <v>1184</v>
      </c>
      <c r="FT315" s="51">
        <v>1138</v>
      </c>
      <c r="FU315" s="51">
        <v>1209</v>
      </c>
      <c r="FV315" s="51">
        <v>1326</v>
      </c>
      <c r="FW315" s="51">
        <v>1424</v>
      </c>
      <c r="FX315" s="51">
        <v>1075</v>
      </c>
      <c r="FY315" s="51">
        <v>1018</v>
      </c>
      <c r="FZ315" s="51">
        <v>979</v>
      </c>
      <c r="GA315" s="51">
        <v>969</v>
      </c>
      <c r="GB315" s="51">
        <v>809</v>
      </c>
      <c r="GC315" s="51">
        <v>679</v>
      </c>
      <c r="GD315" s="51">
        <v>775</v>
      </c>
      <c r="GE315" s="51">
        <v>689</v>
      </c>
      <c r="GF315" s="51">
        <v>684</v>
      </c>
      <c r="GG315" s="51">
        <v>682</v>
      </c>
      <c r="GH315" s="51">
        <v>573</v>
      </c>
      <c r="GI315" s="51">
        <v>580</v>
      </c>
      <c r="GJ315" s="51">
        <v>480</v>
      </c>
      <c r="GK315" s="51">
        <v>413</v>
      </c>
      <c r="GL315" s="52">
        <v>1841</v>
      </c>
    </row>
    <row r="316" spans="1:194" s="1" customFormat="1">
      <c r="A316" s="30" t="s">
        <v>133</v>
      </c>
      <c r="B316" s="1" t="s">
        <v>394</v>
      </c>
      <c r="C316" s="29" t="str">
        <f t="shared" si="92"/>
        <v>LA England - Herefordshire, County of</v>
      </c>
      <c r="D316" s="50">
        <f t="shared" si="83"/>
        <v>74887</v>
      </c>
      <c r="E316" s="50">
        <f t="shared" si="84"/>
        <v>79801</v>
      </c>
      <c r="F316" s="51">
        <f t="shared" si="85"/>
        <v>188719</v>
      </c>
      <c r="G316" s="51">
        <f t="shared" si="86"/>
        <v>92561</v>
      </c>
      <c r="H316" s="52">
        <f t="shared" si="87"/>
        <v>96158</v>
      </c>
      <c r="I316" s="52">
        <f t="shared" si="88"/>
        <v>74887</v>
      </c>
      <c r="J316" s="52">
        <f t="shared" si="89"/>
        <v>79801</v>
      </c>
      <c r="K316" s="49">
        <f t="shared" si="90"/>
        <v>17674</v>
      </c>
      <c r="L316" s="50">
        <f t="shared" si="91"/>
        <v>16357</v>
      </c>
      <c r="M316" s="51">
        <v>796</v>
      </c>
      <c r="N316" s="51">
        <v>807</v>
      </c>
      <c r="O316" s="51">
        <v>850</v>
      </c>
      <c r="P316" s="51">
        <v>895</v>
      </c>
      <c r="Q316" s="51">
        <v>952</v>
      </c>
      <c r="R316" s="51">
        <v>925</v>
      </c>
      <c r="S316" s="51">
        <v>988</v>
      </c>
      <c r="T316" s="51">
        <v>1003</v>
      </c>
      <c r="U316" s="51">
        <v>1010</v>
      </c>
      <c r="V316" s="51">
        <v>1049</v>
      </c>
      <c r="W316" s="51">
        <v>1022</v>
      </c>
      <c r="X316" s="51">
        <v>1073</v>
      </c>
      <c r="Y316" s="51">
        <v>1065</v>
      </c>
      <c r="Z316" s="51">
        <v>1042</v>
      </c>
      <c r="AA316" s="51">
        <v>1097</v>
      </c>
      <c r="AB316" s="51">
        <v>1032</v>
      </c>
      <c r="AC316" s="51">
        <v>1011</v>
      </c>
      <c r="AD316" s="51">
        <v>1057</v>
      </c>
      <c r="AE316" s="51">
        <v>1000</v>
      </c>
      <c r="AF316" s="51">
        <v>789</v>
      </c>
      <c r="AG316" s="51">
        <v>751</v>
      </c>
      <c r="AH316" s="51">
        <v>760</v>
      </c>
      <c r="AI316" s="51">
        <v>838</v>
      </c>
      <c r="AJ316" s="51">
        <v>945</v>
      </c>
      <c r="AK316" s="51">
        <v>967</v>
      </c>
      <c r="AL316" s="51">
        <v>852</v>
      </c>
      <c r="AM316" s="51">
        <v>955</v>
      </c>
      <c r="AN316" s="51">
        <v>956</v>
      </c>
      <c r="AO316" s="51">
        <v>941</v>
      </c>
      <c r="AP316" s="51">
        <v>946</v>
      </c>
      <c r="AQ316" s="51">
        <v>1010</v>
      </c>
      <c r="AR316" s="51">
        <v>1074</v>
      </c>
      <c r="AS316" s="51">
        <v>1040</v>
      </c>
      <c r="AT316" s="51">
        <v>1010</v>
      </c>
      <c r="AU316" s="51">
        <v>1083</v>
      </c>
      <c r="AV316" s="51">
        <v>1055</v>
      </c>
      <c r="AW316" s="51">
        <v>1007</v>
      </c>
      <c r="AX316" s="51">
        <v>1007</v>
      </c>
      <c r="AY316" s="51">
        <v>976</v>
      </c>
      <c r="AZ316" s="51">
        <v>1037</v>
      </c>
      <c r="BA316" s="51">
        <v>1011</v>
      </c>
      <c r="BB316" s="51">
        <v>1069</v>
      </c>
      <c r="BC316" s="51">
        <v>1012</v>
      </c>
      <c r="BD316" s="51">
        <v>932</v>
      </c>
      <c r="BE316" s="51">
        <v>897</v>
      </c>
      <c r="BF316" s="51">
        <v>957</v>
      </c>
      <c r="BG316" s="51">
        <v>978</v>
      </c>
      <c r="BH316" s="51">
        <v>1039</v>
      </c>
      <c r="BI316" s="51">
        <v>1080</v>
      </c>
      <c r="BJ316" s="51">
        <v>1166</v>
      </c>
      <c r="BK316" s="51">
        <v>1190</v>
      </c>
      <c r="BL316" s="51">
        <v>1237</v>
      </c>
      <c r="BM316" s="51">
        <v>1255</v>
      </c>
      <c r="BN316" s="51">
        <v>1330</v>
      </c>
      <c r="BO316" s="51">
        <v>1327</v>
      </c>
      <c r="BP316" s="51">
        <v>1401</v>
      </c>
      <c r="BQ316" s="51">
        <v>1443</v>
      </c>
      <c r="BR316" s="51">
        <v>1462</v>
      </c>
      <c r="BS316" s="51">
        <v>1392</v>
      </c>
      <c r="BT316" s="51">
        <v>1418</v>
      </c>
      <c r="BU316" s="51">
        <v>1476</v>
      </c>
      <c r="BV316" s="51">
        <v>1443</v>
      </c>
      <c r="BW316" s="51">
        <v>1390</v>
      </c>
      <c r="BX316" s="51">
        <v>1336</v>
      </c>
      <c r="BY316" s="51">
        <v>1359</v>
      </c>
      <c r="BZ316" s="51">
        <v>1242</v>
      </c>
      <c r="CA316" s="51">
        <v>1304</v>
      </c>
      <c r="CB316" s="51">
        <v>1178</v>
      </c>
      <c r="CC316" s="51">
        <v>1213</v>
      </c>
      <c r="CD316" s="51">
        <v>1244</v>
      </c>
      <c r="CE316" s="51">
        <v>1177</v>
      </c>
      <c r="CF316" s="51">
        <v>1187</v>
      </c>
      <c r="CG316" s="51">
        <v>1203</v>
      </c>
      <c r="CH316" s="51">
        <v>1252</v>
      </c>
      <c r="CI316" s="51">
        <v>1298</v>
      </c>
      <c r="CJ316" s="51">
        <v>1313</v>
      </c>
      <c r="CK316" s="51">
        <v>1038</v>
      </c>
      <c r="CL316" s="51">
        <v>954</v>
      </c>
      <c r="CM316" s="51">
        <v>1004</v>
      </c>
      <c r="CN316" s="51">
        <v>838</v>
      </c>
      <c r="CO316" s="51">
        <v>748</v>
      </c>
      <c r="CP316" s="51">
        <v>666</v>
      </c>
      <c r="CQ316" s="51">
        <v>620</v>
      </c>
      <c r="CR316" s="51">
        <v>606</v>
      </c>
      <c r="CS316" s="51">
        <v>499</v>
      </c>
      <c r="CT316" s="51">
        <v>515</v>
      </c>
      <c r="CU316" s="51">
        <v>393</v>
      </c>
      <c r="CV316" s="51">
        <v>359</v>
      </c>
      <c r="CW316" s="51">
        <v>277</v>
      </c>
      <c r="CX316" s="51">
        <v>265</v>
      </c>
      <c r="CY316" s="51">
        <v>895</v>
      </c>
      <c r="CZ316" s="51">
        <v>767</v>
      </c>
      <c r="DA316" s="51">
        <v>762</v>
      </c>
      <c r="DB316" s="51">
        <v>789</v>
      </c>
      <c r="DC316" s="51">
        <v>846</v>
      </c>
      <c r="DD316" s="51">
        <v>892</v>
      </c>
      <c r="DE316" s="51">
        <v>901</v>
      </c>
      <c r="DF316" s="51">
        <v>876</v>
      </c>
      <c r="DG316" s="51">
        <v>837</v>
      </c>
      <c r="DH316" s="51">
        <v>917</v>
      </c>
      <c r="DI316" s="51">
        <v>1015</v>
      </c>
      <c r="DJ316" s="51">
        <v>988</v>
      </c>
      <c r="DK316" s="51">
        <v>1040</v>
      </c>
      <c r="DL316" s="51">
        <v>1021</v>
      </c>
      <c r="DM316" s="51">
        <v>962</v>
      </c>
      <c r="DN316" s="51">
        <v>990</v>
      </c>
      <c r="DO316" s="51">
        <v>922</v>
      </c>
      <c r="DP316" s="51">
        <v>888</v>
      </c>
      <c r="DQ316" s="51">
        <v>944</v>
      </c>
      <c r="DR316" s="51">
        <v>956</v>
      </c>
      <c r="DS316" s="51">
        <v>695</v>
      </c>
      <c r="DT316" s="51">
        <v>602</v>
      </c>
      <c r="DU316" s="51">
        <v>660</v>
      </c>
      <c r="DV316" s="51">
        <v>726</v>
      </c>
      <c r="DW316" s="51">
        <v>839</v>
      </c>
      <c r="DX316" s="51">
        <v>839</v>
      </c>
      <c r="DY316" s="51">
        <v>872</v>
      </c>
      <c r="DZ316" s="51">
        <v>845</v>
      </c>
      <c r="EA316" s="51">
        <v>903</v>
      </c>
      <c r="EB316" s="51">
        <v>993</v>
      </c>
      <c r="EC316" s="51">
        <v>990</v>
      </c>
      <c r="ED316" s="51">
        <v>1057</v>
      </c>
      <c r="EE316" s="51">
        <v>1126</v>
      </c>
      <c r="EF316" s="51">
        <v>1069</v>
      </c>
      <c r="EG316" s="51">
        <v>1153</v>
      </c>
      <c r="EH316" s="51">
        <v>1107</v>
      </c>
      <c r="EI316" s="51">
        <v>1040</v>
      </c>
      <c r="EJ316" s="51">
        <v>1118</v>
      </c>
      <c r="EK316" s="51">
        <v>1047</v>
      </c>
      <c r="EL316" s="51">
        <v>1034</v>
      </c>
      <c r="EM316" s="51">
        <v>1106</v>
      </c>
      <c r="EN316" s="51">
        <v>1072</v>
      </c>
      <c r="EO316" s="51">
        <v>1062</v>
      </c>
      <c r="EP316" s="51">
        <v>1081</v>
      </c>
      <c r="EQ316" s="51">
        <v>1026</v>
      </c>
      <c r="ER316" s="51">
        <v>986</v>
      </c>
      <c r="ES316" s="51">
        <v>966</v>
      </c>
      <c r="ET316" s="51">
        <v>998</v>
      </c>
      <c r="EU316" s="51">
        <v>1094</v>
      </c>
      <c r="EV316" s="51">
        <v>1076</v>
      </c>
      <c r="EW316" s="51">
        <v>1158</v>
      </c>
      <c r="EX316" s="51">
        <v>1348</v>
      </c>
      <c r="EY316" s="51">
        <v>1398</v>
      </c>
      <c r="EZ316" s="51">
        <v>1361</v>
      </c>
      <c r="FA316" s="51">
        <v>1468</v>
      </c>
      <c r="FB316" s="51">
        <v>1475</v>
      </c>
      <c r="FC316" s="51">
        <v>1497</v>
      </c>
      <c r="FD316" s="51">
        <v>1581</v>
      </c>
      <c r="FE316" s="51">
        <v>1581</v>
      </c>
      <c r="FF316" s="51">
        <v>1536</v>
      </c>
      <c r="FG316" s="51">
        <v>1484</v>
      </c>
      <c r="FH316" s="51">
        <v>1518</v>
      </c>
      <c r="FI316" s="51">
        <v>1555</v>
      </c>
      <c r="FJ316" s="51">
        <v>1318</v>
      </c>
      <c r="FK316" s="51">
        <v>1388</v>
      </c>
      <c r="FL316" s="51">
        <v>1438</v>
      </c>
      <c r="FM316" s="51">
        <v>1399</v>
      </c>
      <c r="FN316" s="51">
        <v>1367</v>
      </c>
      <c r="FO316" s="51">
        <v>1289</v>
      </c>
      <c r="FP316" s="51">
        <v>1336</v>
      </c>
      <c r="FQ316" s="51">
        <v>1282</v>
      </c>
      <c r="FR316" s="51">
        <v>1281</v>
      </c>
      <c r="FS316" s="51">
        <v>1234</v>
      </c>
      <c r="FT316" s="51">
        <v>1212</v>
      </c>
      <c r="FU316" s="51">
        <v>1376</v>
      </c>
      <c r="FV316" s="51">
        <v>1283</v>
      </c>
      <c r="FW316" s="51">
        <v>1447</v>
      </c>
      <c r="FX316" s="51">
        <v>1122</v>
      </c>
      <c r="FY316" s="51">
        <v>1124</v>
      </c>
      <c r="FZ316" s="51">
        <v>1056</v>
      </c>
      <c r="GA316" s="51">
        <v>944</v>
      </c>
      <c r="GB316" s="51">
        <v>821</v>
      </c>
      <c r="GC316" s="51">
        <v>732</v>
      </c>
      <c r="GD316" s="51">
        <v>751</v>
      </c>
      <c r="GE316" s="51">
        <v>707</v>
      </c>
      <c r="GF316" s="51">
        <v>669</v>
      </c>
      <c r="GG316" s="51">
        <v>647</v>
      </c>
      <c r="GH316" s="51">
        <v>522</v>
      </c>
      <c r="GI316" s="51">
        <v>506</v>
      </c>
      <c r="GJ316" s="51">
        <v>466</v>
      </c>
      <c r="GK316" s="51">
        <v>366</v>
      </c>
      <c r="GL316" s="52">
        <v>1620</v>
      </c>
    </row>
    <row r="317" spans="1:194" s="1" customFormat="1">
      <c r="A317" s="30" t="s">
        <v>133</v>
      </c>
      <c r="B317" s="1" t="s">
        <v>395</v>
      </c>
      <c r="C317" s="29" t="str">
        <f t="shared" si="92"/>
        <v>LA England - Hertsmere</v>
      </c>
      <c r="D317" s="50">
        <f t="shared" si="83"/>
        <v>39512</v>
      </c>
      <c r="E317" s="50">
        <f t="shared" si="84"/>
        <v>44210</v>
      </c>
      <c r="F317" s="51">
        <f t="shared" si="85"/>
        <v>108106</v>
      </c>
      <c r="G317" s="51">
        <f t="shared" si="86"/>
        <v>51987</v>
      </c>
      <c r="H317" s="52">
        <f t="shared" si="87"/>
        <v>56119</v>
      </c>
      <c r="I317" s="52">
        <f t="shared" si="88"/>
        <v>39512</v>
      </c>
      <c r="J317" s="52">
        <f t="shared" si="89"/>
        <v>44210</v>
      </c>
      <c r="K317" s="49">
        <f t="shared" si="90"/>
        <v>12475</v>
      </c>
      <c r="L317" s="50">
        <f t="shared" si="91"/>
        <v>11909</v>
      </c>
      <c r="M317" s="51">
        <v>579</v>
      </c>
      <c r="N317" s="51">
        <v>630</v>
      </c>
      <c r="O317" s="51">
        <v>676</v>
      </c>
      <c r="P317" s="51">
        <v>657</v>
      </c>
      <c r="Q317" s="51">
        <v>685</v>
      </c>
      <c r="R317" s="51">
        <v>650</v>
      </c>
      <c r="S317" s="51">
        <v>715</v>
      </c>
      <c r="T317" s="51">
        <v>694</v>
      </c>
      <c r="U317" s="51">
        <v>700</v>
      </c>
      <c r="V317" s="51">
        <v>689</v>
      </c>
      <c r="W317" s="51">
        <v>727</v>
      </c>
      <c r="X317" s="51">
        <v>747</v>
      </c>
      <c r="Y317" s="51">
        <v>700</v>
      </c>
      <c r="Z317" s="51">
        <v>774</v>
      </c>
      <c r="AA317" s="51">
        <v>762</v>
      </c>
      <c r="AB317" s="51">
        <v>690</v>
      </c>
      <c r="AC317" s="51">
        <v>678</v>
      </c>
      <c r="AD317" s="51">
        <v>722</v>
      </c>
      <c r="AE317" s="51">
        <v>674</v>
      </c>
      <c r="AF317" s="51">
        <v>364</v>
      </c>
      <c r="AG317" s="51">
        <v>376</v>
      </c>
      <c r="AH317" s="51">
        <v>509</v>
      </c>
      <c r="AI317" s="51">
        <v>536</v>
      </c>
      <c r="AJ317" s="51">
        <v>608</v>
      </c>
      <c r="AK317" s="51">
        <v>630</v>
      </c>
      <c r="AL317" s="51">
        <v>571</v>
      </c>
      <c r="AM317" s="51">
        <v>583</v>
      </c>
      <c r="AN317" s="51">
        <v>612</v>
      </c>
      <c r="AO317" s="51">
        <v>590</v>
      </c>
      <c r="AP317" s="51">
        <v>525</v>
      </c>
      <c r="AQ317" s="51">
        <v>591</v>
      </c>
      <c r="AR317" s="51">
        <v>623</v>
      </c>
      <c r="AS317" s="51">
        <v>662</v>
      </c>
      <c r="AT317" s="51">
        <v>629</v>
      </c>
      <c r="AU317" s="51">
        <v>651</v>
      </c>
      <c r="AV317" s="51">
        <v>646</v>
      </c>
      <c r="AW317" s="51">
        <v>732</v>
      </c>
      <c r="AX317" s="51">
        <v>727</v>
      </c>
      <c r="AY317" s="51">
        <v>735</v>
      </c>
      <c r="AZ317" s="51">
        <v>715</v>
      </c>
      <c r="BA317" s="51">
        <v>714</v>
      </c>
      <c r="BB317" s="51">
        <v>743</v>
      </c>
      <c r="BC317" s="51">
        <v>727</v>
      </c>
      <c r="BD317" s="51">
        <v>778</v>
      </c>
      <c r="BE317" s="51">
        <v>742</v>
      </c>
      <c r="BF317" s="51">
        <v>729</v>
      </c>
      <c r="BG317" s="51">
        <v>741</v>
      </c>
      <c r="BH317" s="51">
        <v>699</v>
      </c>
      <c r="BI317" s="51">
        <v>744</v>
      </c>
      <c r="BJ317" s="51">
        <v>695</v>
      </c>
      <c r="BK317" s="51">
        <v>736</v>
      </c>
      <c r="BL317" s="51">
        <v>710</v>
      </c>
      <c r="BM317" s="51">
        <v>683</v>
      </c>
      <c r="BN317" s="51">
        <v>690</v>
      </c>
      <c r="BO317" s="51">
        <v>720</v>
      </c>
      <c r="BP317" s="51">
        <v>645</v>
      </c>
      <c r="BQ317" s="51">
        <v>752</v>
      </c>
      <c r="BR317" s="51">
        <v>742</v>
      </c>
      <c r="BS317" s="51">
        <v>680</v>
      </c>
      <c r="BT317" s="51">
        <v>736</v>
      </c>
      <c r="BU317" s="51">
        <v>654</v>
      </c>
      <c r="BV317" s="51">
        <v>659</v>
      </c>
      <c r="BW317" s="51">
        <v>589</v>
      </c>
      <c r="BX317" s="51">
        <v>614</v>
      </c>
      <c r="BY317" s="51">
        <v>514</v>
      </c>
      <c r="BZ317" s="51">
        <v>536</v>
      </c>
      <c r="CA317" s="51">
        <v>487</v>
      </c>
      <c r="CB317" s="51">
        <v>501</v>
      </c>
      <c r="CC317" s="51">
        <v>472</v>
      </c>
      <c r="CD317" s="51">
        <v>462</v>
      </c>
      <c r="CE317" s="51">
        <v>451</v>
      </c>
      <c r="CF317" s="51">
        <v>406</v>
      </c>
      <c r="CG317" s="51">
        <v>404</v>
      </c>
      <c r="CH317" s="51">
        <v>440</v>
      </c>
      <c r="CI317" s="51">
        <v>432</v>
      </c>
      <c r="CJ317" s="51">
        <v>498</v>
      </c>
      <c r="CK317" s="51">
        <v>395</v>
      </c>
      <c r="CL317" s="51">
        <v>358</v>
      </c>
      <c r="CM317" s="51">
        <v>366</v>
      </c>
      <c r="CN317" s="51">
        <v>327</v>
      </c>
      <c r="CO317" s="51">
        <v>231</v>
      </c>
      <c r="CP317" s="51">
        <v>193</v>
      </c>
      <c r="CQ317" s="51">
        <v>217</v>
      </c>
      <c r="CR317" s="51">
        <v>233</v>
      </c>
      <c r="CS317" s="51">
        <v>241</v>
      </c>
      <c r="CT317" s="51">
        <v>187</v>
      </c>
      <c r="CU317" s="51">
        <v>174</v>
      </c>
      <c r="CV317" s="51">
        <v>155</v>
      </c>
      <c r="CW317" s="51">
        <v>125</v>
      </c>
      <c r="CX317" s="51">
        <v>95</v>
      </c>
      <c r="CY317" s="51">
        <v>401</v>
      </c>
      <c r="CZ317" s="51">
        <v>575</v>
      </c>
      <c r="DA317" s="51">
        <v>611</v>
      </c>
      <c r="DB317" s="51">
        <v>631</v>
      </c>
      <c r="DC317" s="51">
        <v>616</v>
      </c>
      <c r="DD317" s="51">
        <v>609</v>
      </c>
      <c r="DE317" s="51">
        <v>646</v>
      </c>
      <c r="DF317" s="51">
        <v>660</v>
      </c>
      <c r="DG317" s="51">
        <v>664</v>
      </c>
      <c r="DH317" s="51">
        <v>685</v>
      </c>
      <c r="DI317" s="51">
        <v>672</v>
      </c>
      <c r="DJ317" s="51">
        <v>695</v>
      </c>
      <c r="DK317" s="51">
        <v>676</v>
      </c>
      <c r="DL317" s="51">
        <v>721</v>
      </c>
      <c r="DM317" s="51">
        <v>647</v>
      </c>
      <c r="DN317" s="51">
        <v>732</v>
      </c>
      <c r="DO317" s="51">
        <v>676</v>
      </c>
      <c r="DP317" s="51">
        <v>738</v>
      </c>
      <c r="DQ317" s="51">
        <v>655</v>
      </c>
      <c r="DR317" s="51">
        <v>630</v>
      </c>
      <c r="DS317" s="51">
        <v>383</v>
      </c>
      <c r="DT317" s="51">
        <v>356</v>
      </c>
      <c r="DU317" s="51">
        <v>437</v>
      </c>
      <c r="DV317" s="51">
        <v>546</v>
      </c>
      <c r="DW317" s="51">
        <v>654</v>
      </c>
      <c r="DX317" s="51">
        <v>686</v>
      </c>
      <c r="DY317" s="51">
        <v>624</v>
      </c>
      <c r="DZ317" s="51">
        <v>570</v>
      </c>
      <c r="EA317" s="51">
        <v>684</v>
      </c>
      <c r="EB317" s="51">
        <v>636</v>
      </c>
      <c r="EC317" s="51">
        <v>645</v>
      </c>
      <c r="ED317" s="51">
        <v>612</v>
      </c>
      <c r="EE317" s="51">
        <v>685</v>
      </c>
      <c r="EF317" s="51">
        <v>724</v>
      </c>
      <c r="EG317" s="51">
        <v>656</v>
      </c>
      <c r="EH317" s="51">
        <v>719</v>
      </c>
      <c r="EI317" s="51">
        <v>739</v>
      </c>
      <c r="EJ317" s="51">
        <v>789</v>
      </c>
      <c r="EK317" s="51">
        <v>826</v>
      </c>
      <c r="EL317" s="51">
        <v>841</v>
      </c>
      <c r="EM317" s="51">
        <v>790</v>
      </c>
      <c r="EN317" s="51">
        <v>882</v>
      </c>
      <c r="EO317" s="51">
        <v>884</v>
      </c>
      <c r="EP317" s="51">
        <v>842</v>
      </c>
      <c r="EQ317" s="51">
        <v>835</v>
      </c>
      <c r="ER317" s="51">
        <v>803</v>
      </c>
      <c r="ES317" s="51">
        <v>764</v>
      </c>
      <c r="ET317" s="51">
        <v>772</v>
      </c>
      <c r="EU317" s="51">
        <v>775</v>
      </c>
      <c r="EV317" s="51">
        <v>758</v>
      </c>
      <c r="EW317" s="51">
        <v>747</v>
      </c>
      <c r="EX317" s="51">
        <v>774</v>
      </c>
      <c r="EY317" s="51">
        <v>802</v>
      </c>
      <c r="EZ317" s="51">
        <v>767</v>
      </c>
      <c r="FA317" s="51">
        <v>765</v>
      </c>
      <c r="FB317" s="51">
        <v>848</v>
      </c>
      <c r="FC317" s="51">
        <v>757</v>
      </c>
      <c r="FD317" s="51">
        <v>819</v>
      </c>
      <c r="FE317" s="51">
        <v>796</v>
      </c>
      <c r="FF317" s="51">
        <v>798</v>
      </c>
      <c r="FG317" s="51">
        <v>719</v>
      </c>
      <c r="FH317" s="51">
        <v>678</v>
      </c>
      <c r="FI317" s="51">
        <v>707</v>
      </c>
      <c r="FJ317" s="51">
        <v>633</v>
      </c>
      <c r="FK317" s="51">
        <v>597</v>
      </c>
      <c r="FL317" s="51">
        <v>563</v>
      </c>
      <c r="FM317" s="51">
        <v>520</v>
      </c>
      <c r="FN317" s="51">
        <v>521</v>
      </c>
      <c r="FO317" s="51">
        <v>568</v>
      </c>
      <c r="FP317" s="51">
        <v>514</v>
      </c>
      <c r="FQ317" s="51">
        <v>446</v>
      </c>
      <c r="FR317" s="51">
        <v>474</v>
      </c>
      <c r="FS317" s="51">
        <v>485</v>
      </c>
      <c r="FT317" s="51">
        <v>520</v>
      </c>
      <c r="FU317" s="51">
        <v>536</v>
      </c>
      <c r="FV317" s="51">
        <v>530</v>
      </c>
      <c r="FW317" s="51">
        <v>610</v>
      </c>
      <c r="FX317" s="51">
        <v>475</v>
      </c>
      <c r="FY317" s="51">
        <v>390</v>
      </c>
      <c r="FZ317" s="51">
        <v>436</v>
      </c>
      <c r="GA317" s="51">
        <v>408</v>
      </c>
      <c r="GB317" s="51">
        <v>334</v>
      </c>
      <c r="GC317" s="51">
        <v>293</v>
      </c>
      <c r="GD317" s="51">
        <v>318</v>
      </c>
      <c r="GE317" s="51">
        <v>295</v>
      </c>
      <c r="GF317" s="51">
        <v>312</v>
      </c>
      <c r="GG317" s="51">
        <v>257</v>
      </c>
      <c r="GH317" s="51">
        <v>246</v>
      </c>
      <c r="GI317" s="51">
        <v>211</v>
      </c>
      <c r="GJ317" s="51">
        <v>200</v>
      </c>
      <c r="GK317" s="51">
        <v>195</v>
      </c>
      <c r="GL317" s="52">
        <v>799</v>
      </c>
    </row>
    <row r="318" spans="1:194" s="1" customFormat="1">
      <c r="A318" s="30" t="s">
        <v>133</v>
      </c>
      <c r="B318" s="1" t="s">
        <v>396</v>
      </c>
      <c r="C318" s="29" t="str">
        <f t="shared" si="92"/>
        <v>LA England - High Peak</v>
      </c>
      <c r="D318" s="50">
        <f t="shared" si="83"/>
        <v>36065</v>
      </c>
      <c r="E318" s="50">
        <f t="shared" si="84"/>
        <v>37826</v>
      </c>
      <c r="F318" s="51">
        <f t="shared" si="85"/>
        <v>91109</v>
      </c>
      <c r="G318" s="51">
        <f t="shared" si="86"/>
        <v>44801</v>
      </c>
      <c r="H318" s="52">
        <f t="shared" si="87"/>
        <v>46308</v>
      </c>
      <c r="I318" s="52">
        <f t="shared" si="88"/>
        <v>36065</v>
      </c>
      <c r="J318" s="52">
        <f t="shared" si="89"/>
        <v>37826</v>
      </c>
      <c r="K318" s="49">
        <f t="shared" si="90"/>
        <v>8736</v>
      </c>
      <c r="L318" s="50">
        <f t="shared" si="91"/>
        <v>8482</v>
      </c>
      <c r="M318" s="51">
        <v>390</v>
      </c>
      <c r="N318" s="51">
        <v>384</v>
      </c>
      <c r="O318" s="51">
        <v>437</v>
      </c>
      <c r="P318" s="51">
        <v>428</v>
      </c>
      <c r="Q318" s="51">
        <v>463</v>
      </c>
      <c r="R318" s="51">
        <v>447</v>
      </c>
      <c r="S318" s="51">
        <v>471</v>
      </c>
      <c r="T318" s="51">
        <v>501</v>
      </c>
      <c r="U318" s="51">
        <v>463</v>
      </c>
      <c r="V318" s="51">
        <v>470</v>
      </c>
      <c r="W318" s="51">
        <v>525</v>
      </c>
      <c r="X318" s="51">
        <v>542</v>
      </c>
      <c r="Y318" s="51">
        <v>534</v>
      </c>
      <c r="Z318" s="51">
        <v>534</v>
      </c>
      <c r="AA318" s="51">
        <v>588</v>
      </c>
      <c r="AB318" s="51">
        <v>537</v>
      </c>
      <c r="AC318" s="51">
        <v>505</v>
      </c>
      <c r="AD318" s="51">
        <v>517</v>
      </c>
      <c r="AE318" s="51">
        <v>495</v>
      </c>
      <c r="AF318" s="51">
        <v>346</v>
      </c>
      <c r="AG318" s="51">
        <v>328</v>
      </c>
      <c r="AH318" s="51">
        <v>332</v>
      </c>
      <c r="AI318" s="51">
        <v>408</v>
      </c>
      <c r="AJ318" s="51">
        <v>449</v>
      </c>
      <c r="AK318" s="51">
        <v>500</v>
      </c>
      <c r="AL318" s="51">
        <v>489</v>
      </c>
      <c r="AM318" s="51">
        <v>416</v>
      </c>
      <c r="AN318" s="51">
        <v>441</v>
      </c>
      <c r="AO318" s="51">
        <v>488</v>
      </c>
      <c r="AP318" s="51">
        <v>470</v>
      </c>
      <c r="AQ318" s="51">
        <v>521</v>
      </c>
      <c r="AR318" s="51">
        <v>577</v>
      </c>
      <c r="AS318" s="51">
        <v>521</v>
      </c>
      <c r="AT318" s="51">
        <v>457</v>
      </c>
      <c r="AU318" s="51">
        <v>589</v>
      </c>
      <c r="AV318" s="51">
        <v>532</v>
      </c>
      <c r="AW318" s="51">
        <v>543</v>
      </c>
      <c r="AX318" s="51">
        <v>514</v>
      </c>
      <c r="AY318" s="51">
        <v>534</v>
      </c>
      <c r="AZ318" s="51">
        <v>489</v>
      </c>
      <c r="BA318" s="51">
        <v>514</v>
      </c>
      <c r="BB318" s="51">
        <v>545</v>
      </c>
      <c r="BC318" s="51">
        <v>535</v>
      </c>
      <c r="BD318" s="51">
        <v>500</v>
      </c>
      <c r="BE318" s="51">
        <v>491</v>
      </c>
      <c r="BF318" s="51">
        <v>478</v>
      </c>
      <c r="BG318" s="51">
        <v>486</v>
      </c>
      <c r="BH318" s="51">
        <v>543</v>
      </c>
      <c r="BI318" s="51">
        <v>550</v>
      </c>
      <c r="BJ318" s="51">
        <v>616</v>
      </c>
      <c r="BK318" s="51">
        <v>675</v>
      </c>
      <c r="BL318" s="51">
        <v>698</v>
      </c>
      <c r="BM318" s="51">
        <v>704</v>
      </c>
      <c r="BN318" s="51">
        <v>700</v>
      </c>
      <c r="BO318" s="51">
        <v>745</v>
      </c>
      <c r="BP318" s="51">
        <v>814</v>
      </c>
      <c r="BQ318" s="51">
        <v>747</v>
      </c>
      <c r="BR318" s="51">
        <v>713</v>
      </c>
      <c r="BS318" s="51">
        <v>794</v>
      </c>
      <c r="BT318" s="51">
        <v>723</v>
      </c>
      <c r="BU318" s="51">
        <v>766</v>
      </c>
      <c r="BV318" s="51">
        <v>733</v>
      </c>
      <c r="BW318" s="51">
        <v>646</v>
      </c>
      <c r="BX318" s="51">
        <v>662</v>
      </c>
      <c r="BY318" s="51">
        <v>665</v>
      </c>
      <c r="BZ318" s="51">
        <v>611</v>
      </c>
      <c r="CA318" s="51">
        <v>582</v>
      </c>
      <c r="CB318" s="51">
        <v>507</v>
      </c>
      <c r="CC318" s="51">
        <v>551</v>
      </c>
      <c r="CD318" s="51">
        <v>528</v>
      </c>
      <c r="CE318" s="51">
        <v>526</v>
      </c>
      <c r="CF318" s="51">
        <v>514</v>
      </c>
      <c r="CG318" s="51">
        <v>534</v>
      </c>
      <c r="CH318" s="51">
        <v>510</v>
      </c>
      <c r="CI318" s="51">
        <v>556</v>
      </c>
      <c r="CJ318" s="51">
        <v>588</v>
      </c>
      <c r="CK318" s="51">
        <v>432</v>
      </c>
      <c r="CL318" s="51">
        <v>415</v>
      </c>
      <c r="CM318" s="51">
        <v>389</v>
      </c>
      <c r="CN318" s="51">
        <v>313</v>
      </c>
      <c r="CO318" s="51">
        <v>284</v>
      </c>
      <c r="CP318" s="51">
        <v>244</v>
      </c>
      <c r="CQ318" s="51">
        <v>223</v>
      </c>
      <c r="CR318" s="51">
        <v>229</v>
      </c>
      <c r="CS318" s="51">
        <v>203</v>
      </c>
      <c r="CT318" s="51">
        <v>161</v>
      </c>
      <c r="CU318" s="51">
        <v>139</v>
      </c>
      <c r="CV318" s="51">
        <v>123</v>
      </c>
      <c r="CW318" s="51">
        <v>92</v>
      </c>
      <c r="CX318" s="51">
        <v>75</v>
      </c>
      <c r="CY318" s="51">
        <v>254</v>
      </c>
      <c r="CZ318" s="51">
        <v>381</v>
      </c>
      <c r="DA318" s="51">
        <v>437</v>
      </c>
      <c r="DB318" s="51">
        <v>393</v>
      </c>
      <c r="DC318" s="51">
        <v>429</v>
      </c>
      <c r="DD318" s="51">
        <v>451</v>
      </c>
      <c r="DE318" s="51">
        <v>484</v>
      </c>
      <c r="DF318" s="51">
        <v>473</v>
      </c>
      <c r="DG318" s="51">
        <v>446</v>
      </c>
      <c r="DH318" s="51">
        <v>448</v>
      </c>
      <c r="DI318" s="51">
        <v>484</v>
      </c>
      <c r="DJ318" s="51">
        <v>545</v>
      </c>
      <c r="DK318" s="51">
        <v>495</v>
      </c>
      <c r="DL318" s="51">
        <v>524</v>
      </c>
      <c r="DM318" s="51">
        <v>498</v>
      </c>
      <c r="DN318" s="51">
        <v>487</v>
      </c>
      <c r="DO318" s="51">
        <v>536</v>
      </c>
      <c r="DP318" s="51">
        <v>504</v>
      </c>
      <c r="DQ318" s="51">
        <v>467</v>
      </c>
      <c r="DR318" s="51">
        <v>441</v>
      </c>
      <c r="DS318" s="51">
        <v>294</v>
      </c>
      <c r="DT318" s="51">
        <v>271</v>
      </c>
      <c r="DU318" s="51">
        <v>331</v>
      </c>
      <c r="DV318" s="51">
        <v>411</v>
      </c>
      <c r="DW318" s="51">
        <v>464</v>
      </c>
      <c r="DX318" s="51">
        <v>406</v>
      </c>
      <c r="DY318" s="51">
        <v>451</v>
      </c>
      <c r="DZ318" s="51">
        <v>426</v>
      </c>
      <c r="EA318" s="51">
        <v>467</v>
      </c>
      <c r="EB318" s="51">
        <v>462</v>
      </c>
      <c r="EC318" s="51">
        <v>479</v>
      </c>
      <c r="ED318" s="51">
        <v>612</v>
      </c>
      <c r="EE318" s="51">
        <v>575</v>
      </c>
      <c r="EF318" s="51">
        <v>540</v>
      </c>
      <c r="EG318" s="51">
        <v>565</v>
      </c>
      <c r="EH318" s="51">
        <v>555</v>
      </c>
      <c r="EI318" s="51">
        <v>591</v>
      </c>
      <c r="EJ318" s="51">
        <v>532</v>
      </c>
      <c r="EK318" s="51">
        <v>580</v>
      </c>
      <c r="EL318" s="51">
        <v>553</v>
      </c>
      <c r="EM318" s="51">
        <v>552</v>
      </c>
      <c r="EN318" s="51">
        <v>559</v>
      </c>
      <c r="EO318" s="51">
        <v>608</v>
      </c>
      <c r="EP318" s="51">
        <v>559</v>
      </c>
      <c r="EQ318" s="51">
        <v>545</v>
      </c>
      <c r="ER318" s="51">
        <v>538</v>
      </c>
      <c r="ES318" s="51">
        <v>492</v>
      </c>
      <c r="ET318" s="51">
        <v>525</v>
      </c>
      <c r="EU318" s="51">
        <v>555</v>
      </c>
      <c r="EV318" s="51">
        <v>571</v>
      </c>
      <c r="EW318" s="51">
        <v>678</v>
      </c>
      <c r="EX318" s="51">
        <v>651</v>
      </c>
      <c r="EY318" s="51">
        <v>713</v>
      </c>
      <c r="EZ318" s="51">
        <v>686</v>
      </c>
      <c r="FA318" s="51">
        <v>758</v>
      </c>
      <c r="FB318" s="51">
        <v>748</v>
      </c>
      <c r="FC318" s="51">
        <v>768</v>
      </c>
      <c r="FD318" s="51">
        <v>787</v>
      </c>
      <c r="FE318" s="51">
        <v>763</v>
      </c>
      <c r="FF318" s="51">
        <v>809</v>
      </c>
      <c r="FG318" s="51">
        <v>772</v>
      </c>
      <c r="FH318" s="51">
        <v>712</v>
      </c>
      <c r="FI318" s="51">
        <v>723</v>
      </c>
      <c r="FJ318" s="51">
        <v>705</v>
      </c>
      <c r="FK318" s="51">
        <v>703</v>
      </c>
      <c r="FL318" s="51">
        <v>620</v>
      </c>
      <c r="FM318" s="51">
        <v>631</v>
      </c>
      <c r="FN318" s="51">
        <v>543</v>
      </c>
      <c r="FO318" s="51">
        <v>531</v>
      </c>
      <c r="FP318" s="51">
        <v>543</v>
      </c>
      <c r="FQ318" s="51">
        <v>517</v>
      </c>
      <c r="FR318" s="51">
        <v>556</v>
      </c>
      <c r="FS318" s="51">
        <v>525</v>
      </c>
      <c r="FT318" s="51">
        <v>514</v>
      </c>
      <c r="FU318" s="51">
        <v>550</v>
      </c>
      <c r="FV318" s="51">
        <v>584</v>
      </c>
      <c r="FW318" s="51">
        <v>616</v>
      </c>
      <c r="FX318" s="51">
        <v>452</v>
      </c>
      <c r="FY318" s="51">
        <v>410</v>
      </c>
      <c r="FZ318" s="51">
        <v>459</v>
      </c>
      <c r="GA318" s="51">
        <v>403</v>
      </c>
      <c r="GB318" s="51">
        <v>360</v>
      </c>
      <c r="GC318" s="51">
        <v>313</v>
      </c>
      <c r="GD318" s="51">
        <v>299</v>
      </c>
      <c r="GE318" s="51">
        <v>264</v>
      </c>
      <c r="GF318" s="51">
        <v>224</v>
      </c>
      <c r="GG318" s="51">
        <v>213</v>
      </c>
      <c r="GH318" s="51">
        <v>220</v>
      </c>
      <c r="GI318" s="51">
        <v>184</v>
      </c>
      <c r="GJ318" s="51">
        <v>163</v>
      </c>
      <c r="GK318" s="51">
        <v>129</v>
      </c>
      <c r="GL318" s="52">
        <v>517</v>
      </c>
    </row>
    <row r="319" spans="1:194" s="1" customFormat="1">
      <c r="A319" s="30" t="s">
        <v>133</v>
      </c>
      <c r="B319" s="1" t="s">
        <v>397</v>
      </c>
      <c r="C319" s="29" t="str">
        <f t="shared" si="92"/>
        <v>LA England - Hillingdon</v>
      </c>
      <c r="D319" s="50">
        <f t="shared" si="83"/>
        <v>117369</v>
      </c>
      <c r="E319" s="50">
        <f t="shared" si="84"/>
        <v>120731</v>
      </c>
      <c r="F319" s="51">
        <f t="shared" si="85"/>
        <v>310681</v>
      </c>
      <c r="G319" s="51">
        <f t="shared" si="86"/>
        <v>154503</v>
      </c>
      <c r="H319" s="52">
        <f t="shared" si="87"/>
        <v>156178</v>
      </c>
      <c r="I319" s="52">
        <f t="shared" si="88"/>
        <v>117369</v>
      </c>
      <c r="J319" s="52">
        <f t="shared" si="89"/>
        <v>120731</v>
      </c>
      <c r="K319" s="49">
        <f t="shared" si="90"/>
        <v>37134</v>
      </c>
      <c r="L319" s="50">
        <f t="shared" si="91"/>
        <v>35447</v>
      </c>
      <c r="M319" s="51">
        <v>2212</v>
      </c>
      <c r="N319" s="51">
        <v>2003</v>
      </c>
      <c r="O319" s="51">
        <v>1978</v>
      </c>
      <c r="P319" s="51">
        <v>2040</v>
      </c>
      <c r="Q319" s="51">
        <v>2081</v>
      </c>
      <c r="R319" s="51">
        <v>2104</v>
      </c>
      <c r="S319" s="51">
        <v>2116</v>
      </c>
      <c r="T319" s="51">
        <v>2161</v>
      </c>
      <c r="U319" s="51">
        <v>2081</v>
      </c>
      <c r="V319" s="51">
        <v>2055</v>
      </c>
      <c r="W319" s="51">
        <v>2145</v>
      </c>
      <c r="X319" s="51">
        <v>2119</v>
      </c>
      <c r="Y319" s="51">
        <v>1958</v>
      </c>
      <c r="Z319" s="51">
        <v>2030</v>
      </c>
      <c r="AA319" s="51">
        <v>2133</v>
      </c>
      <c r="AB319" s="51">
        <v>1922</v>
      </c>
      <c r="AC319" s="51">
        <v>1950</v>
      </c>
      <c r="AD319" s="51">
        <v>2046</v>
      </c>
      <c r="AE319" s="51">
        <v>1937</v>
      </c>
      <c r="AF319" s="51">
        <v>2099</v>
      </c>
      <c r="AG319" s="51">
        <v>2249</v>
      </c>
      <c r="AH319" s="51">
        <v>2310</v>
      </c>
      <c r="AI319" s="51">
        <v>2264</v>
      </c>
      <c r="AJ319" s="51">
        <v>2170</v>
      </c>
      <c r="AK319" s="51">
        <v>2417</v>
      </c>
      <c r="AL319" s="51">
        <v>2194</v>
      </c>
      <c r="AM319" s="51">
        <v>2100</v>
      </c>
      <c r="AN319" s="51">
        <v>2208</v>
      </c>
      <c r="AO319" s="51">
        <v>2052</v>
      </c>
      <c r="AP319" s="51">
        <v>2149</v>
      </c>
      <c r="AQ319" s="51">
        <v>2212</v>
      </c>
      <c r="AR319" s="51">
        <v>2157</v>
      </c>
      <c r="AS319" s="51">
        <v>2359</v>
      </c>
      <c r="AT319" s="51">
        <v>2319</v>
      </c>
      <c r="AU319" s="51">
        <v>2281</v>
      </c>
      <c r="AV319" s="51">
        <v>2376</v>
      </c>
      <c r="AW319" s="51">
        <v>2399</v>
      </c>
      <c r="AX319" s="51">
        <v>2345</v>
      </c>
      <c r="AY319" s="51">
        <v>2414</v>
      </c>
      <c r="AZ319" s="51">
        <v>2474</v>
      </c>
      <c r="BA319" s="51">
        <v>2323</v>
      </c>
      <c r="BB319" s="51">
        <v>2541</v>
      </c>
      <c r="BC319" s="51">
        <v>2434</v>
      </c>
      <c r="BD319" s="51">
        <v>2406</v>
      </c>
      <c r="BE319" s="51">
        <v>2145</v>
      </c>
      <c r="BF319" s="51">
        <v>2113</v>
      </c>
      <c r="BG319" s="51">
        <v>2097</v>
      </c>
      <c r="BH319" s="51">
        <v>1968</v>
      </c>
      <c r="BI319" s="51">
        <v>2112</v>
      </c>
      <c r="BJ319" s="51">
        <v>2006</v>
      </c>
      <c r="BK319" s="51">
        <v>1947</v>
      </c>
      <c r="BL319" s="51">
        <v>2038</v>
      </c>
      <c r="BM319" s="51">
        <v>2042</v>
      </c>
      <c r="BN319" s="51">
        <v>1833</v>
      </c>
      <c r="BO319" s="51">
        <v>1877</v>
      </c>
      <c r="BP319" s="51">
        <v>2027</v>
      </c>
      <c r="BQ319" s="51">
        <v>1982</v>
      </c>
      <c r="BR319" s="51">
        <v>1789</v>
      </c>
      <c r="BS319" s="51">
        <v>1785</v>
      </c>
      <c r="BT319" s="51">
        <v>1724</v>
      </c>
      <c r="BU319" s="51">
        <v>1621</v>
      </c>
      <c r="BV319" s="51">
        <v>1644</v>
      </c>
      <c r="BW319" s="51">
        <v>1629</v>
      </c>
      <c r="BX319" s="51">
        <v>1489</v>
      </c>
      <c r="BY319" s="51">
        <v>1302</v>
      </c>
      <c r="BZ319" s="51">
        <v>1290</v>
      </c>
      <c r="CA319" s="51">
        <v>1251</v>
      </c>
      <c r="CB319" s="51">
        <v>1205</v>
      </c>
      <c r="CC319" s="51">
        <v>1096</v>
      </c>
      <c r="CD319" s="51">
        <v>1112</v>
      </c>
      <c r="CE319" s="51">
        <v>983</v>
      </c>
      <c r="CF319" s="51">
        <v>932</v>
      </c>
      <c r="CG319" s="51">
        <v>962</v>
      </c>
      <c r="CH319" s="51">
        <v>920</v>
      </c>
      <c r="CI319" s="51">
        <v>921</v>
      </c>
      <c r="CJ319" s="51">
        <v>985</v>
      </c>
      <c r="CK319" s="51">
        <v>754</v>
      </c>
      <c r="CL319" s="51">
        <v>657</v>
      </c>
      <c r="CM319" s="51">
        <v>711</v>
      </c>
      <c r="CN319" s="51">
        <v>588</v>
      </c>
      <c r="CO319" s="51">
        <v>553</v>
      </c>
      <c r="CP319" s="51">
        <v>453</v>
      </c>
      <c r="CQ319" s="51">
        <v>496</v>
      </c>
      <c r="CR319" s="51">
        <v>466</v>
      </c>
      <c r="CS319" s="51">
        <v>435</v>
      </c>
      <c r="CT319" s="51">
        <v>366</v>
      </c>
      <c r="CU319" s="51">
        <v>350</v>
      </c>
      <c r="CV319" s="51">
        <v>286</v>
      </c>
      <c r="CW319" s="51">
        <v>252</v>
      </c>
      <c r="CX319" s="51">
        <v>223</v>
      </c>
      <c r="CY319" s="51">
        <v>763</v>
      </c>
      <c r="CZ319" s="51">
        <v>2061</v>
      </c>
      <c r="DA319" s="51">
        <v>2032</v>
      </c>
      <c r="DB319" s="51">
        <v>1955</v>
      </c>
      <c r="DC319" s="51">
        <v>1929</v>
      </c>
      <c r="DD319" s="51">
        <v>1967</v>
      </c>
      <c r="DE319" s="51">
        <v>2009</v>
      </c>
      <c r="DF319" s="51">
        <v>2034</v>
      </c>
      <c r="DG319" s="51">
        <v>1953</v>
      </c>
      <c r="DH319" s="51">
        <v>1956</v>
      </c>
      <c r="DI319" s="51">
        <v>1998</v>
      </c>
      <c r="DJ319" s="51">
        <v>2017</v>
      </c>
      <c r="DK319" s="51">
        <v>1967</v>
      </c>
      <c r="DL319" s="51">
        <v>1991</v>
      </c>
      <c r="DM319" s="51">
        <v>2055</v>
      </c>
      <c r="DN319" s="51">
        <v>2040</v>
      </c>
      <c r="DO319" s="51">
        <v>1904</v>
      </c>
      <c r="DP319" s="51">
        <v>1830</v>
      </c>
      <c r="DQ319" s="51">
        <v>1749</v>
      </c>
      <c r="DR319" s="51">
        <v>1781</v>
      </c>
      <c r="DS319" s="51">
        <v>1531</v>
      </c>
      <c r="DT319" s="51">
        <v>1681</v>
      </c>
      <c r="DU319" s="51">
        <v>1703</v>
      </c>
      <c r="DV319" s="51">
        <v>1851</v>
      </c>
      <c r="DW319" s="51">
        <v>1921</v>
      </c>
      <c r="DX319" s="51">
        <v>1976</v>
      </c>
      <c r="DY319" s="51">
        <v>1951</v>
      </c>
      <c r="DZ319" s="51">
        <v>2074</v>
      </c>
      <c r="EA319" s="51">
        <v>2086</v>
      </c>
      <c r="EB319" s="51">
        <v>2171</v>
      </c>
      <c r="EC319" s="51">
        <v>2213</v>
      </c>
      <c r="ED319" s="51">
        <v>2345</v>
      </c>
      <c r="EE319" s="51">
        <v>2484</v>
      </c>
      <c r="EF319" s="51">
        <v>2464</v>
      </c>
      <c r="EG319" s="51">
        <v>2437</v>
      </c>
      <c r="EH319" s="51">
        <v>2667</v>
      </c>
      <c r="EI319" s="51">
        <v>2609</v>
      </c>
      <c r="EJ319" s="51">
        <v>2625</v>
      </c>
      <c r="EK319" s="51">
        <v>2702</v>
      </c>
      <c r="EL319" s="51">
        <v>2636</v>
      </c>
      <c r="EM319" s="51">
        <v>2650</v>
      </c>
      <c r="EN319" s="51">
        <v>2481</v>
      </c>
      <c r="EO319" s="51">
        <v>2519</v>
      </c>
      <c r="EP319" s="51">
        <v>2624</v>
      </c>
      <c r="EQ319" s="51">
        <v>2477</v>
      </c>
      <c r="ER319" s="51">
        <v>2239</v>
      </c>
      <c r="ES319" s="51">
        <v>2118</v>
      </c>
      <c r="ET319" s="51">
        <v>2088</v>
      </c>
      <c r="EU319" s="51">
        <v>1988</v>
      </c>
      <c r="EV319" s="51">
        <v>2050</v>
      </c>
      <c r="EW319" s="51">
        <v>1940</v>
      </c>
      <c r="EX319" s="51">
        <v>1884</v>
      </c>
      <c r="EY319" s="51">
        <v>2029</v>
      </c>
      <c r="EZ319" s="51">
        <v>2048</v>
      </c>
      <c r="FA319" s="51">
        <v>1835</v>
      </c>
      <c r="FB319" s="51">
        <v>2043</v>
      </c>
      <c r="FC319" s="51">
        <v>1950</v>
      </c>
      <c r="FD319" s="51">
        <v>1881</v>
      </c>
      <c r="FE319" s="51">
        <v>1791</v>
      </c>
      <c r="FF319" s="51">
        <v>1847</v>
      </c>
      <c r="FG319" s="51">
        <v>1747</v>
      </c>
      <c r="FH319" s="51">
        <v>1745</v>
      </c>
      <c r="FI319" s="51">
        <v>1580</v>
      </c>
      <c r="FJ319" s="51">
        <v>1512</v>
      </c>
      <c r="FK319" s="51">
        <v>1513</v>
      </c>
      <c r="FL319" s="51">
        <v>1357</v>
      </c>
      <c r="FM319" s="51">
        <v>1313</v>
      </c>
      <c r="FN319" s="51">
        <v>1299</v>
      </c>
      <c r="FO319" s="51">
        <v>1254</v>
      </c>
      <c r="FP319" s="51">
        <v>1202</v>
      </c>
      <c r="FQ319" s="51">
        <v>1032</v>
      </c>
      <c r="FR319" s="51">
        <v>1064</v>
      </c>
      <c r="FS319" s="51">
        <v>969</v>
      </c>
      <c r="FT319" s="51">
        <v>1057</v>
      </c>
      <c r="FU319" s="51">
        <v>1040</v>
      </c>
      <c r="FV319" s="51">
        <v>1109</v>
      </c>
      <c r="FW319" s="51">
        <v>1194</v>
      </c>
      <c r="FX319" s="51">
        <v>911</v>
      </c>
      <c r="FY319" s="51">
        <v>823</v>
      </c>
      <c r="FZ319" s="51">
        <v>799</v>
      </c>
      <c r="GA319" s="51">
        <v>770</v>
      </c>
      <c r="GB319" s="51">
        <v>693</v>
      </c>
      <c r="GC319" s="51">
        <v>638</v>
      </c>
      <c r="GD319" s="51">
        <v>662</v>
      </c>
      <c r="GE319" s="51">
        <v>603</v>
      </c>
      <c r="GF319" s="51">
        <v>613</v>
      </c>
      <c r="GG319" s="51">
        <v>552</v>
      </c>
      <c r="GH319" s="51">
        <v>568</v>
      </c>
      <c r="GI319" s="51">
        <v>487</v>
      </c>
      <c r="GJ319" s="51">
        <v>417</v>
      </c>
      <c r="GK319" s="51">
        <v>384</v>
      </c>
      <c r="GL319" s="52">
        <v>1434</v>
      </c>
    </row>
    <row r="320" spans="1:194" s="1" customFormat="1">
      <c r="A320" s="30" t="s">
        <v>133</v>
      </c>
      <c r="B320" s="1" t="s">
        <v>398</v>
      </c>
      <c r="C320" s="29" t="str">
        <f t="shared" si="92"/>
        <v>LA England - Hinckley and Bosworth</v>
      </c>
      <c r="D320" s="50">
        <f t="shared" si="83"/>
        <v>44825</v>
      </c>
      <c r="E320" s="50">
        <f t="shared" si="84"/>
        <v>47071</v>
      </c>
      <c r="F320" s="51">
        <f t="shared" si="85"/>
        <v>114298</v>
      </c>
      <c r="G320" s="51">
        <f t="shared" si="86"/>
        <v>56349</v>
      </c>
      <c r="H320" s="52">
        <f t="shared" si="87"/>
        <v>57949</v>
      </c>
      <c r="I320" s="52">
        <f t="shared" si="88"/>
        <v>44825</v>
      </c>
      <c r="J320" s="52">
        <f t="shared" si="89"/>
        <v>47071</v>
      </c>
      <c r="K320" s="49">
        <f t="shared" si="90"/>
        <v>11524</v>
      </c>
      <c r="L320" s="50">
        <f t="shared" si="91"/>
        <v>10878</v>
      </c>
      <c r="M320" s="51">
        <v>571</v>
      </c>
      <c r="N320" s="51">
        <v>481</v>
      </c>
      <c r="O320" s="51">
        <v>566</v>
      </c>
      <c r="P320" s="51">
        <v>617</v>
      </c>
      <c r="Q320" s="51">
        <v>624</v>
      </c>
      <c r="R320" s="51">
        <v>648</v>
      </c>
      <c r="S320" s="51">
        <v>653</v>
      </c>
      <c r="T320" s="51">
        <v>657</v>
      </c>
      <c r="U320" s="51">
        <v>627</v>
      </c>
      <c r="V320" s="51">
        <v>679</v>
      </c>
      <c r="W320" s="51">
        <v>705</v>
      </c>
      <c r="X320" s="51">
        <v>688</v>
      </c>
      <c r="Y320" s="51">
        <v>663</v>
      </c>
      <c r="Z320" s="51">
        <v>685</v>
      </c>
      <c r="AA320" s="51">
        <v>663</v>
      </c>
      <c r="AB320" s="51">
        <v>696</v>
      </c>
      <c r="AC320" s="51">
        <v>639</v>
      </c>
      <c r="AD320" s="51">
        <v>662</v>
      </c>
      <c r="AE320" s="51">
        <v>586</v>
      </c>
      <c r="AF320" s="51">
        <v>490</v>
      </c>
      <c r="AG320" s="51">
        <v>448</v>
      </c>
      <c r="AH320" s="51">
        <v>465</v>
      </c>
      <c r="AI320" s="51">
        <v>496</v>
      </c>
      <c r="AJ320" s="51">
        <v>569</v>
      </c>
      <c r="AK320" s="51">
        <v>561</v>
      </c>
      <c r="AL320" s="51">
        <v>537</v>
      </c>
      <c r="AM320" s="51">
        <v>598</v>
      </c>
      <c r="AN320" s="51">
        <v>635</v>
      </c>
      <c r="AO320" s="51">
        <v>646</v>
      </c>
      <c r="AP320" s="51">
        <v>676</v>
      </c>
      <c r="AQ320" s="51">
        <v>662</v>
      </c>
      <c r="AR320" s="51">
        <v>734</v>
      </c>
      <c r="AS320" s="51">
        <v>740</v>
      </c>
      <c r="AT320" s="51">
        <v>732</v>
      </c>
      <c r="AU320" s="51">
        <v>726</v>
      </c>
      <c r="AV320" s="51">
        <v>693</v>
      </c>
      <c r="AW320" s="51">
        <v>737</v>
      </c>
      <c r="AX320" s="51">
        <v>738</v>
      </c>
      <c r="AY320" s="51">
        <v>666</v>
      </c>
      <c r="AZ320" s="51">
        <v>664</v>
      </c>
      <c r="BA320" s="51">
        <v>728</v>
      </c>
      <c r="BB320" s="51">
        <v>715</v>
      </c>
      <c r="BC320" s="51">
        <v>675</v>
      </c>
      <c r="BD320" s="51">
        <v>696</v>
      </c>
      <c r="BE320" s="51">
        <v>611</v>
      </c>
      <c r="BF320" s="51">
        <v>645</v>
      </c>
      <c r="BG320" s="51">
        <v>682</v>
      </c>
      <c r="BH320" s="51">
        <v>667</v>
      </c>
      <c r="BI320" s="51">
        <v>714</v>
      </c>
      <c r="BJ320" s="51">
        <v>731</v>
      </c>
      <c r="BK320" s="51">
        <v>759</v>
      </c>
      <c r="BL320" s="51">
        <v>860</v>
      </c>
      <c r="BM320" s="51">
        <v>806</v>
      </c>
      <c r="BN320" s="51">
        <v>838</v>
      </c>
      <c r="BO320" s="51">
        <v>874</v>
      </c>
      <c r="BP320" s="51">
        <v>899</v>
      </c>
      <c r="BQ320" s="51">
        <v>871</v>
      </c>
      <c r="BR320" s="51">
        <v>810</v>
      </c>
      <c r="BS320" s="51">
        <v>825</v>
      </c>
      <c r="BT320" s="51">
        <v>797</v>
      </c>
      <c r="BU320" s="51">
        <v>794</v>
      </c>
      <c r="BV320" s="51">
        <v>792</v>
      </c>
      <c r="BW320" s="51">
        <v>783</v>
      </c>
      <c r="BX320" s="51">
        <v>702</v>
      </c>
      <c r="BY320" s="51">
        <v>681</v>
      </c>
      <c r="BZ320" s="51">
        <v>661</v>
      </c>
      <c r="CA320" s="51">
        <v>640</v>
      </c>
      <c r="CB320" s="51">
        <v>639</v>
      </c>
      <c r="CC320" s="51">
        <v>640</v>
      </c>
      <c r="CD320" s="51">
        <v>653</v>
      </c>
      <c r="CE320" s="51">
        <v>641</v>
      </c>
      <c r="CF320" s="51">
        <v>641</v>
      </c>
      <c r="CG320" s="51">
        <v>646</v>
      </c>
      <c r="CH320" s="51">
        <v>688</v>
      </c>
      <c r="CI320" s="51">
        <v>686</v>
      </c>
      <c r="CJ320" s="51">
        <v>721</v>
      </c>
      <c r="CK320" s="51">
        <v>519</v>
      </c>
      <c r="CL320" s="51">
        <v>543</v>
      </c>
      <c r="CM320" s="51">
        <v>510</v>
      </c>
      <c r="CN320" s="51">
        <v>445</v>
      </c>
      <c r="CO320" s="51">
        <v>368</v>
      </c>
      <c r="CP320" s="51">
        <v>311</v>
      </c>
      <c r="CQ320" s="51">
        <v>313</v>
      </c>
      <c r="CR320" s="51">
        <v>286</v>
      </c>
      <c r="CS320" s="51">
        <v>287</v>
      </c>
      <c r="CT320" s="51">
        <v>201</v>
      </c>
      <c r="CU320" s="51">
        <v>189</v>
      </c>
      <c r="CV320" s="51">
        <v>180</v>
      </c>
      <c r="CW320" s="51">
        <v>124</v>
      </c>
      <c r="CX320" s="51">
        <v>120</v>
      </c>
      <c r="CY320" s="51">
        <v>419</v>
      </c>
      <c r="CZ320" s="51">
        <v>563</v>
      </c>
      <c r="DA320" s="51">
        <v>522</v>
      </c>
      <c r="DB320" s="51">
        <v>549</v>
      </c>
      <c r="DC320" s="51">
        <v>560</v>
      </c>
      <c r="DD320" s="51">
        <v>546</v>
      </c>
      <c r="DE320" s="51">
        <v>590</v>
      </c>
      <c r="DF320" s="51">
        <v>607</v>
      </c>
      <c r="DG320" s="51">
        <v>649</v>
      </c>
      <c r="DH320" s="51">
        <v>641</v>
      </c>
      <c r="DI320" s="51">
        <v>640</v>
      </c>
      <c r="DJ320" s="51">
        <v>665</v>
      </c>
      <c r="DK320" s="51">
        <v>679</v>
      </c>
      <c r="DL320" s="51">
        <v>619</v>
      </c>
      <c r="DM320" s="51">
        <v>584</v>
      </c>
      <c r="DN320" s="51">
        <v>650</v>
      </c>
      <c r="DO320" s="51">
        <v>609</v>
      </c>
      <c r="DP320" s="51">
        <v>634</v>
      </c>
      <c r="DQ320" s="51">
        <v>571</v>
      </c>
      <c r="DR320" s="51">
        <v>563</v>
      </c>
      <c r="DS320" s="51">
        <v>353</v>
      </c>
      <c r="DT320" s="51">
        <v>357</v>
      </c>
      <c r="DU320" s="51">
        <v>432</v>
      </c>
      <c r="DV320" s="51">
        <v>481</v>
      </c>
      <c r="DW320" s="51">
        <v>565</v>
      </c>
      <c r="DX320" s="51">
        <v>554</v>
      </c>
      <c r="DY320" s="51">
        <v>574</v>
      </c>
      <c r="DZ320" s="51">
        <v>615</v>
      </c>
      <c r="EA320" s="51">
        <v>641</v>
      </c>
      <c r="EB320" s="51">
        <v>669</v>
      </c>
      <c r="EC320" s="51">
        <v>695</v>
      </c>
      <c r="ED320" s="51">
        <v>748</v>
      </c>
      <c r="EE320" s="51">
        <v>764</v>
      </c>
      <c r="EF320" s="51">
        <v>732</v>
      </c>
      <c r="EG320" s="51">
        <v>761</v>
      </c>
      <c r="EH320" s="51">
        <v>741</v>
      </c>
      <c r="EI320" s="51">
        <v>742</v>
      </c>
      <c r="EJ320" s="51">
        <v>755</v>
      </c>
      <c r="EK320" s="51">
        <v>769</v>
      </c>
      <c r="EL320" s="51">
        <v>714</v>
      </c>
      <c r="EM320" s="51">
        <v>706</v>
      </c>
      <c r="EN320" s="51">
        <v>770</v>
      </c>
      <c r="EO320" s="51">
        <v>735</v>
      </c>
      <c r="EP320" s="51">
        <v>739</v>
      </c>
      <c r="EQ320" s="51">
        <v>762</v>
      </c>
      <c r="ER320" s="51">
        <v>669</v>
      </c>
      <c r="ES320" s="51">
        <v>604</v>
      </c>
      <c r="ET320" s="51">
        <v>680</v>
      </c>
      <c r="EU320" s="51">
        <v>715</v>
      </c>
      <c r="EV320" s="51">
        <v>713</v>
      </c>
      <c r="EW320" s="51">
        <v>754</v>
      </c>
      <c r="EX320" s="51">
        <v>857</v>
      </c>
      <c r="EY320" s="51">
        <v>865</v>
      </c>
      <c r="EZ320" s="51">
        <v>862</v>
      </c>
      <c r="FA320" s="51">
        <v>848</v>
      </c>
      <c r="FB320" s="51">
        <v>854</v>
      </c>
      <c r="FC320" s="51">
        <v>810</v>
      </c>
      <c r="FD320" s="51">
        <v>880</v>
      </c>
      <c r="FE320" s="51">
        <v>808</v>
      </c>
      <c r="FF320" s="51">
        <v>815</v>
      </c>
      <c r="FG320" s="51">
        <v>803</v>
      </c>
      <c r="FH320" s="51">
        <v>843</v>
      </c>
      <c r="FI320" s="51">
        <v>774</v>
      </c>
      <c r="FJ320" s="51">
        <v>757</v>
      </c>
      <c r="FK320" s="51">
        <v>733</v>
      </c>
      <c r="FL320" s="51">
        <v>747</v>
      </c>
      <c r="FM320" s="51">
        <v>694</v>
      </c>
      <c r="FN320" s="51">
        <v>689</v>
      </c>
      <c r="FO320" s="51">
        <v>625</v>
      </c>
      <c r="FP320" s="51">
        <v>663</v>
      </c>
      <c r="FQ320" s="51">
        <v>723</v>
      </c>
      <c r="FR320" s="51">
        <v>677</v>
      </c>
      <c r="FS320" s="51">
        <v>658</v>
      </c>
      <c r="FT320" s="51">
        <v>730</v>
      </c>
      <c r="FU320" s="51">
        <v>734</v>
      </c>
      <c r="FV320" s="51">
        <v>749</v>
      </c>
      <c r="FW320" s="51">
        <v>740</v>
      </c>
      <c r="FX320" s="51">
        <v>591</v>
      </c>
      <c r="FY320" s="51">
        <v>580</v>
      </c>
      <c r="FZ320" s="51">
        <v>586</v>
      </c>
      <c r="GA320" s="51">
        <v>524</v>
      </c>
      <c r="GB320" s="51">
        <v>452</v>
      </c>
      <c r="GC320" s="51">
        <v>378</v>
      </c>
      <c r="GD320" s="51">
        <v>347</v>
      </c>
      <c r="GE320" s="51">
        <v>379</v>
      </c>
      <c r="GF320" s="51">
        <v>340</v>
      </c>
      <c r="GG320" s="51">
        <v>270</v>
      </c>
      <c r="GH320" s="51">
        <v>268</v>
      </c>
      <c r="GI320" s="51">
        <v>238</v>
      </c>
      <c r="GJ320" s="51">
        <v>176</v>
      </c>
      <c r="GK320" s="51">
        <v>181</v>
      </c>
      <c r="GL320" s="52">
        <v>751</v>
      </c>
    </row>
    <row r="321" spans="1:194" s="1" customFormat="1">
      <c r="A321" s="30" t="s">
        <v>133</v>
      </c>
      <c r="B321" s="1" t="s">
        <v>399</v>
      </c>
      <c r="C321" s="29" t="str">
        <f t="shared" si="92"/>
        <v>LA England - Horsham</v>
      </c>
      <c r="D321" s="50">
        <f t="shared" si="83"/>
        <v>57103</v>
      </c>
      <c r="E321" s="50">
        <f t="shared" si="84"/>
        <v>61460</v>
      </c>
      <c r="F321" s="51">
        <f t="shared" si="85"/>
        <v>148696</v>
      </c>
      <c r="G321" s="51">
        <f t="shared" si="86"/>
        <v>72638</v>
      </c>
      <c r="H321" s="52">
        <f t="shared" si="87"/>
        <v>76058</v>
      </c>
      <c r="I321" s="52">
        <f t="shared" si="88"/>
        <v>57103</v>
      </c>
      <c r="J321" s="52">
        <f t="shared" si="89"/>
        <v>61460</v>
      </c>
      <c r="K321" s="49">
        <f t="shared" si="90"/>
        <v>15535</v>
      </c>
      <c r="L321" s="50">
        <f t="shared" si="91"/>
        <v>14598</v>
      </c>
      <c r="M321" s="51">
        <v>710</v>
      </c>
      <c r="N321" s="51">
        <v>753</v>
      </c>
      <c r="O321" s="51">
        <v>717</v>
      </c>
      <c r="P321" s="51">
        <v>793</v>
      </c>
      <c r="Q321" s="51">
        <v>808</v>
      </c>
      <c r="R321" s="51">
        <v>876</v>
      </c>
      <c r="S321" s="51">
        <v>864</v>
      </c>
      <c r="T321" s="51">
        <v>832</v>
      </c>
      <c r="U321" s="51">
        <v>838</v>
      </c>
      <c r="V321" s="51">
        <v>883</v>
      </c>
      <c r="W321" s="51">
        <v>878</v>
      </c>
      <c r="X321" s="51">
        <v>899</v>
      </c>
      <c r="Y321" s="51">
        <v>1041</v>
      </c>
      <c r="Z321" s="51">
        <v>992</v>
      </c>
      <c r="AA321" s="51">
        <v>897</v>
      </c>
      <c r="AB321" s="51">
        <v>934</v>
      </c>
      <c r="AC321" s="51">
        <v>927</v>
      </c>
      <c r="AD321" s="51">
        <v>893</v>
      </c>
      <c r="AE321" s="51">
        <v>851</v>
      </c>
      <c r="AF321" s="51">
        <v>569</v>
      </c>
      <c r="AG321" s="51">
        <v>439</v>
      </c>
      <c r="AH321" s="51">
        <v>549</v>
      </c>
      <c r="AI321" s="51">
        <v>622</v>
      </c>
      <c r="AJ321" s="51">
        <v>742</v>
      </c>
      <c r="AK321" s="51">
        <v>707</v>
      </c>
      <c r="AL321" s="51">
        <v>722</v>
      </c>
      <c r="AM321" s="51">
        <v>704</v>
      </c>
      <c r="AN321" s="51">
        <v>721</v>
      </c>
      <c r="AO321" s="51">
        <v>718</v>
      </c>
      <c r="AP321" s="51">
        <v>798</v>
      </c>
      <c r="AQ321" s="51">
        <v>796</v>
      </c>
      <c r="AR321" s="51">
        <v>826</v>
      </c>
      <c r="AS321" s="51">
        <v>809</v>
      </c>
      <c r="AT321" s="51">
        <v>818</v>
      </c>
      <c r="AU321" s="51">
        <v>909</v>
      </c>
      <c r="AV321" s="51">
        <v>902</v>
      </c>
      <c r="AW321" s="51">
        <v>853</v>
      </c>
      <c r="AX321" s="51">
        <v>874</v>
      </c>
      <c r="AY321" s="51">
        <v>837</v>
      </c>
      <c r="AZ321" s="51">
        <v>844</v>
      </c>
      <c r="BA321" s="51">
        <v>901</v>
      </c>
      <c r="BB321" s="51">
        <v>958</v>
      </c>
      <c r="BC321" s="51">
        <v>913</v>
      </c>
      <c r="BD321" s="51">
        <v>928</v>
      </c>
      <c r="BE321" s="51">
        <v>883</v>
      </c>
      <c r="BF321" s="51">
        <v>806</v>
      </c>
      <c r="BG321" s="51">
        <v>848</v>
      </c>
      <c r="BH321" s="51">
        <v>856</v>
      </c>
      <c r="BI321" s="51">
        <v>981</v>
      </c>
      <c r="BJ321" s="51">
        <v>921</v>
      </c>
      <c r="BK321" s="51">
        <v>1050</v>
      </c>
      <c r="BL321" s="51">
        <v>1015</v>
      </c>
      <c r="BM321" s="51">
        <v>991</v>
      </c>
      <c r="BN321" s="51">
        <v>1051</v>
      </c>
      <c r="BO321" s="51">
        <v>1084</v>
      </c>
      <c r="BP321" s="51">
        <v>1093</v>
      </c>
      <c r="BQ321" s="51">
        <v>1169</v>
      </c>
      <c r="BR321" s="51">
        <v>1113</v>
      </c>
      <c r="BS321" s="51">
        <v>1078</v>
      </c>
      <c r="BT321" s="51">
        <v>1106</v>
      </c>
      <c r="BU321" s="51">
        <v>1076</v>
      </c>
      <c r="BV321" s="51">
        <v>1060</v>
      </c>
      <c r="BW321" s="51">
        <v>985</v>
      </c>
      <c r="BX321" s="51">
        <v>969</v>
      </c>
      <c r="BY321" s="51">
        <v>953</v>
      </c>
      <c r="BZ321" s="51">
        <v>836</v>
      </c>
      <c r="CA321" s="51">
        <v>874</v>
      </c>
      <c r="CB321" s="51">
        <v>791</v>
      </c>
      <c r="CC321" s="51">
        <v>813</v>
      </c>
      <c r="CD321" s="51">
        <v>811</v>
      </c>
      <c r="CE321" s="51">
        <v>749</v>
      </c>
      <c r="CF321" s="51">
        <v>775</v>
      </c>
      <c r="CG321" s="51">
        <v>794</v>
      </c>
      <c r="CH321" s="51">
        <v>838</v>
      </c>
      <c r="CI321" s="51">
        <v>802</v>
      </c>
      <c r="CJ321" s="51">
        <v>935</v>
      </c>
      <c r="CK321" s="51">
        <v>712</v>
      </c>
      <c r="CL321" s="51">
        <v>665</v>
      </c>
      <c r="CM321" s="51">
        <v>634</v>
      </c>
      <c r="CN321" s="51">
        <v>570</v>
      </c>
      <c r="CO321" s="51">
        <v>503</v>
      </c>
      <c r="CP321" s="51">
        <v>436</v>
      </c>
      <c r="CQ321" s="51">
        <v>424</v>
      </c>
      <c r="CR321" s="51">
        <v>370</v>
      </c>
      <c r="CS321" s="51">
        <v>416</v>
      </c>
      <c r="CT321" s="51">
        <v>325</v>
      </c>
      <c r="CU321" s="51">
        <v>299</v>
      </c>
      <c r="CV321" s="51">
        <v>262</v>
      </c>
      <c r="CW321" s="51">
        <v>208</v>
      </c>
      <c r="CX321" s="51">
        <v>184</v>
      </c>
      <c r="CY321" s="51">
        <v>679</v>
      </c>
      <c r="CZ321" s="51">
        <v>697</v>
      </c>
      <c r="DA321" s="51">
        <v>645</v>
      </c>
      <c r="DB321" s="51">
        <v>733</v>
      </c>
      <c r="DC321" s="51">
        <v>739</v>
      </c>
      <c r="DD321" s="51">
        <v>776</v>
      </c>
      <c r="DE321" s="51">
        <v>789</v>
      </c>
      <c r="DF321" s="51">
        <v>774</v>
      </c>
      <c r="DG321" s="51">
        <v>748</v>
      </c>
      <c r="DH321" s="51">
        <v>787</v>
      </c>
      <c r="DI321" s="51">
        <v>796</v>
      </c>
      <c r="DJ321" s="51">
        <v>868</v>
      </c>
      <c r="DK321" s="51">
        <v>875</v>
      </c>
      <c r="DL321" s="51">
        <v>926</v>
      </c>
      <c r="DM321" s="51">
        <v>902</v>
      </c>
      <c r="DN321" s="51">
        <v>908</v>
      </c>
      <c r="DO321" s="51">
        <v>893</v>
      </c>
      <c r="DP321" s="51">
        <v>836</v>
      </c>
      <c r="DQ321" s="51">
        <v>906</v>
      </c>
      <c r="DR321" s="51">
        <v>828</v>
      </c>
      <c r="DS321" s="51">
        <v>438</v>
      </c>
      <c r="DT321" s="51">
        <v>362</v>
      </c>
      <c r="DU321" s="51">
        <v>436</v>
      </c>
      <c r="DV321" s="51">
        <v>636</v>
      </c>
      <c r="DW321" s="51">
        <v>659</v>
      </c>
      <c r="DX321" s="51">
        <v>695</v>
      </c>
      <c r="DY321" s="51">
        <v>665</v>
      </c>
      <c r="DZ321" s="51">
        <v>743</v>
      </c>
      <c r="EA321" s="51">
        <v>723</v>
      </c>
      <c r="EB321" s="51">
        <v>782</v>
      </c>
      <c r="EC321" s="51">
        <v>801</v>
      </c>
      <c r="ED321" s="51">
        <v>808</v>
      </c>
      <c r="EE321" s="51">
        <v>828</v>
      </c>
      <c r="EF321" s="51">
        <v>857</v>
      </c>
      <c r="EG321" s="51">
        <v>931</v>
      </c>
      <c r="EH321" s="51">
        <v>935</v>
      </c>
      <c r="EI321" s="51">
        <v>888</v>
      </c>
      <c r="EJ321" s="51">
        <v>947</v>
      </c>
      <c r="EK321" s="51">
        <v>914</v>
      </c>
      <c r="EL321" s="51">
        <v>924</v>
      </c>
      <c r="EM321" s="51">
        <v>924</v>
      </c>
      <c r="EN321" s="51">
        <v>908</v>
      </c>
      <c r="EO321" s="51">
        <v>948</v>
      </c>
      <c r="EP321" s="51">
        <v>1014</v>
      </c>
      <c r="EQ321" s="51">
        <v>1011</v>
      </c>
      <c r="ER321" s="51">
        <v>893</v>
      </c>
      <c r="ES321" s="51">
        <v>874</v>
      </c>
      <c r="ET321" s="51">
        <v>865</v>
      </c>
      <c r="EU321" s="51">
        <v>993</v>
      </c>
      <c r="EV321" s="51">
        <v>949</v>
      </c>
      <c r="EW321" s="51">
        <v>1008</v>
      </c>
      <c r="EX321" s="51">
        <v>1094</v>
      </c>
      <c r="EY321" s="51">
        <v>1125</v>
      </c>
      <c r="EZ321" s="51">
        <v>1050</v>
      </c>
      <c r="FA321" s="51">
        <v>1156</v>
      </c>
      <c r="FB321" s="51">
        <v>1122</v>
      </c>
      <c r="FC321" s="51">
        <v>1183</v>
      </c>
      <c r="FD321" s="51">
        <v>1183</v>
      </c>
      <c r="FE321" s="51">
        <v>1187</v>
      </c>
      <c r="FF321" s="51">
        <v>1181</v>
      </c>
      <c r="FG321" s="51">
        <v>1105</v>
      </c>
      <c r="FH321" s="51">
        <v>1082</v>
      </c>
      <c r="FI321" s="51">
        <v>1074</v>
      </c>
      <c r="FJ321" s="51">
        <v>975</v>
      </c>
      <c r="FK321" s="51">
        <v>1008</v>
      </c>
      <c r="FL321" s="51">
        <v>977</v>
      </c>
      <c r="FM321" s="51">
        <v>946</v>
      </c>
      <c r="FN321" s="51">
        <v>869</v>
      </c>
      <c r="FO321" s="51">
        <v>894</v>
      </c>
      <c r="FP321" s="51">
        <v>854</v>
      </c>
      <c r="FQ321" s="51">
        <v>834</v>
      </c>
      <c r="FR321" s="51">
        <v>872</v>
      </c>
      <c r="FS321" s="51">
        <v>860</v>
      </c>
      <c r="FT321" s="51">
        <v>870</v>
      </c>
      <c r="FU321" s="51">
        <v>866</v>
      </c>
      <c r="FV321" s="51">
        <v>980</v>
      </c>
      <c r="FW321" s="51">
        <v>1044</v>
      </c>
      <c r="FX321" s="51">
        <v>820</v>
      </c>
      <c r="FY321" s="51">
        <v>769</v>
      </c>
      <c r="FZ321" s="51">
        <v>772</v>
      </c>
      <c r="GA321" s="51">
        <v>774</v>
      </c>
      <c r="GB321" s="51">
        <v>566</v>
      </c>
      <c r="GC321" s="51">
        <v>519</v>
      </c>
      <c r="GD321" s="51">
        <v>550</v>
      </c>
      <c r="GE321" s="51">
        <v>517</v>
      </c>
      <c r="GF321" s="51">
        <v>467</v>
      </c>
      <c r="GG321" s="51">
        <v>401</v>
      </c>
      <c r="GH321" s="51">
        <v>432</v>
      </c>
      <c r="GI321" s="51">
        <v>396</v>
      </c>
      <c r="GJ321" s="51">
        <v>311</v>
      </c>
      <c r="GK321" s="51">
        <v>289</v>
      </c>
      <c r="GL321" s="52">
        <v>1299</v>
      </c>
    </row>
    <row r="322" spans="1:194" s="1" customFormat="1">
      <c r="A322" s="30" t="s">
        <v>133</v>
      </c>
      <c r="B322" s="1" t="s">
        <v>400</v>
      </c>
      <c r="C322" s="29" t="str">
        <f t="shared" si="92"/>
        <v>LA England - Hounslow</v>
      </c>
      <c r="D322" s="50">
        <f t="shared" si="83"/>
        <v>110621</v>
      </c>
      <c r="E322" s="50">
        <f t="shared" si="84"/>
        <v>113039</v>
      </c>
      <c r="F322" s="51">
        <f t="shared" si="85"/>
        <v>290488</v>
      </c>
      <c r="G322" s="51">
        <f t="shared" si="86"/>
        <v>145055</v>
      </c>
      <c r="H322" s="52">
        <f t="shared" si="87"/>
        <v>145433</v>
      </c>
      <c r="I322" s="52">
        <f t="shared" si="88"/>
        <v>110621</v>
      </c>
      <c r="J322" s="52">
        <f t="shared" si="89"/>
        <v>113039</v>
      </c>
      <c r="K322" s="49">
        <f t="shared" si="90"/>
        <v>34434</v>
      </c>
      <c r="L322" s="50">
        <f t="shared" si="91"/>
        <v>32394</v>
      </c>
      <c r="M322" s="51">
        <v>1821</v>
      </c>
      <c r="N322" s="51">
        <v>1828</v>
      </c>
      <c r="O322" s="51">
        <v>1870</v>
      </c>
      <c r="P322" s="51">
        <v>1890</v>
      </c>
      <c r="Q322" s="51">
        <v>1881</v>
      </c>
      <c r="R322" s="51">
        <v>1862</v>
      </c>
      <c r="S322" s="51">
        <v>1944</v>
      </c>
      <c r="T322" s="51">
        <v>1921</v>
      </c>
      <c r="U322" s="51">
        <v>1894</v>
      </c>
      <c r="V322" s="51">
        <v>1888</v>
      </c>
      <c r="W322" s="51">
        <v>2025</v>
      </c>
      <c r="X322" s="51">
        <v>2062</v>
      </c>
      <c r="Y322" s="51">
        <v>1996</v>
      </c>
      <c r="Z322" s="51">
        <v>1921</v>
      </c>
      <c r="AA322" s="51">
        <v>1977</v>
      </c>
      <c r="AB322" s="51">
        <v>1908</v>
      </c>
      <c r="AC322" s="51">
        <v>1881</v>
      </c>
      <c r="AD322" s="51">
        <v>1865</v>
      </c>
      <c r="AE322" s="51">
        <v>1759</v>
      </c>
      <c r="AF322" s="51">
        <v>1600</v>
      </c>
      <c r="AG322" s="51">
        <v>1618</v>
      </c>
      <c r="AH322" s="51">
        <v>1591</v>
      </c>
      <c r="AI322" s="51">
        <v>1683</v>
      </c>
      <c r="AJ322" s="51">
        <v>1973</v>
      </c>
      <c r="AK322" s="51">
        <v>2129</v>
      </c>
      <c r="AL322" s="51">
        <v>2271</v>
      </c>
      <c r="AM322" s="51">
        <v>2045</v>
      </c>
      <c r="AN322" s="51">
        <v>2012</v>
      </c>
      <c r="AO322" s="51">
        <v>2113</v>
      </c>
      <c r="AP322" s="51">
        <v>2193</v>
      </c>
      <c r="AQ322" s="51">
        <v>2189</v>
      </c>
      <c r="AR322" s="51">
        <v>2255</v>
      </c>
      <c r="AS322" s="51">
        <v>2271</v>
      </c>
      <c r="AT322" s="51">
        <v>2464</v>
      </c>
      <c r="AU322" s="51">
        <v>2352</v>
      </c>
      <c r="AV322" s="51">
        <v>2440</v>
      </c>
      <c r="AW322" s="51">
        <v>2498</v>
      </c>
      <c r="AX322" s="51">
        <v>2440</v>
      </c>
      <c r="AY322" s="51">
        <v>2453</v>
      </c>
      <c r="AZ322" s="51">
        <v>2362</v>
      </c>
      <c r="BA322" s="51">
        <v>2528</v>
      </c>
      <c r="BB322" s="51">
        <v>2354</v>
      </c>
      <c r="BC322" s="51">
        <v>2495</v>
      </c>
      <c r="BD322" s="51">
        <v>2364</v>
      </c>
      <c r="BE322" s="51">
        <v>2239</v>
      </c>
      <c r="BF322" s="51">
        <v>2298</v>
      </c>
      <c r="BG322" s="51">
        <v>2268</v>
      </c>
      <c r="BH322" s="51">
        <v>2047</v>
      </c>
      <c r="BI322" s="51">
        <v>2088</v>
      </c>
      <c r="BJ322" s="51">
        <v>2057</v>
      </c>
      <c r="BK322" s="51">
        <v>2112</v>
      </c>
      <c r="BL322" s="51">
        <v>1910</v>
      </c>
      <c r="BM322" s="51">
        <v>2001</v>
      </c>
      <c r="BN322" s="51">
        <v>1857</v>
      </c>
      <c r="BO322" s="51">
        <v>1924</v>
      </c>
      <c r="BP322" s="51">
        <v>1773</v>
      </c>
      <c r="BQ322" s="51">
        <v>1830</v>
      </c>
      <c r="BR322" s="51">
        <v>1715</v>
      </c>
      <c r="BS322" s="51">
        <v>1633</v>
      </c>
      <c r="BT322" s="51">
        <v>1553</v>
      </c>
      <c r="BU322" s="51">
        <v>1493</v>
      </c>
      <c r="BV322" s="51">
        <v>1491</v>
      </c>
      <c r="BW322" s="51">
        <v>1354</v>
      </c>
      <c r="BX322" s="51">
        <v>1296</v>
      </c>
      <c r="BY322" s="51">
        <v>1156</v>
      </c>
      <c r="BZ322" s="51">
        <v>1162</v>
      </c>
      <c r="CA322" s="51">
        <v>1086</v>
      </c>
      <c r="CB322" s="51">
        <v>1031</v>
      </c>
      <c r="CC322" s="51">
        <v>948</v>
      </c>
      <c r="CD322" s="51">
        <v>984</v>
      </c>
      <c r="CE322" s="51">
        <v>998</v>
      </c>
      <c r="CF322" s="51">
        <v>834</v>
      </c>
      <c r="CG322" s="51">
        <v>854</v>
      </c>
      <c r="CH322" s="51">
        <v>815</v>
      </c>
      <c r="CI322" s="51">
        <v>752</v>
      </c>
      <c r="CJ322" s="51">
        <v>779</v>
      </c>
      <c r="CK322" s="51">
        <v>581</v>
      </c>
      <c r="CL322" s="51">
        <v>611</v>
      </c>
      <c r="CM322" s="51">
        <v>546</v>
      </c>
      <c r="CN322" s="51">
        <v>462</v>
      </c>
      <c r="CO322" s="51">
        <v>461</v>
      </c>
      <c r="CP322" s="51">
        <v>368</v>
      </c>
      <c r="CQ322" s="51">
        <v>404</v>
      </c>
      <c r="CR322" s="51">
        <v>373</v>
      </c>
      <c r="CS322" s="51">
        <v>312</v>
      </c>
      <c r="CT322" s="51">
        <v>296</v>
      </c>
      <c r="CU322" s="51">
        <v>278</v>
      </c>
      <c r="CV322" s="51">
        <v>217</v>
      </c>
      <c r="CW322" s="51">
        <v>198</v>
      </c>
      <c r="CX322" s="51">
        <v>178</v>
      </c>
      <c r="CY322" s="51">
        <v>546</v>
      </c>
      <c r="CZ322" s="51">
        <v>1729</v>
      </c>
      <c r="DA322" s="51">
        <v>1669</v>
      </c>
      <c r="DB322" s="51">
        <v>1819</v>
      </c>
      <c r="DC322" s="51">
        <v>1741</v>
      </c>
      <c r="DD322" s="51">
        <v>1744</v>
      </c>
      <c r="DE322" s="51">
        <v>1786</v>
      </c>
      <c r="DF322" s="51">
        <v>1871</v>
      </c>
      <c r="DG322" s="51">
        <v>1854</v>
      </c>
      <c r="DH322" s="51">
        <v>1773</v>
      </c>
      <c r="DI322" s="51">
        <v>1876</v>
      </c>
      <c r="DJ322" s="51">
        <v>1933</v>
      </c>
      <c r="DK322" s="51">
        <v>1895</v>
      </c>
      <c r="DL322" s="51">
        <v>1756</v>
      </c>
      <c r="DM322" s="51">
        <v>1895</v>
      </c>
      <c r="DN322" s="51">
        <v>1821</v>
      </c>
      <c r="DO322" s="51">
        <v>1703</v>
      </c>
      <c r="DP322" s="51">
        <v>1844</v>
      </c>
      <c r="DQ322" s="51">
        <v>1685</v>
      </c>
      <c r="DR322" s="51">
        <v>1624</v>
      </c>
      <c r="DS322" s="51">
        <v>1213</v>
      </c>
      <c r="DT322" s="51">
        <v>1199</v>
      </c>
      <c r="DU322" s="51">
        <v>1401</v>
      </c>
      <c r="DV322" s="51">
        <v>1502</v>
      </c>
      <c r="DW322" s="51">
        <v>1642</v>
      </c>
      <c r="DX322" s="51">
        <v>1869</v>
      </c>
      <c r="DY322" s="51">
        <v>2005</v>
      </c>
      <c r="DZ322" s="51">
        <v>2067</v>
      </c>
      <c r="EA322" s="51">
        <v>2027</v>
      </c>
      <c r="EB322" s="51">
        <v>2130</v>
      </c>
      <c r="EC322" s="51">
        <v>2149</v>
      </c>
      <c r="ED322" s="51">
        <v>2309</v>
      </c>
      <c r="EE322" s="51">
        <v>2226</v>
      </c>
      <c r="EF322" s="51">
        <v>2542</v>
      </c>
      <c r="EG322" s="51">
        <v>2625</v>
      </c>
      <c r="EH322" s="51">
        <v>2763</v>
      </c>
      <c r="EI322" s="51">
        <v>2587</v>
      </c>
      <c r="EJ322" s="51">
        <v>2601</v>
      </c>
      <c r="EK322" s="51">
        <v>2735</v>
      </c>
      <c r="EL322" s="51">
        <v>2522</v>
      </c>
      <c r="EM322" s="51">
        <v>2699</v>
      </c>
      <c r="EN322" s="51">
        <v>2578</v>
      </c>
      <c r="EO322" s="51">
        <v>2579</v>
      </c>
      <c r="EP322" s="51">
        <v>2579</v>
      </c>
      <c r="EQ322" s="51">
        <v>2406</v>
      </c>
      <c r="ER322" s="51">
        <v>2347</v>
      </c>
      <c r="ES322" s="51">
        <v>2102</v>
      </c>
      <c r="ET322" s="51">
        <v>2018</v>
      </c>
      <c r="EU322" s="51">
        <v>2149</v>
      </c>
      <c r="EV322" s="51">
        <v>2031</v>
      </c>
      <c r="EW322" s="51">
        <v>1981</v>
      </c>
      <c r="EX322" s="51">
        <v>1908</v>
      </c>
      <c r="EY322" s="51">
        <v>2072</v>
      </c>
      <c r="EZ322" s="51">
        <v>1957</v>
      </c>
      <c r="FA322" s="51">
        <v>1851</v>
      </c>
      <c r="FB322" s="51">
        <v>1851</v>
      </c>
      <c r="FC322" s="51">
        <v>1676</v>
      </c>
      <c r="FD322" s="51">
        <v>1683</v>
      </c>
      <c r="FE322" s="51">
        <v>1745</v>
      </c>
      <c r="FF322" s="51">
        <v>1597</v>
      </c>
      <c r="FG322" s="51">
        <v>1590</v>
      </c>
      <c r="FH322" s="51">
        <v>1488</v>
      </c>
      <c r="FI322" s="51">
        <v>1413</v>
      </c>
      <c r="FJ322" s="51">
        <v>1461</v>
      </c>
      <c r="FK322" s="51">
        <v>1415</v>
      </c>
      <c r="FL322" s="51">
        <v>1263</v>
      </c>
      <c r="FM322" s="51">
        <v>1142</v>
      </c>
      <c r="FN322" s="51">
        <v>1154</v>
      </c>
      <c r="FO322" s="51">
        <v>1117</v>
      </c>
      <c r="FP322" s="51">
        <v>1017</v>
      </c>
      <c r="FQ322" s="51">
        <v>1106</v>
      </c>
      <c r="FR322" s="51">
        <v>990</v>
      </c>
      <c r="FS322" s="51">
        <v>962</v>
      </c>
      <c r="FT322" s="51">
        <v>950</v>
      </c>
      <c r="FU322" s="51">
        <v>888</v>
      </c>
      <c r="FV322" s="51">
        <v>939</v>
      </c>
      <c r="FW322" s="51">
        <v>872</v>
      </c>
      <c r="FX322" s="51">
        <v>738</v>
      </c>
      <c r="FY322" s="51">
        <v>716</v>
      </c>
      <c r="FZ322" s="51">
        <v>640</v>
      </c>
      <c r="GA322" s="51">
        <v>581</v>
      </c>
      <c r="GB322" s="51">
        <v>605</v>
      </c>
      <c r="GC322" s="51">
        <v>523</v>
      </c>
      <c r="GD322" s="51">
        <v>506</v>
      </c>
      <c r="GE322" s="51">
        <v>464</v>
      </c>
      <c r="GF322" s="51">
        <v>469</v>
      </c>
      <c r="GG322" s="51">
        <v>379</v>
      </c>
      <c r="GH322" s="51">
        <v>342</v>
      </c>
      <c r="GI322" s="51">
        <v>310</v>
      </c>
      <c r="GJ322" s="51">
        <v>247</v>
      </c>
      <c r="GK322" s="51">
        <v>231</v>
      </c>
      <c r="GL322" s="52">
        <v>974</v>
      </c>
    </row>
    <row r="323" spans="1:194" s="1" customFormat="1">
      <c r="A323" s="30" t="s">
        <v>133</v>
      </c>
      <c r="B323" s="1" t="s">
        <v>401</v>
      </c>
      <c r="C323" s="29" t="str">
        <f t="shared" si="92"/>
        <v>LA England - Huntingdonshire</v>
      </c>
      <c r="D323" s="50">
        <f t="shared" si="83"/>
        <v>71911</v>
      </c>
      <c r="E323" s="50">
        <f t="shared" si="84"/>
        <v>74728</v>
      </c>
      <c r="F323" s="51">
        <f t="shared" si="85"/>
        <v>184052</v>
      </c>
      <c r="G323" s="51">
        <f t="shared" si="86"/>
        <v>91150</v>
      </c>
      <c r="H323" s="52">
        <f t="shared" si="87"/>
        <v>92902</v>
      </c>
      <c r="I323" s="52">
        <f t="shared" si="88"/>
        <v>71911</v>
      </c>
      <c r="J323" s="52">
        <f t="shared" si="89"/>
        <v>74728</v>
      </c>
      <c r="K323" s="49">
        <f t="shared" si="90"/>
        <v>19239</v>
      </c>
      <c r="L323" s="50">
        <f t="shared" si="91"/>
        <v>18174</v>
      </c>
      <c r="M323" s="51">
        <v>980</v>
      </c>
      <c r="N323" s="51">
        <v>947</v>
      </c>
      <c r="O323" s="51">
        <v>1026</v>
      </c>
      <c r="P323" s="51">
        <v>1048</v>
      </c>
      <c r="Q323" s="51">
        <v>1088</v>
      </c>
      <c r="R323" s="51">
        <v>973</v>
      </c>
      <c r="S323" s="51">
        <v>1147</v>
      </c>
      <c r="T323" s="51">
        <v>1051</v>
      </c>
      <c r="U323" s="51">
        <v>1110</v>
      </c>
      <c r="V323" s="51">
        <v>1156</v>
      </c>
      <c r="W323" s="51">
        <v>1188</v>
      </c>
      <c r="X323" s="51">
        <v>1103</v>
      </c>
      <c r="Y323" s="51">
        <v>1153</v>
      </c>
      <c r="Z323" s="51">
        <v>1044</v>
      </c>
      <c r="AA323" s="51">
        <v>1091</v>
      </c>
      <c r="AB323" s="51">
        <v>1035</v>
      </c>
      <c r="AC323" s="51">
        <v>1037</v>
      </c>
      <c r="AD323" s="51">
        <v>1062</v>
      </c>
      <c r="AE323" s="51">
        <v>974</v>
      </c>
      <c r="AF323" s="51">
        <v>668</v>
      </c>
      <c r="AG323" s="51">
        <v>697</v>
      </c>
      <c r="AH323" s="51">
        <v>776</v>
      </c>
      <c r="AI323" s="51">
        <v>887</v>
      </c>
      <c r="AJ323" s="51">
        <v>997</v>
      </c>
      <c r="AK323" s="51">
        <v>1019</v>
      </c>
      <c r="AL323" s="51">
        <v>1104</v>
      </c>
      <c r="AM323" s="51">
        <v>1057</v>
      </c>
      <c r="AN323" s="51">
        <v>970</v>
      </c>
      <c r="AO323" s="51">
        <v>1028</v>
      </c>
      <c r="AP323" s="51">
        <v>1135</v>
      </c>
      <c r="AQ323" s="51">
        <v>1161</v>
      </c>
      <c r="AR323" s="51">
        <v>1167</v>
      </c>
      <c r="AS323" s="51">
        <v>1149</v>
      </c>
      <c r="AT323" s="51">
        <v>1287</v>
      </c>
      <c r="AU323" s="51">
        <v>1282</v>
      </c>
      <c r="AV323" s="51">
        <v>1259</v>
      </c>
      <c r="AW323" s="51">
        <v>1242</v>
      </c>
      <c r="AX323" s="51">
        <v>1288</v>
      </c>
      <c r="AY323" s="51">
        <v>1177</v>
      </c>
      <c r="AZ323" s="51">
        <v>1229</v>
      </c>
      <c r="BA323" s="51">
        <v>1216</v>
      </c>
      <c r="BB323" s="51">
        <v>1219</v>
      </c>
      <c r="BC323" s="51">
        <v>1189</v>
      </c>
      <c r="BD323" s="51">
        <v>1163</v>
      </c>
      <c r="BE323" s="51">
        <v>1131</v>
      </c>
      <c r="BF323" s="51">
        <v>1104</v>
      </c>
      <c r="BG323" s="51">
        <v>1142</v>
      </c>
      <c r="BH323" s="51">
        <v>1201</v>
      </c>
      <c r="BI323" s="51">
        <v>1171</v>
      </c>
      <c r="BJ323" s="51">
        <v>1268</v>
      </c>
      <c r="BK323" s="51">
        <v>1261</v>
      </c>
      <c r="BL323" s="51">
        <v>1331</v>
      </c>
      <c r="BM323" s="51">
        <v>1334</v>
      </c>
      <c r="BN323" s="51">
        <v>1356</v>
      </c>
      <c r="BO323" s="51">
        <v>1305</v>
      </c>
      <c r="BP323" s="51">
        <v>1304</v>
      </c>
      <c r="BQ323" s="51">
        <v>1419</v>
      </c>
      <c r="BR323" s="51">
        <v>1311</v>
      </c>
      <c r="BS323" s="51">
        <v>1314</v>
      </c>
      <c r="BT323" s="51">
        <v>1311</v>
      </c>
      <c r="BU323" s="51">
        <v>1212</v>
      </c>
      <c r="BV323" s="51">
        <v>1192</v>
      </c>
      <c r="BW323" s="51">
        <v>1190</v>
      </c>
      <c r="BX323" s="51">
        <v>1172</v>
      </c>
      <c r="BY323" s="51">
        <v>1075</v>
      </c>
      <c r="BZ323" s="51">
        <v>986</v>
      </c>
      <c r="CA323" s="51">
        <v>991</v>
      </c>
      <c r="CB323" s="51">
        <v>955</v>
      </c>
      <c r="CC323" s="51">
        <v>887</v>
      </c>
      <c r="CD323" s="51">
        <v>843</v>
      </c>
      <c r="CE323" s="51">
        <v>854</v>
      </c>
      <c r="CF323" s="51">
        <v>881</v>
      </c>
      <c r="CG323" s="51">
        <v>883</v>
      </c>
      <c r="CH323" s="51">
        <v>952</v>
      </c>
      <c r="CI323" s="51">
        <v>1017</v>
      </c>
      <c r="CJ323" s="51">
        <v>1053</v>
      </c>
      <c r="CK323" s="51">
        <v>834</v>
      </c>
      <c r="CL323" s="51">
        <v>771</v>
      </c>
      <c r="CM323" s="51">
        <v>744</v>
      </c>
      <c r="CN323" s="51">
        <v>687</v>
      </c>
      <c r="CO323" s="51">
        <v>562</v>
      </c>
      <c r="CP323" s="51">
        <v>470</v>
      </c>
      <c r="CQ323" s="51">
        <v>435</v>
      </c>
      <c r="CR323" s="51">
        <v>428</v>
      </c>
      <c r="CS323" s="51">
        <v>400</v>
      </c>
      <c r="CT323" s="51">
        <v>366</v>
      </c>
      <c r="CU323" s="51">
        <v>279</v>
      </c>
      <c r="CV323" s="51">
        <v>239</v>
      </c>
      <c r="CW323" s="51">
        <v>237</v>
      </c>
      <c r="CX323" s="51">
        <v>149</v>
      </c>
      <c r="CY323" s="51">
        <v>564</v>
      </c>
      <c r="CZ323" s="51">
        <v>925</v>
      </c>
      <c r="DA323" s="51">
        <v>924</v>
      </c>
      <c r="DB323" s="51">
        <v>956</v>
      </c>
      <c r="DC323" s="51">
        <v>1016</v>
      </c>
      <c r="DD323" s="51">
        <v>989</v>
      </c>
      <c r="DE323" s="51">
        <v>1014</v>
      </c>
      <c r="DF323" s="51">
        <v>1068</v>
      </c>
      <c r="DG323" s="51">
        <v>1073</v>
      </c>
      <c r="DH323" s="51">
        <v>1019</v>
      </c>
      <c r="DI323" s="51">
        <v>1073</v>
      </c>
      <c r="DJ323" s="51">
        <v>1111</v>
      </c>
      <c r="DK323" s="51">
        <v>1016</v>
      </c>
      <c r="DL323" s="51">
        <v>988</v>
      </c>
      <c r="DM323" s="51">
        <v>1116</v>
      </c>
      <c r="DN323" s="51">
        <v>1052</v>
      </c>
      <c r="DO323" s="51">
        <v>999</v>
      </c>
      <c r="DP323" s="51">
        <v>875</v>
      </c>
      <c r="DQ323" s="51">
        <v>960</v>
      </c>
      <c r="DR323" s="51">
        <v>859</v>
      </c>
      <c r="DS323" s="51">
        <v>613</v>
      </c>
      <c r="DT323" s="51">
        <v>646</v>
      </c>
      <c r="DU323" s="51">
        <v>721</v>
      </c>
      <c r="DV323" s="51">
        <v>794</v>
      </c>
      <c r="DW323" s="51">
        <v>896</v>
      </c>
      <c r="DX323" s="51">
        <v>932</v>
      </c>
      <c r="DY323" s="51">
        <v>1014</v>
      </c>
      <c r="DZ323" s="51">
        <v>982</v>
      </c>
      <c r="EA323" s="51">
        <v>1046</v>
      </c>
      <c r="EB323" s="51">
        <v>1132</v>
      </c>
      <c r="EC323" s="51">
        <v>1166</v>
      </c>
      <c r="ED323" s="51">
        <v>1255</v>
      </c>
      <c r="EE323" s="51">
        <v>1256</v>
      </c>
      <c r="EF323" s="51">
        <v>1279</v>
      </c>
      <c r="EG323" s="51">
        <v>1288</v>
      </c>
      <c r="EH323" s="51">
        <v>1348</v>
      </c>
      <c r="EI323" s="51">
        <v>1269</v>
      </c>
      <c r="EJ323" s="51">
        <v>1239</v>
      </c>
      <c r="EK323" s="51">
        <v>1316</v>
      </c>
      <c r="EL323" s="51">
        <v>1250</v>
      </c>
      <c r="EM323" s="51">
        <v>1281</v>
      </c>
      <c r="EN323" s="51">
        <v>1204</v>
      </c>
      <c r="EO323" s="51">
        <v>1218</v>
      </c>
      <c r="EP323" s="51">
        <v>1304</v>
      </c>
      <c r="EQ323" s="51">
        <v>1193</v>
      </c>
      <c r="ER323" s="51">
        <v>1119</v>
      </c>
      <c r="ES323" s="51">
        <v>1070</v>
      </c>
      <c r="ET323" s="51">
        <v>1161</v>
      </c>
      <c r="EU323" s="51">
        <v>1216</v>
      </c>
      <c r="EV323" s="51">
        <v>1196</v>
      </c>
      <c r="EW323" s="51">
        <v>1284</v>
      </c>
      <c r="EX323" s="51">
        <v>1309</v>
      </c>
      <c r="EY323" s="51">
        <v>1362</v>
      </c>
      <c r="EZ323" s="51">
        <v>1330</v>
      </c>
      <c r="FA323" s="51">
        <v>1325</v>
      </c>
      <c r="FB323" s="51">
        <v>1297</v>
      </c>
      <c r="FC323" s="51">
        <v>1329</v>
      </c>
      <c r="FD323" s="51">
        <v>1341</v>
      </c>
      <c r="FE323" s="51">
        <v>1358</v>
      </c>
      <c r="FF323" s="51">
        <v>1333</v>
      </c>
      <c r="FG323" s="51">
        <v>1298</v>
      </c>
      <c r="FH323" s="51">
        <v>1266</v>
      </c>
      <c r="FI323" s="51">
        <v>1203</v>
      </c>
      <c r="FJ323" s="51">
        <v>1164</v>
      </c>
      <c r="FK323" s="51">
        <v>1108</v>
      </c>
      <c r="FL323" s="51">
        <v>1107</v>
      </c>
      <c r="FM323" s="51">
        <v>1039</v>
      </c>
      <c r="FN323" s="51">
        <v>1000</v>
      </c>
      <c r="FO323" s="51">
        <v>987</v>
      </c>
      <c r="FP323" s="51">
        <v>1008</v>
      </c>
      <c r="FQ323" s="51">
        <v>978</v>
      </c>
      <c r="FR323" s="51">
        <v>951</v>
      </c>
      <c r="FS323" s="51">
        <v>1002</v>
      </c>
      <c r="FT323" s="51">
        <v>972</v>
      </c>
      <c r="FU323" s="51">
        <v>1055</v>
      </c>
      <c r="FV323" s="51">
        <v>1062</v>
      </c>
      <c r="FW323" s="51">
        <v>1190</v>
      </c>
      <c r="FX323" s="51">
        <v>836</v>
      </c>
      <c r="FY323" s="51">
        <v>851</v>
      </c>
      <c r="FZ323" s="51">
        <v>804</v>
      </c>
      <c r="GA323" s="51">
        <v>730</v>
      </c>
      <c r="GB323" s="51">
        <v>648</v>
      </c>
      <c r="GC323" s="51">
        <v>555</v>
      </c>
      <c r="GD323" s="51">
        <v>574</v>
      </c>
      <c r="GE323" s="51">
        <v>546</v>
      </c>
      <c r="GF323" s="51">
        <v>512</v>
      </c>
      <c r="GG323" s="51">
        <v>428</v>
      </c>
      <c r="GH323" s="51">
        <v>382</v>
      </c>
      <c r="GI323" s="51">
        <v>308</v>
      </c>
      <c r="GJ323" s="51">
        <v>282</v>
      </c>
      <c r="GK323" s="51">
        <v>237</v>
      </c>
      <c r="GL323" s="52">
        <v>1114</v>
      </c>
    </row>
    <row r="324" spans="1:194" s="1" customFormat="1">
      <c r="A324" s="30" t="s">
        <v>133</v>
      </c>
      <c r="B324" s="1" t="s">
        <v>402</v>
      </c>
      <c r="C324" s="29" t="str">
        <f t="shared" si="92"/>
        <v>LA England - Hyndburn</v>
      </c>
      <c r="D324" s="50">
        <f t="shared" si="83"/>
        <v>31512</v>
      </c>
      <c r="E324" s="50">
        <f t="shared" si="84"/>
        <v>32814</v>
      </c>
      <c r="F324" s="51">
        <f t="shared" si="85"/>
        <v>83213</v>
      </c>
      <c r="G324" s="51">
        <f t="shared" si="86"/>
        <v>41151</v>
      </c>
      <c r="H324" s="52">
        <f t="shared" si="87"/>
        <v>42062</v>
      </c>
      <c r="I324" s="52">
        <f t="shared" si="88"/>
        <v>31512</v>
      </c>
      <c r="J324" s="52">
        <f t="shared" si="89"/>
        <v>32814</v>
      </c>
      <c r="K324" s="49">
        <f t="shared" si="90"/>
        <v>9639</v>
      </c>
      <c r="L324" s="50">
        <f t="shared" si="91"/>
        <v>9248</v>
      </c>
      <c r="M324" s="51">
        <v>520</v>
      </c>
      <c r="N324" s="51">
        <v>505</v>
      </c>
      <c r="O324" s="51">
        <v>484</v>
      </c>
      <c r="P324" s="51">
        <v>537</v>
      </c>
      <c r="Q324" s="51">
        <v>517</v>
      </c>
      <c r="R324" s="51">
        <v>532</v>
      </c>
      <c r="S324" s="51">
        <v>482</v>
      </c>
      <c r="T324" s="51">
        <v>521</v>
      </c>
      <c r="U324" s="51">
        <v>534</v>
      </c>
      <c r="V324" s="51">
        <v>575</v>
      </c>
      <c r="W324" s="51">
        <v>527</v>
      </c>
      <c r="X324" s="51">
        <v>583</v>
      </c>
      <c r="Y324" s="51">
        <v>572</v>
      </c>
      <c r="Z324" s="51">
        <v>540</v>
      </c>
      <c r="AA324" s="51">
        <v>496</v>
      </c>
      <c r="AB324" s="51">
        <v>528</v>
      </c>
      <c r="AC324" s="51">
        <v>549</v>
      </c>
      <c r="AD324" s="51">
        <v>637</v>
      </c>
      <c r="AE324" s="51">
        <v>555</v>
      </c>
      <c r="AF324" s="51">
        <v>469</v>
      </c>
      <c r="AG324" s="51">
        <v>415</v>
      </c>
      <c r="AH324" s="51">
        <v>407</v>
      </c>
      <c r="AI324" s="51">
        <v>548</v>
      </c>
      <c r="AJ324" s="51">
        <v>482</v>
      </c>
      <c r="AK324" s="51">
        <v>454</v>
      </c>
      <c r="AL324" s="51">
        <v>559</v>
      </c>
      <c r="AM324" s="51">
        <v>504</v>
      </c>
      <c r="AN324" s="51">
        <v>517</v>
      </c>
      <c r="AO324" s="51">
        <v>542</v>
      </c>
      <c r="AP324" s="51">
        <v>595</v>
      </c>
      <c r="AQ324" s="51">
        <v>532</v>
      </c>
      <c r="AR324" s="51">
        <v>558</v>
      </c>
      <c r="AS324" s="51">
        <v>573</v>
      </c>
      <c r="AT324" s="51">
        <v>561</v>
      </c>
      <c r="AU324" s="51">
        <v>572</v>
      </c>
      <c r="AV324" s="51">
        <v>581</v>
      </c>
      <c r="AW324" s="51">
        <v>574</v>
      </c>
      <c r="AX324" s="51">
        <v>542</v>
      </c>
      <c r="AY324" s="51">
        <v>514</v>
      </c>
      <c r="AZ324" s="51">
        <v>509</v>
      </c>
      <c r="BA324" s="51">
        <v>487</v>
      </c>
      <c r="BB324" s="51">
        <v>492</v>
      </c>
      <c r="BC324" s="51">
        <v>474</v>
      </c>
      <c r="BD324" s="51">
        <v>461</v>
      </c>
      <c r="BE324" s="51">
        <v>424</v>
      </c>
      <c r="BF324" s="51">
        <v>430</v>
      </c>
      <c r="BG324" s="51">
        <v>488</v>
      </c>
      <c r="BH324" s="51">
        <v>468</v>
      </c>
      <c r="BI324" s="51">
        <v>476</v>
      </c>
      <c r="BJ324" s="51">
        <v>498</v>
      </c>
      <c r="BK324" s="51">
        <v>551</v>
      </c>
      <c r="BL324" s="51">
        <v>563</v>
      </c>
      <c r="BM324" s="51">
        <v>610</v>
      </c>
      <c r="BN324" s="51">
        <v>627</v>
      </c>
      <c r="BO324" s="51">
        <v>595</v>
      </c>
      <c r="BP324" s="51">
        <v>630</v>
      </c>
      <c r="BQ324" s="51">
        <v>551</v>
      </c>
      <c r="BR324" s="51">
        <v>536</v>
      </c>
      <c r="BS324" s="51">
        <v>557</v>
      </c>
      <c r="BT324" s="51">
        <v>507</v>
      </c>
      <c r="BU324" s="51">
        <v>554</v>
      </c>
      <c r="BV324" s="51">
        <v>496</v>
      </c>
      <c r="BW324" s="51">
        <v>462</v>
      </c>
      <c r="BX324" s="51">
        <v>464</v>
      </c>
      <c r="BY324" s="51">
        <v>431</v>
      </c>
      <c r="BZ324" s="51">
        <v>402</v>
      </c>
      <c r="CA324" s="51">
        <v>456</v>
      </c>
      <c r="CB324" s="51">
        <v>387</v>
      </c>
      <c r="CC324" s="51">
        <v>365</v>
      </c>
      <c r="CD324" s="51">
        <v>372</v>
      </c>
      <c r="CE324" s="51">
        <v>380</v>
      </c>
      <c r="CF324" s="51">
        <v>410</v>
      </c>
      <c r="CG324" s="51">
        <v>382</v>
      </c>
      <c r="CH324" s="51">
        <v>402</v>
      </c>
      <c r="CI324" s="51">
        <v>421</v>
      </c>
      <c r="CJ324" s="51">
        <v>451</v>
      </c>
      <c r="CK324" s="51">
        <v>315</v>
      </c>
      <c r="CL324" s="51">
        <v>280</v>
      </c>
      <c r="CM324" s="51">
        <v>282</v>
      </c>
      <c r="CN324" s="51">
        <v>244</v>
      </c>
      <c r="CO324" s="51">
        <v>237</v>
      </c>
      <c r="CP324" s="51">
        <v>181</v>
      </c>
      <c r="CQ324" s="51">
        <v>176</v>
      </c>
      <c r="CR324" s="51">
        <v>143</v>
      </c>
      <c r="CS324" s="51">
        <v>161</v>
      </c>
      <c r="CT324" s="51">
        <v>135</v>
      </c>
      <c r="CU324" s="51">
        <v>123</v>
      </c>
      <c r="CV324" s="51">
        <v>95</v>
      </c>
      <c r="CW324" s="51">
        <v>75</v>
      </c>
      <c r="CX324" s="51">
        <v>48</v>
      </c>
      <c r="CY324" s="51">
        <v>194</v>
      </c>
      <c r="CZ324" s="51">
        <v>471</v>
      </c>
      <c r="DA324" s="51">
        <v>444</v>
      </c>
      <c r="DB324" s="51">
        <v>476</v>
      </c>
      <c r="DC324" s="51">
        <v>482</v>
      </c>
      <c r="DD324" s="51">
        <v>471</v>
      </c>
      <c r="DE324" s="51">
        <v>510</v>
      </c>
      <c r="DF324" s="51">
        <v>539</v>
      </c>
      <c r="DG324" s="51">
        <v>532</v>
      </c>
      <c r="DH324" s="51">
        <v>491</v>
      </c>
      <c r="DI324" s="51">
        <v>557</v>
      </c>
      <c r="DJ324" s="51">
        <v>571</v>
      </c>
      <c r="DK324" s="51">
        <v>539</v>
      </c>
      <c r="DL324" s="51">
        <v>543</v>
      </c>
      <c r="DM324" s="51">
        <v>561</v>
      </c>
      <c r="DN324" s="51">
        <v>543</v>
      </c>
      <c r="DO324" s="51">
        <v>511</v>
      </c>
      <c r="DP324" s="51">
        <v>525</v>
      </c>
      <c r="DQ324" s="51">
        <v>482</v>
      </c>
      <c r="DR324" s="51">
        <v>485</v>
      </c>
      <c r="DS324" s="51">
        <v>390</v>
      </c>
      <c r="DT324" s="51">
        <v>351</v>
      </c>
      <c r="DU324" s="51">
        <v>443</v>
      </c>
      <c r="DV324" s="51">
        <v>467</v>
      </c>
      <c r="DW324" s="51">
        <v>502</v>
      </c>
      <c r="DX324" s="51">
        <v>545</v>
      </c>
      <c r="DY324" s="51">
        <v>522</v>
      </c>
      <c r="DZ324" s="51">
        <v>530</v>
      </c>
      <c r="EA324" s="51">
        <v>520</v>
      </c>
      <c r="EB324" s="51">
        <v>589</v>
      </c>
      <c r="EC324" s="51">
        <v>588</v>
      </c>
      <c r="ED324" s="51">
        <v>559</v>
      </c>
      <c r="EE324" s="51">
        <v>602</v>
      </c>
      <c r="EF324" s="51">
        <v>547</v>
      </c>
      <c r="EG324" s="51">
        <v>605</v>
      </c>
      <c r="EH324" s="51">
        <v>582</v>
      </c>
      <c r="EI324" s="51">
        <v>577</v>
      </c>
      <c r="EJ324" s="51">
        <v>583</v>
      </c>
      <c r="EK324" s="51">
        <v>523</v>
      </c>
      <c r="EL324" s="51">
        <v>511</v>
      </c>
      <c r="EM324" s="51">
        <v>498</v>
      </c>
      <c r="EN324" s="51">
        <v>539</v>
      </c>
      <c r="EO324" s="51">
        <v>566</v>
      </c>
      <c r="EP324" s="51">
        <v>535</v>
      </c>
      <c r="EQ324" s="51">
        <v>533</v>
      </c>
      <c r="ER324" s="51">
        <v>439</v>
      </c>
      <c r="ES324" s="51">
        <v>414</v>
      </c>
      <c r="ET324" s="51">
        <v>472</v>
      </c>
      <c r="EU324" s="51">
        <v>484</v>
      </c>
      <c r="EV324" s="51">
        <v>488</v>
      </c>
      <c r="EW324" s="51">
        <v>521</v>
      </c>
      <c r="EX324" s="51">
        <v>580</v>
      </c>
      <c r="EY324" s="51">
        <v>611</v>
      </c>
      <c r="EZ324" s="51">
        <v>570</v>
      </c>
      <c r="FA324" s="51">
        <v>609</v>
      </c>
      <c r="FB324" s="51">
        <v>531</v>
      </c>
      <c r="FC324" s="51">
        <v>561</v>
      </c>
      <c r="FD324" s="51">
        <v>588</v>
      </c>
      <c r="FE324" s="51">
        <v>520</v>
      </c>
      <c r="FF324" s="51">
        <v>572</v>
      </c>
      <c r="FG324" s="51">
        <v>563</v>
      </c>
      <c r="FH324" s="51">
        <v>491</v>
      </c>
      <c r="FI324" s="51">
        <v>507</v>
      </c>
      <c r="FJ324" s="51">
        <v>534</v>
      </c>
      <c r="FK324" s="51">
        <v>436</v>
      </c>
      <c r="FL324" s="51">
        <v>463</v>
      </c>
      <c r="FM324" s="51">
        <v>508</v>
      </c>
      <c r="FN324" s="51">
        <v>435</v>
      </c>
      <c r="FO324" s="51">
        <v>390</v>
      </c>
      <c r="FP324" s="51">
        <v>400</v>
      </c>
      <c r="FQ324" s="51">
        <v>399</v>
      </c>
      <c r="FR324" s="51">
        <v>394</v>
      </c>
      <c r="FS324" s="51">
        <v>371</v>
      </c>
      <c r="FT324" s="51">
        <v>364</v>
      </c>
      <c r="FU324" s="51">
        <v>445</v>
      </c>
      <c r="FV324" s="51">
        <v>461</v>
      </c>
      <c r="FW324" s="51">
        <v>435</v>
      </c>
      <c r="FX324" s="51">
        <v>335</v>
      </c>
      <c r="FY324" s="51">
        <v>374</v>
      </c>
      <c r="FZ324" s="51">
        <v>326</v>
      </c>
      <c r="GA324" s="51">
        <v>293</v>
      </c>
      <c r="GB324" s="51">
        <v>260</v>
      </c>
      <c r="GC324" s="51">
        <v>241</v>
      </c>
      <c r="GD324" s="51">
        <v>226</v>
      </c>
      <c r="GE324" s="51">
        <v>205</v>
      </c>
      <c r="GF324" s="51">
        <v>198</v>
      </c>
      <c r="GG324" s="51">
        <v>171</v>
      </c>
      <c r="GH324" s="51">
        <v>165</v>
      </c>
      <c r="GI324" s="51">
        <v>121</v>
      </c>
      <c r="GJ324" s="51">
        <v>135</v>
      </c>
      <c r="GK324" s="51">
        <v>109</v>
      </c>
      <c r="GL324" s="52">
        <v>407</v>
      </c>
    </row>
    <row r="325" spans="1:194" s="1" customFormat="1">
      <c r="A325" s="30" t="s">
        <v>133</v>
      </c>
      <c r="B325" s="1" t="s">
        <v>403</v>
      </c>
      <c r="C325" s="29" t="str">
        <f t="shared" si="92"/>
        <v>LA England - Ipswich</v>
      </c>
      <c r="D325" s="50">
        <f t="shared" si="83"/>
        <v>53071</v>
      </c>
      <c r="E325" s="50">
        <f t="shared" si="84"/>
        <v>54883</v>
      </c>
      <c r="F325" s="51">
        <f t="shared" si="85"/>
        <v>139247</v>
      </c>
      <c r="G325" s="51">
        <f t="shared" si="86"/>
        <v>69076</v>
      </c>
      <c r="H325" s="52">
        <f t="shared" si="87"/>
        <v>70171</v>
      </c>
      <c r="I325" s="52">
        <f t="shared" si="88"/>
        <v>53071</v>
      </c>
      <c r="J325" s="52">
        <f t="shared" si="89"/>
        <v>54883</v>
      </c>
      <c r="K325" s="49">
        <f t="shared" si="90"/>
        <v>16005</v>
      </c>
      <c r="L325" s="50">
        <f t="shared" si="91"/>
        <v>15288</v>
      </c>
      <c r="M325" s="51">
        <v>878</v>
      </c>
      <c r="N325" s="51">
        <v>779</v>
      </c>
      <c r="O325" s="51">
        <v>835</v>
      </c>
      <c r="P325" s="51">
        <v>838</v>
      </c>
      <c r="Q325" s="51">
        <v>832</v>
      </c>
      <c r="R325" s="51">
        <v>914</v>
      </c>
      <c r="S325" s="51">
        <v>946</v>
      </c>
      <c r="T325" s="51">
        <v>917</v>
      </c>
      <c r="U325" s="51">
        <v>919</v>
      </c>
      <c r="V325" s="51">
        <v>872</v>
      </c>
      <c r="W325" s="51">
        <v>909</v>
      </c>
      <c r="X325" s="51">
        <v>952</v>
      </c>
      <c r="Y325" s="51">
        <v>901</v>
      </c>
      <c r="Z325" s="51">
        <v>895</v>
      </c>
      <c r="AA325" s="51">
        <v>894</v>
      </c>
      <c r="AB325" s="51">
        <v>911</v>
      </c>
      <c r="AC325" s="51">
        <v>879</v>
      </c>
      <c r="AD325" s="51">
        <v>934</v>
      </c>
      <c r="AE325" s="51">
        <v>922</v>
      </c>
      <c r="AF325" s="51">
        <v>770</v>
      </c>
      <c r="AG325" s="51">
        <v>707</v>
      </c>
      <c r="AH325" s="51">
        <v>755</v>
      </c>
      <c r="AI325" s="51">
        <v>795</v>
      </c>
      <c r="AJ325" s="51">
        <v>840</v>
      </c>
      <c r="AK325" s="51">
        <v>810</v>
      </c>
      <c r="AL325" s="51">
        <v>845</v>
      </c>
      <c r="AM325" s="51">
        <v>934</v>
      </c>
      <c r="AN325" s="51">
        <v>839</v>
      </c>
      <c r="AO325" s="51">
        <v>962</v>
      </c>
      <c r="AP325" s="51">
        <v>949</v>
      </c>
      <c r="AQ325" s="51">
        <v>1006</v>
      </c>
      <c r="AR325" s="51">
        <v>990</v>
      </c>
      <c r="AS325" s="51">
        <v>1012</v>
      </c>
      <c r="AT325" s="51">
        <v>960</v>
      </c>
      <c r="AU325" s="51">
        <v>1085</v>
      </c>
      <c r="AV325" s="51">
        <v>1062</v>
      </c>
      <c r="AW325" s="51">
        <v>1039</v>
      </c>
      <c r="AX325" s="51">
        <v>1054</v>
      </c>
      <c r="AY325" s="51">
        <v>1000</v>
      </c>
      <c r="AZ325" s="51">
        <v>999</v>
      </c>
      <c r="BA325" s="51">
        <v>988</v>
      </c>
      <c r="BB325" s="51">
        <v>950</v>
      </c>
      <c r="BC325" s="51">
        <v>985</v>
      </c>
      <c r="BD325" s="51">
        <v>987</v>
      </c>
      <c r="BE325" s="51">
        <v>849</v>
      </c>
      <c r="BF325" s="51">
        <v>912</v>
      </c>
      <c r="BG325" s="51">
        <v>842</v>
      </c>
      <c r="BH325" s="51">
        <v>874</v>
      </c>
      <c r="BI325" s="51">
        <v>851</v>
      </c>
      <c r="BJ325" s="51">
        <v>935</v>
      </c>
      <c r="BK325" s="51">
        <v>893</v>
      </c>
      <c r="BL325" s="51">
        <v>953</v>
      </c>
      <c r="BM325" s="51">
        <v>957</v>
      </c>
      <c r="BN325" s="51">
        <v>942</v>
      </c>
      <c r="BO325" s="51">
        <v>917</v>
      </c>
      <c r="BP325" s="51">
        <v>901</v>
      </c>
      <c r="BQ325" s="51">
        <v>866</v>
      </c>
      <c r="BR325" s="51">
        <v>874</v>
      </c>
      <c r="BS325" s="51">
        <v>843</v>
      </c>
      <c r="BT325" s="51">
        <v>894</v>
      </c>
      <c r="BU325" s="51">
        <v>777</v>
      </c>
      <c r="BV325" s="51">
        <v>736</v>
      </c>
      <c r="BW325" s="51">
        <v>689</v>
      </c>
      <c r="BX325" s="51">
        <v>702</v>
      </c>
      <c r="BY325" s="51">
        <v>723</v>
      </c>
      <c r="BZ325" s="51">
        <v>700</v>
      </c>
      <c r="CA325" s="51">
        <v>668</v>
      </c>
      <c r="CB325" s="51">
        <v>602</v>
      </c>
      <c r="CC325" s="51">
        <v>611</v>
      </c>
      <c r="CD325" s="51">
        <v>559</v>
      </c>
      <c r="CE325" s="51">
        <v>589</v>
      </c>
      <c r="CF325" s="51">
        <v>563</v>
      </c>
      <c r="CG325" s="51">
        <v>546</v>
      </c>
      <c r="CH325" s="51">
        <v>539</v>
      </c>
      <c r="CI325" s="51">
        <v>573</v>
      </c>
      <c r="CJ325" s="51">
        <v>587</v>
      </c>
      <c r="CK325" s="51">
        <v>465</v>
      </c>
      <c r="CL325" s="51">
        <v>479</v>
      </c>
      <c r="CM325" s="51">
        <v>392</v>
      </c>
      <c r="CN325" s="51">
        <v>334</v>
      </c>
      <c r="CO325" s="51">
        <v>342</v>
      </c>
      <c r="CP325" s="51">
        <v>263</v>
      </c>
      <c r="CQ325" s="51">
        <v>273</v>
      </c>
      <c r="CR325" s="51">
        <v>244</v>
      </c>
      <c r="CS325" s="51">
        <v>250</v>
      </c>
      <c r="CT325" s="51">
        <v>235</v>
      </c>
      <c r="CU325" s="51">
        <v>195</v>
      </c>
      <c r="CV325" s="51">
        <v>189</v>
      </c>
      <c r="CW325" s="51">
        <v>144</v>
      </c>
      <c r="CX325" s="51">
        <v>119</v>
      </c>
      <c r="CY325" s="51">
        <v>435</v>
      </c>
      <c r="CZ325" s="51">
        <v>766</v>
      </c>
      <c r="DA325" s="51">
        <v>754</v>
      </c>
      <c r="DB325" s="51">
        <v>810</v>
      </c>
      <c r="DC325" s="51">
        <v>816</v>
      </c>
      <c r="DD325" s="51">
        <v>875</v>
      </c>
      <c r="DE325" s="51">
        <v>870</v>
      </c>
      <c r="DF325" s="51">
        <v>914</v>
      </c>
      <c r="DG325" s="51">
        <v>880</v>
      </c>
      <c r="DH325" s="51">
        <v>887</v>
      </c>
      <c r="DI325" s="51">
        <v>922</v>
      </c>
      <c r="DJ325" s="51">
        <v>889</v>
      </c>
      <c r="DK325" s="51">
        <v>855</v>
      </c>
      <c r="DL325" s="51">
        <v>944</v>
      </c>
      <c r="DM325" s="51">
        <v>822</v>
      </c>
      <c r="DN325" s="51">
        <v>844</v>
      </c>
      <c r="DO325" s="51">
        <v>799</v>
      </c>
      <c r="DP325" s="51">
        <v>846</v>
      </c>
      <c r="DQ325" s="51">
        <v>795</v>
      </c>
      <c r="DR325" s="51">
        <v>810</v>
      </c>
      <c r="DS325" s="51">
        <v>681</v>
      </c>
      <c r="DT325" s="51">
        <v>611</v>
      </c>
      <c r="DU325" s="51">
        <v>693</v>
      </c>
      <c r="DV325" s="51">
        <v>723</v>
      </c>
      <c r="DW325" s="51">
        <v>826</v>
      </c>
      <c r="DX325" s="51">
        <v>812</v>
      </c>
      <c r="DY325" s="51">
        <v>892</v>
      </c>
      <c r="DZ325" s="51">
        <v>899</v>
      </c>
      <c r="EA325" s="51">
        <v>970</v>
      </c>
      <c r="EB325" s="51">
        <v>977</v>
      </c>
      <c r="EC325" s="51">
        <v>1041</v>
      </c>
      <c r="ED325" s="51">
        <v>1117</v>
      </c>
      <c r="EE325" s="51">
        <v>1114</v>
      </c>
      <c r="EF325" s="51">
        <v>1140</v>
      </c>
      <c r="EG325" s="51">
        <v>1101</v>
      </c>
      <c r="EH325" s="51">
        <v>1055</v>
      </c>
      <c r="EI325" s="51">
        <v>1106</v>
      </c>
      <c r="EJ325" s="51">
        <v>1005</v>
      </c>
      <c r="EK325" s="51">
        <v>994</v>
      </c>
      <c r="EL325" s="51">
        <v>1021</v>
      </c>
      <c r="EM325" s="51">
        <v>956</v>
      </c>
      <c r="EN325" s="51">
        <v>1024</v>
      </c>
      <c r="EO325" s="51">
        <v>977</v>
      </c>
      <c r="EP325" s="51">
        <v>1011</v>
      </c>
      <c r="EQ325" s="51">
        <v>911</v>
      </c>
      <c r="ER325" s="51">
        <v>856</v>
      </c>
      <c r="ES325" s="51">
        <v>831</v>
      </c>
      <c r="ET325" s="51">
        <v>792</v>
      </c>
      <c r="EU325" s="51">
        <v>837</v>
      </c>
      <c r="EV325" s="51">
        <v>916</v>
      </c>
      <c r="EW325" s="51">
        <v>907</v>
      </c>
      <c r="EX325" s="51">
        <v>902</v>
      </c>
      <c r="EY325" s="51">
        <v>975</v>
      </c>
      <c r="EZ325" s="51">
        <v>899</v>
      </c>
      <c r="FA325" s="51">
        <v>866</v>
      </c>
      <c r="FB325" s="51">
        <v>896</v>
      </c>
      <c r="FC325" s="51">
        <v>836</v>
      </c>
      <c r="FD325" s="51">
        <v>842</v>
      </c>
      <c r="FE325" s="51">
        <v>939</v>
      </c>
      <c r="FF325" s="51">
        <v>884</v>
      </c>
      <c r="FG325" s="51">
        <v>905</v>
      </c>
      <c r="FH325" s="51">
        <v>766</v>
      </c>
      <c r="FI325" s="51">
        <v>765</v>
      </c>
      <c r="FJ325" s="51">
        <v>716</v>
      </c>
      <c r="FK325" s="51">
        <v>766</v>
      </c>
      <c r="FL325" s="51">
        <v>739</v>
      </c>
      <c r="FM325" s="51">
        <v>693</v>
      </c>
      <c r="FN325" s="51">
        <v>644</v>
      </c>
      <c r="FO325" s="51">
        <v>648</v>
      </c>
      <c r="FP325" s="51">
        <v>660</v>
      </c>
      <c r="FQ325" s="51">
        <v>637</v>
      </c>
      <c r="FR325" s="51">
        <v>560</v>
      </c>
      <c r="FS325" s="51">
        <v>640</v>
      </c>
      <c r="FT325" s="51">
        <v>572</v>
      </c>
      <c r="FU325" s="51">
        <v>552</v>
      </c>
      <c r="FV325" s="51">
        <v>567</v>
      </c>
      <c r="FW325" s="51">
        <v>693</v>
      </c>
      <c r="FX325" s="51">
        <v>505</v>
      </c>
      <c r="FY325" s="51">
        <v>479</v>
      </c>
      <c r="FZ325" s="51">
        <v>451</v>
      </c>
      <c r="GA325" s="51">
        <v>406</v>
      </c>
      <c r="GB325" s="51">
        <v>359</v>
      </c>
      <c r="GC325" s="51">
        <v>356</v>
      </c>
      <c r="GD325" s="51">
        <v>307</v>
      </c>
      <c r="GE325" s="51">
        <v>382</v>
      </c>
      <c r="GF325" s="51">
        <v>339</v>
      </c>
      <c r="GG325" s="51">
        <v>278</v>
      </c>
      <c r="GH325" s="51">
        <v>273</v>
      </c>
      <c r="GI325" s="51">
        <v>255</v>
      </c>
      <c r="GJ325" s="51">
        <v>205</v>
      </c>
      <c r="GK325" s="51">
        <v>210</v>
      </c>
      <c r="GL325" s="52">
        <v>910</v>
      </c>
    </row>
    <row r="326" spans="1:194" s="1" customFormat="1">
      <c r="A326" s="30" t="s">
        <v>133</v>
      </c>
      <c r="B326" s="1" t="s">
        <v>404</v>
      </c>
      <c r="C326" s="29" t="str">
        <f t="shared" si="92"/>
        <v>LA England - Isle of Wight</v>
      </c>
      <c r="D326" s="50">
        <f t="shared" si="83"/>
        <v>56057</v>
      </c>
      <c r="E326" s="50">
        <f t="shared" si="84"/>
        <v>61177</v>
      </c>
      <c r="F326" s="51">
        <f t="shared" si="85"/>
        <v>140794</v>
      </c>
      <c r="G326" s="51">
        <f t="shared" si="86"/>
        <v>68209</v>
      </c>
      <c r="H326" s="52">
        <f t="shared" si="87"/>
        <v>72585</v>
      </c>
      <c r="I326" s="52">
        <f t="shared" si="88"/>
        <v>56057</v>
      </c>
      <c r="J326" s="52">
        <f t="shared" si="89"/>
        <v>61177</v>
      </c>
      <c r="K326" s="49">
        <f t="shared" si="90"/>
        <v>12152</v>
      </c>
      <c r="L326" s="50">
        <f t="shared" si="91"/>
        <v>11408</v>
      </c>
      <c r="M326" s="51">
        <v>526</v>
      </c>
      <c r="N326" s="51">
        <v>563</v>
      </c>
      <c r="O326" s="51">
        <v>533</v>
      </c>
      <c r="P326" s="51">
        <v>640</v>
      </c>
      <c r="Q326" s="51">
        <v>602</v>
      </c>
      <c r="R326" s="51">
        <v>611</v>
      </c>
      <c r="S326" s="51">
        <v>691</v>
      </c>
      <c r="T326" s="51">
        <v>700</v>
      </c>
      <c r="U326" s="51">
        <v>703</v>
      </c>
      <c r="V326" s="51">
        <v>712</v>
      </c>
      <c r="W326" s="51">
        <v>761</v>
      </c>
      <c r="X326" s="51">
        <v>732</v>
      </c>
      <c r="Y326" s="51">
        <v>700</v>
      </c>
      <c r="Z326" s="51">
        <v>729</v>
      </c>
      <c r="AA326" s="51">
        <v>770</v>
      </c>
      <c r="AB326" s="51">
        <v>740</v>
      </c>
      <c r="AC326" s="51">
        <v>749</v>
      </c>
      <c r="AD326" s="51">
        <v>690</v>
      </c>
      <c r="AE326" s="51">
        <v>703</v>
      </c>
      <c r="AF326" s="51">
        <v>540</v>
      </c>
      <c r="AG326" s="51">
        <v>453</v>
      </c>
      <c r="AH326" s="51">
        <v>584</v>
      </c>
      <c r="AI326" s="51">
        <v>565</v>
      </c>
      <c r="AJ326" s="51">
        <v>649</v>
      </c>
      <c r="AK326" s="51">
        <v>611</v>
      </c>
      <c r="AL326" s="51">
        <v>722</v>
      </c>
      <c r="AM326" s="51">
        <v>670</v>
      </c>
      <c r="AN326" s="51">
        <v>637</v>
      </c>
      <c r="AO326" s="51">
        <v>672</v>
      </c>
      <c r="AP326" s="51">
        <v>651</v>
      </c>
      <c r="AQ326" s="51">
        <v>656</v>
      </c>
      <c r="AR326" s="51">
        <v>717</v>
      </c>
      <c r="AS326" s="51">
        <v>647</v>
      </c>
      <c r="AT326" s="51">
        <v>716</v>
      </c>
      <c r="AU326" s="51">
        <v>782</v>
      </c>
      <c r="AV326" s="51">
        <v>711</v>
      </c>
      <c r="AW326" s="51">
        <v>727</v>
      </c>
      <c r="AX326" s="51">
        <v>718</v>
      </c>
      <c r="AY326" s="51">
        <v>677</v>
      </c>
      <c r="AZ326" s="51">
        <v>697</v>
      </c>
      <c r="BA326" s="51">
        <v>648</v>
      </c>
      <c r="BB326" s="51">
        <v>701</v>
      </c>
      <c r="BC326" s="51">
        <v>688</v>
      </c>
      <c r="BD326" s="51">
        <v>732</v>
      </c>
      <c r="BE326" s="51">
        <v>669</v>
      </c>
      <c r="BF326" s="51">
        <v>653</v>
      </c>
      <c r="BG326" s="51">
        <v>665</v>
      </c>
      <c r="BH326" s="51">
        <v>745</v>
      </c>
      <c r="BI326" s="51">
        <v>732</v>
      </c>
      <c r="BJ326" s="51">
        <v>814</v>
      </c>
      <c r="BK326" s="51">
        <v>760</v>
      </c>
      <c r="BL326" s="51">
        <v>928</v>
      </c>
      <c r="BM326" s="51">
        <v>923</v>
      </c>
      <c r="BN326" s="51">
        <v>941</v>
      </c>
      <c r="BO326" s="51">
        <v>999</v>
      </c>
      <c r="BP326" s="51">
        <v>1057</v>
      </c>
      <c r="BQ326" s="51">
        <v>1067</v>
      </c>
      <c r="BR326" s="51">
        <v>1132</v>
      </c>
      <c r="BS326" s="51">
        <v>1051</v>
      </c>
      <c r="BT326" s="51">
        <v>1139</v>
      </c>
      <c r="BU326" s="51">
        <v>1073</v>
      </c>
      <c r="BV326" s="51">
        <v>1014</v>
      </c>
      <c r="BW326" s="51">
        <v>1071</v>
      </c>
      <c r="BX326" s="51">
        <v>1031</v>
      </c>
      <c r="BY326" s="51">
        <v>1038</v>
      </c>
      <c r="BZ326" s="51">
        <v>943</v>
      </c>
      <c r="CA326" s="51">
        <v>1018</v>
      </c>
      <c r="CB326" s="51">
        <v>1010</v>
      </c>
      <c r="CC326" s="51">
        <v>1056</v>
      </c>
      <c r="CD326" s="51">
        <v>947</v>
      </c>
      <c r="CE326" s="51">
        <v>944</v>
      </c>
      <c r="CF326" s="51">
        <v>942</v>
      </c>
      <c r="CG326" s="51">
        <v>958</v>
      </c>
      <c r="CH326" s="51">
        <v>1039</v>
      </c>
      <c r="CI326" s="51">
        <v>1133</v>
      </c>
      <c r="CJ326" s="51">
        <v>1220</v>
      </c>
      <c r="CK326" s="51">
        <v>925</v>
      </c>
      <c r="CL326" s="51">
        <v>887</v>
      </c>
      <c r="CM326" s="51">
        <v>805</v>
      </c>
      <c r="CN326" s="51">
        <v>762</v>
      </c>
      <c r="CO326" s="51">
        <v>674</v>
      </c>
      <c r="CP326" s="51">
        <v>497</v>
      </c>
      <c r="CQ326" s="51">
        <v>542</v>
      </c>
      <c r="CR326" s="51">
        <v>457</v>
      </c>
      <c r="CS326" s="51">
        <v>426</v>
      </c>
      <c r="CT326" s="51">
        <v>341</v>
      </c>
      <c r="CU326" s="51">
        <v>344</v>
      </c>
      <c r="CV326" s="51">
        <v>269</v>
      </c>
      <c r="CW326" s="51">
        <v>262</v>
      </c>
      <c r="CX326" s="51">
        <v>199</v>
      </c>
      <c r="CY326" s="51">
        <v>681</v>
      </c>
      <c r="CZ326" s="51">
        <v>481</v>
      </c>
      <c r="DA326" s="51">
        <v>485</v>
      </c>
      <c r="DB326" s="51">
        <v>538</v>
      </c>
      <c r="DC326" s="51">
        <v>515</v>
      </c>
      <c r="DD326" s="51">
        <v>600</v>
      </c>
      <c r="DE326" s="51">
        <v>624</v>
      </c>
      <c r="DF326" s="51">
        <v>593</v>
      </c>
      <c r="DG326" s="51">
        <v>682</v>
      </c>
      <c r="DH326" s="51">
        <v>674</v>
      </c>
      <c r="DI326" s="51">
        <v>679</v>
      </c>
      <c r="DJ326" s="51">
        <v>706</v>
      </c>
      <c r="DK326" s="51">
        <v>678</v>
      </c>
      <c r="DL326" s="51">
        <v>742</v>
      </c>
      <c r="DM326" s="51">
        <v>681</v>
      </c>
      <c r="DN326" s="51">
        <v>668</v>
      </c>
      <c r="DO326" s="51">
        <v>702</v>
      </c>
      <c r="DP326" s="51">
        <v>677</v>
      </c>
      <c r="DQ326" s="51">
        <v>683</v>
      </c>
      <c r="DR326" s="51">
        <v>642</v>
      </c>
      <c r="DS326" s="51">
        <v>423</v>
      </c>
      <c r="DT326" s="51">
        <v>438</v>
      </c>
      <c r="DU326" s="51">
        <v>464</v>
      </c>
      <c r="DV326" s="51">
        <v>554</v>
      </c>
      <c r="DW326" s="51">
        <v>647</v>
      </c>
      <c r="DX326" s="51">
        <v>580</v>
      </c>
      <c r="DY326" s="51">
        <v>633</v>
      </c>
      <c r="DZ326" s="51">
        <v>618</v>
      </c>
      <c r="EA326" s="51">
        <v>670</v>
      </c>
      <c r="EB326" s="51">
        <v>702</v>
      </c>
      <c r="EC326" s="51">
        <v>679</v>
      </c>
      <c r="ED326" s="51">
        <v>713</v>
      </c>
      <c r="EE326" s="51">
        <v>775</v>
      </c>
      <c r="EF326" s="51">
        <v>736</v>
      </c>
      <c r="EG326" s="51">
        <v>749</v>
      </c>
      <c r="EH326" s="51">
        <v>724</v>
      </c>
      <c r="EI326" s="51">
        <v>754</v>
      </c>
      <c r="EJ326" s="51">
        <v>698</v>
      </c>
      <c r="EK326" s="51">
        <v>738</v>
      </c>
      <c r="EL326" s="51">
        <v>707</v>
      </c>
      <c r="EM326" s="51">
        <v>678</v>
      </c>
      <c r="EN326" s="51">
        <v>733</v>
      </c>
      <c r="EO326" s="51">
        <v>741</v>
      </c>
      <c r="EP326" s="51">
        <v>792</v>
      </c>
      <c r="EQ326" s="51">
        <v>748</v>
      </c>
      <c r="ER326" s="51">
        <v>693</v>
      </c>
      <c r="ES326" s="51">
        <v>697</v>
      </c>
      <c r="ET326" s="51">
        <v>726</v>
      </c>
      <c r="EU326" s="51">
        <v>780</v>
      </c>
      <c r="EV326" s="51">
        <v>815</v>
      </c>
      <c r="EW326" s="51">
        <v>890</v>
      </c>
      <c r="EX326" s="51">
        <v>941</v>
      </c>
      <c r="EY326" s="51">
        <v>1024</v>
      </c>
      <c r="EZ326" s="51">
        <v>1040</v>
      </c>
      <c r="FA326" s="51">
        <v>1067</v>
      </c>
      <c r="FB326" s="51">
        <v>1137</v>
      </c>
      <c r="FC326" s="51">
        <v>1185</v>
      </c>
      <c r="FD326" s="51">
        <v>1190</v>
      </c>
      <c r="FE326" s="51">
        <v>1174</v>
      </c>
      <c r="FF326" s="51">
        <v>1169</v>
      </c>
      <c r="FG326" s="51">
        <v>1156</v>
      </c>
      <c r="FH326" s="51">
        <v>1177</v>
      </c>
      <c r="FI326" s="51">
        <v>1173</v>
      </c>
      <c r="FJ326" s="51">
        <v>1155</v>
      </c>
      <c r="FK326" s="51">
        <v>1156</v>
      </c>
      <c r="FL326" s="51">
        <v>1021</v>
      </c>
      <c r="FM326" s="51">
        <v>1111</v>
      </c>
      <c r="FN326" s="51">
        <v>1126</v>
      </c>
      <c r="FO326" s="51">
        <v>1067</v>
      </c>
      <c r="FP326" s="51">
        <v>1107</v>
      </c>
      <c r="FQ326" s="51">
        <v>1080</v>
      </c>
      <c r="FR326" s="51">
        <v>1120</v>
      </c>
      <c r="FS326" s="51">
        <v>1028</v>
      </c>
      <c r="FT326" s="51">
        <v>1062</v>
      </c>
      <c r="FU326" s="51">
        <v>1122</v>
      </c>
      <c r="FV326" s="51">
        <v>1203</v>
      </c>
      <c r="FW326" s="51">
        <v>1290</v>
      </c>
      <c r="FX326" s="51">
        <v>1000</v>
      </c>
      <c r="FY326" s="51">
        <v>929</v>
      </c>
      <c r="FZ326" s="51">
        <v>944</v>
      </c>
      <c r="GA326" s="51">
        <v>894</v>
      </c>
      <c r="GB326" s="51">
        <v>749</v>
      </c>
      <c r="GC326" s="51">
        <v>547</v>
      </c>
      <c r="GD326" s="51">
        <v>593</v>
      </c>
      <c r="GE326" s="51">
        <v>588</v>
      </c>
      <c r="GF326" s="51">
        <v>544</v>
      </c>
      <c r="GG326" s="51">
        <v>497</v>
      </c>
      <c r="GH326" s="51">
        <v>452</v>
      </c>
      <c r="GI326" s="51">
        <v>411</v>
      </c>
      <c r="GJ326" s="51">
        <v>323</v>
      </c>
      <c r="GK326" s="51">
        <v>329</v>
      </c>
      <c r="GL326" s="52">
        <v>1359</v>
      </c>
    </row>
    <row r="327" spans="1:194" s="1" customFormat="1">
      <c r="A327" s="30" t="s">
        <v>133</v>
      </c>
      <c r="B327" s="1" t="s">
        <v>405</v>
      </c>
      <c r="C327" s="29" t="str">
        <f t="shared" si="92"/>
        <v>LA England - Isles of Scilly</v>
      </c>
      <c r="D327" s="50">
        <f t="shared" si="83"/>
        <v>934</v>
      </c>
      <c r="E327" s="50">
        <f t="shared" si="84"/>
        <v>988</v>
      </c>
      <c r="F327" s="51">
        <f t="shared" si="85"/>
        <v>2281</v>
      </c>
      <c r="G327" s="51">
        <f t="shared" si="86"/>
        <v>1123</v>
      </c>
      <c r="H327" s="52">
        <f t="shared" si="87"/>
        <v>1158</v>
      </c>
      <c r="I327" s="52">
        <f t="shared" si="88"/>
        <v>934</v>
      </c>
      <c r="J327" s="52">
        <f t="shared" si="89"/>
        <v>988</v>
      </c>
      <c r="K327" s="49">
        <f t="shared" si="90"/>
        <v>189</v>
      </c>
      <c r="L327" s="50">
        <f t="shared" si="91"/>
        <v>170</v>
      </c>
      <c r="M327" s="51">
        <v>12</v>
      </c>
      <c r="N327" s="51">
        <v>6</v>
      </c>
      <c r="O327" s="51">
        <v>12</v>
      </c>
      <c r="P327" s="51">
        <v>9</v>
      </c>
      <c r="Q327" s="51">
        <v>8</v>
      </c>
      <c r="R327" s="51">
        <v>10</v>
      </c>
      <c r="S327" s="51">
        <v>10</v>
      </c>
      <c r="T327" s="51">
        <v>14</v>
      </c>
      <c r="U327" s="51">
        <v>10</v>
      </c>
      <c r="V327" s="51">
        <v>12</v>
      </c>
      <c r="W327" s="51">
        <v>18</v>
      </c>
      <c r="X327" s="51">
        <v>5</v>
      </c>
      <c r="Y327" s="51">
        <v>5</v>
      </c>
      <c r="Z327" s="51">
        <v>15</v>
      </c>
      <c r="AA327" s="51">
        <v>13</v>
      </c>
      <c r="AB327" s="51">
        <v>15</v>
      </c>
      <c r="AC327" s="51">
        <v>15</v>
      </c>
      <c r="AD327" s="51">
        <v>0</v>
      </c>
      <c r="AE327" s="51">
        <v>13</v>
      </c>
      <c r="AF327" s="51">
        <v>11</v>
      </c>
      <c r="AG327" s="51">
        <v>15</v>
      </c>
      <c r="AH327" s="51">
        <v>14</v>
      </c>
      <c r="AI327" s="51">
        <v>24</v>
      </c>
      <c r="AJ327" s="51">
        <v>21</v>
      </c>
      <c r="AK327" s="51">
        <v>9</v>
      </c>
      <c r="AL327" s="51">
        <v>14</v>
      </c>
      <c r="AM327" s="51">
        <v>11</v>
      </c>
      <c r="AN327" s="51">
        <v>19</v>
      </c>
      <c r="AO327" s="51">
        <v>21</v>
      </c>
      <c r="AP327" s="51">
        <v>9</v>
      </c>
      <c r="AQ327" s="51">
        <v>9</v>
      </c>
      <c r="AR327" s="51">
        <v>6</v>
      </c>
      <c r="AS327" s="51">
        <v>7</v>
      </c>
      <c r="AT327" s="51">
        <v>15</v>
      </c>
      <c r="AU327" s="51">
        <v>18</v>
      </c>
      <c r="AV327" s="51">
        <v>12</v>
      </c>
      <c r="AW327" s="51">
        <v>18</v>
      </c>
      <c r="AX327" s="51">
        <v>12</v>
      </c>
      <c r="AY327" s="51">
        <v>7</v>
      </c>
      <c r="AZ327" s="51">
        <v>11</v>
      </c>
      <c r="BA327" s="51">
        <v>15</v>
      </c>
      <c r="BB327" s="51">
        <v>10</v>
      </c>
      <c r="BC327" s="51">
        <v>14</v>
      </c>
      <c r="BD327" s="51">
        <v>15</v>
      </c>
      <c r="BE327" s="51">
        <v>24</v>
      </c>
      <c r="BF327" s="51">
        <v>20</v>
      </c>
      <c r="BG327" s="51">
        <v>15</v>
      </c>
      <c r="BH327" s="51">
        <v>2</v>
      </c>
      <c r="BI327" s="51">
        <v>7</v>
      </c>
      <c r="BJ327" s="51">
        <v>5</v>
      </c>
      <c r="BK327" s="51">
        <v>9</v>
      </c>
      <c r="BL327" s="51">
        <v>10</v>
      </c>
      <c r="BM327" s="51">
        <v>19</v>
      </c>
      <c r="BN327" s="51">
        <v>17</v>
      </c>
      <c r="BO327" s="51">
        <v>23</v>
      </c>
      <c r="BP327" s="51">
        <v>10</v>
      </c>
      <c r="BQ327" s="51">
        <v>15</v>
      </c>
      <c r="BR327" s="51">
        <v>17</v>
      </c>
      <c r="BS327" s="51">
        <v>18</v>
      </c>
      <c r="BT327" s="51">
        <v>18</v>
      </c>
      <c r="BU327" s="51">
        <v>19</v>
      </c>
      <c r="BV327" s="51">
        <v>8</v>
      </c>
      <c r="BW327" s="51">
        <v>23</v>
      </c>
      <c r="BX327" s="51">
        <v>7</v>
      </c>
      <c r="BY327" s="51">
        <v>17</v>
      </c>
      <c r="BZ327" s="51">
        <v>15</v>
      </c>
      <c r="CA327" s="51">
        <v>10</v>
      </c>
      <c r="CB327" s="51">
        <v>7</v>
      </c>
      <c r="CC327" s="51">
        <v>11</v>
      </c>
      <c r="CD327" s="51">
        <v>15</v>
      </c>
      <c r="CE327" s="51">
        <v>15</v>
      </c>
      <c r="CF327" s="51">
        <v>10</v>
      </c>
      <c r="CG327" s="51">
        <v>15</v>
      </c>
      <c r="CH327" s="51">
        <v>14</v>
      </c>
      <c r="CI327" s="51">
        <v>12</v>
      </c>
      <c r="CJ327" s="51">
        <v>13</v>
      </c>
      <c r="CK327" s="51">
        <v>20</v>
      </c>
      <c r="CL327" s="51">
        <v>14</v>
      </c>
      <c r="CM327" s="51">
        <v>18</v>
      </c>
      <c r="CN327" s="51">
        <v>10</v>
      </c>
      <c r="CO327" s="51">
        <v>11</v>
      </c>
      <c r="CP327" s="51">
        <v>9</v>
      </c>
      <c r="CQ327" s="51">
        <v>13</v>
      </c>
      <c r="CR327" s="51">
        <v>9</v>
      </c>
      <c r="CS327" s="51">
        <v>10</v>
      </c>
      <c r="CT327" s="51">
        <v>5</v>
      </c>
      <c r="CU327" s="51">
        <v>5</v>
      </c>
      <c r="CV327" s="51">
        <v>4</v>
      </c>
      <c r="CW327" s="51">
        <v>0</v>
      </c>
      <c r="CX327" s="51">
        <v>4</v>
      </c>
      <c r="CY327" s="51">
        <v>12</v>
      </c>
      <c r="CZ327" s="51">
        <v>8</v>
      </c>
      <c r="DA327" s="51">
        <v>7</v>
      </c>
      <c r="DB327" s="51">
        <v>13</v>
      </c>
      <c r="DC327" s="51">
        <v>15</v>
      </c>
      <c r="DD327" s="51">
        <v>10</v>
      </c>
      <c r="DE327" s="51">
        <v>5</v>
      </c>
      <c r="DF327" s="51">
        <v>10</v>
      </c>
      <c r="DG327" s="51">
        <v>15</v>
      </c>
      <c r="DH327" s="51">
        <v>10</v>
      </c>
      <c r="DI327" s="51">
        <v>8</v>
      </c>
      <c r="DJ327" s="51">
        <v>5</v>
      </c>
      <c r="DK327" s="51">
        <v>16</v>
      </c>
      <c r="DL327" s="51">
        <v>13</v>
      </c>
      <c r="DM327" s="51">
        <v>7</v>
      </c>
      <c r="DN327" s="51">
        <v>13</v>
      </c>
      <c r="DO327" s="51">
        <v>10</v>
      </c>
      <c r="DP327" s="51">
        <v>5</v>
      </c>
      <c r="DQ327" s="51">
        <v>0</v>
      </c>
      <c r="DR327" s="51">
        <v>6</v>
      </c>
      <c r="DS327" s="51">
        <v>12</v>
      </c>
      <c r="DT327" s="51">
        <v>21</v>
      </c>
      <c r="DU327" s="51">
        <v>21</v>
      </c>
      <c r="DV327" s="51">
        <v>17</v>
      </c>
      <c r="DW327" s="51">
        <v>26</v>
      </c>
      <c r="DX327" s="51">
        <v>7</v>
      </c>
      <c r="DY327" s="51">
        <v>9</v>
      </c>
      <c r="DZ327" s="51">
        <v>15</v>
      </c>
      <c r="EA327" s="51">
        <v>11</v>
      </c>
      <c r="EB327" s="51">
        <v>11</v>
      </c>
      <c r="EC327" s="51">
        <v>10</v>
      </c>
      <c r="ED327" s="51">
        <v>17</v>
      </c>
      <c r="EE327" s="51">
        <v>9</v>
      </c>
      <c r="EF327" s="51">
        <v>11</v>
      </c>
      <c r="EG327" s="51">
        <v>8</v>
      </c>
      <c r="EH327" s="51">
        <v>14</v>
      </c>
      <c r="EI327" s="51">
        <v>17</v>
      </c>
      <c r="EJ327" s="51">
        <v>15</v>
      </c>
      <c r="EK327" s="51">
        <v>18</v>
      </c>
      <c r="EL327" s="51">
        <v>13</v>
      </c>
      <c r="EM327" s="51">
        <v>13</v>
      </c>
      <c r="EN327" s="51">
        <v>23</v>
      </c>
      <c r="EO327" s="51">
        <v>16</v>
      </c>
      <c r="EP327" s="51">
        <v>21</v>
      </c>
      <c r="EQ327" s="51">
        <v>10</v>
      </c>
      <c r="ER327" s="51">
        <v>16</v>
      </c>
      <c r="ES327" s="51">
        <v>13</v>
      </c>
      <c r="ET327" s="51">
        <v>11</v>
      </c>
      <c r="EU327" s="51">
        <v>9</v>
      </c>
      <c r="EV327" s="51">
        <v>15</v>
      </c>
      <c r="EW327" s="51">
        <v>12</v>
      </c>
      <c r="EX327" s="51">
        <v>10</v>
      </c>
      <c r="EY327" s="51">
        <v>15</v>
      </c>
      <c r="EZ327" s="51">
        <v>20</v>
      </c>
      <c r="FA327" s="51">
        <v>23</v>
      </c>
      <c r="FB327" s="51">
        <v>20</v>
      </c>
      <c r="FC327" s="51">
        <v>15</v>
      </c>
      <c r="FD327" s="51">
        <v>12</v>
      </c>
      <c r="FE327" s="51">
        <v>15</v>
      </c>
      <c r="FF327" s="51">
        <v>21</v>
      </c>
      <c r="FG327" s="51">
        <v>14</v>
      </c>
      <c r="FH327" s="51">
        <v>11</v>
      </c>
      <c r="FI327" s="51">
        <v>12</v>
      </c>
      <c r="FJ327" s="51">
        <v>9</v>
      </c>
      <c r="FK327" s="51">
        <v>13</v>
      </c>
      <c r="FL327" s="51">
        <v>15</v>
      </c>
      <c r="FM327" s="51">
        <v>11</v>
      </c>
      <c r="FN327" s="51">
        <v>8</v>
      </c>
      <c r="FO327" s="51">
        <v>12</v>
      </c>
      <c r="FP327" s="51">
        <v>10</v>
      </c>
      <c r="FQ327" s="51">
        <v>15</v>
      </c>
      <c r="FR327" s="51">
        <v>13</v>
      </c>
      <c r="FS327" s="51">
        <v>20</v>
      </c>
      <c r="FT327" s="51">
        <v>13</v>
      </c>
      <c r="FU327" s="51">
        <v>12</v>
      </c>
      <c r="FV327" s="51">
        <v>18</v>
      </c>
      <c r="FW327" s="51">
        <v>23</v>
      </c>
      <c r="FX327" s="51">
        <v>15</v>
      </c>
      <c r="FY327" s="51">
        <v>18</v>
      </c>
      <c r="FZ327" s="51">
        <v>15</v>
      </c>
      <c r="GA327" s="51">
        <v>5</v>
      </c>
      <c r="GB327" s="51">
        <v>7</v>
      </c>
      <c r="GC327" s="51">
        <v>10</v>
      </c>
      <c r="GD327" s="51">
        <v>10</v>
      </c>
      <c r="GE327" s="51">
        <v>15</v>
      </c>
      <c r="GF327" s="51">
        <v>1</v>
      </c>
      <c r="GG327" s="51">
        <v>5</v>
      </c>
      <c r="GH327" s="51">
        <v>10</v>
      </c>
      <c r="GI327" s="51">
        <v>8</v>
      </c>
      <c r="GJ327" s="51">
        <v>5</v>
      </c>
      <c r="GK327" s="51">
        <v>5</v>
      </c>
      <c r="GL327" s="52">
        <v>32</v>
      </c>
    </row>
    <row r="328" spans="1:194" s="1" customFormat="1">
      <c r="A328" s="30" t="s">
        <v>133</v>
      </c>
      <c r="B328" s="1" t="s">
        <v>406</v>
      </c>
      <c r="C328" s="29" t="str">
        <f t="shared" si="92"/>
        <v>LA England - Islington</v>
      </c>
      <c r="D328" s="50">
        <f t="shared" si="83"/>
        <v>86159</v>
      </c>
      <c r="E328" s="50">
        <f t="shared" si="84"/>
        <v>97926</v>
      </c>
      <c r="F328" s="51">
        <f t="shared" si="85"/>
        <v>220373</v>
      </c>
      <c r="G328" s="51">
        <f t="shared" si="86"/>
        <v>104519</v>
      </c>
      <c r="H328" s="52">
        <f t="shared" si="87"/>
        <v>115854</v>
      </c>
      <c r="I328" s="52">
        <f t="shared" si="88"/>
        <v>86159</v>
      </c>
      <c r="J328" s="52">
        <f t="shared" si="89"/>
        <v>97926</v>
      </c>
      <c r="K328" s="49">
        <f t="shared" si="90"/>
        <v>18360</v>
      </c>
      <c r="L328" s="50">
        <f t="shared" si="91"/>
        <v>17928</v>
      </c>
      <c r="M328" s="51">
        <v>1319</v>
      </c>
      <c r="N328" s="51">
        <v>1174</v>
      </c>
      <c r="O328" s="51">
        <v>1028</v>
      </c>
      <c r="P328" s="51">
        <v>1087</v>
      </c>
      <c r="Q328" s="51">
        <v>1065</v>
      </c>
      <c r="R328" s="51">
        <v>1018</v>
      </c>
      <c r="S328" s="51">
        <v>1008</v>
      </c>
      <c r="T328" s="51">
        <v>931</v>
      </c>
      <c r="U328" s="51">
        <v>942</v>
      </c>
      <c r="V328" s="51">
        <v>932</v>
      </c>
      <c r="W328" s="51">
        <v>1024</v>
      </c>
      <c r="X328" s="51">
        <v>1015</v>
      </c>
      <c r="Y328" s="51">
        <v>1003</v>
      </c>
      <c r="Z328" s="51">
        <v>1007</v>
      </c>
      <c r="AA328" s="51">
        <v>1012</v>
      </c>
      <c r="AB328" s="51">
        <v>937</v>
      </c>
      <c r="AC328" s="51">
        <v>932</v>
      </c>
      <c r="AD328" s="51">
        <v>926</v>
      </c>
      <c r="AE328" s="51">
        <v>1114</v>
      </c>
      <c r="AF328" s="51">
        <v>1584</v>
      </c>
      <c r="AG328" s="51">
        <v>1602</v>
      </c>
      <c r="AH328" s="51">
        <v>1656</v>
      </c>
      <c r="AI328" s="51">
        <v>1643</v>
      </c>
      <c r="AJ328" s="51">
        <v>1965</v>
      </c>
      <c r="AK328" s="51">
        <v>2119</v>
      </c>
      <c r="AL328" s="51">
        <v>2459</v>
      </c>
      <c r="AM328" s="51">
        <v>2725</v>
      </c>
      <c r="AN328" s="51">
        <v>2701</v>
      </c>
      <c r="AO328" s="51">
        <v>2870</v>
      </c>
      <c r="AP328" s="51">
        <v>2798</v>
      </c>
      <c r="AQ328" s="51">
        <v>2819</v>
      </c>
      <c r="AR328" s="51">
        <v>2756</v>
      </c>
      <c r="AS328" s="51">
        <v>2674</v>
      </c>
      <c r="AT328" s="51">
        <v>2357</v>
      </c>
      <c r="AU328" s="51">
        <v>2289</v>
      </c>
      <c r="AV328" s="51">
        <v>2183</v>
      </c>
      <c r="AW328" s="51">
        <v>2037</v>
      </c>
      <c r="AX328" s="51">
        <v>1847</v>
      </c>
      <c r="AY328" s="51">
        <v>1686</v>
      </c>
      <c r="AZ328" s="51">
        <v>1510</v>
      </c>
      <c r="BA328" s="51">
        <v>1514</v>
      </c>
      <c r="BB328" s="51">
        <v>1464</v>
      </c>
      <c r="BC328" s="51">
        <v>1585</v>
      </c>
      <c r="BD328" s="51">
        <v>1374</v>
      </c>
      <c r="BE328" s="51">
        <v>1209</v>
      </c>
      <c r="BF328" s="51">
        <v>1191</v>
      </c>
      <c r="BG328" s="51">
        <v>1183</v>
      </c>
      <c r="BH328" s="51">
        <v>1203</v>
      </c>
      <c r="BI328" s="51">
        <v>1137</v>
      </c>
      <c r="BJ328" s="51">
        <v>1207</v>
      </c>
      <c r="BK328" s="51">
        <v>1201</v>
      </c>
      <c r="BL328" s="51">
        <v>1204</v>
      </c>
      <c r="BM328" s="51">
        <v>1291</v>
      </c>
      <c r="BN328" s="51">
        <v>1214</v>
      </c>
      <c r="BO328" s="51">
        <v>1236</v>
      </c>
      <c r="BP328" s="51">
        <v>1190</v>
      </c>
      <c r="BQ328" s="51">
        <v>1327</v>
      </c>
      <c r="BR328" s="51">
        <v>1125</v>
      </c>
      <c r="BS328" s="51">
        <v>1083</v>
      </c>
      <c r="BT328" s="51">
        <v>1083</v>
      </c>
      <c r="BU328" s="51">
        <v>1047</v>
      </c>
      <c r="BV328" s="51">
        <v>916</v>
      </c>
      <c r="BW328" s="51">
        <v>948</v>
      </c>
      <c r="BX328" s="51">
        <v>844</v>
      </c>
      <c r="BY328" s="51">
        <v>745</v>
      </c>
      <c r="BZ328" s="51">
        <v>659</v>
      </c>
      <c r="CA328" s="51">
        <v>676</v>
      </c>
      <c r="CB328" s="51">
        <v>623</v>
      </c>
      <c r="CC328" s="51">
        <v>616</v>
      </c>
      <c r="CD328" s="51">
        <v>566</v>
      </c>
      <c r="CE328" s="51">
        <v>550</v>
      </c>
      <c r="CF328" s="51">
        <v>506</v>
      </c>
      <c r="CG328" s="51">
        <v>483</v>
      </c>
      <c r="CH328" s="51">
        <v>465</v>
      </c>
      <c r="CI328" s="51">
        <v>521</v>
      </c>
      <c r="CJ328" s="51">
        <v>447</v>
      </c>
      <c r="CK328" s="51">
        <v>308</v>
      </c>
      <c r="CL328" s="51">
        <v>312</v>
      </c>
      <c r="CM328" s="51">
        <v>308</v>
      </c>
      <c r="CN328" s="51">
        <v>285</v>
      </c>
      <c r="CO328" s="51">
        <v>239</v>
      </c>
      <c r="CP328" s="51">
        <v>237</v>
      </c>
      <c r="CQ328" s="51">
        <v>237</v>
      </c>
      <c r="CR328" s="51">
        <v>204</v>
      </c>
      <c r="CS328" s="51">
        <v>161</v>
      </c>
      <c r="CT328" s="51">
        <v>154</v>
      </c>
      <c r="CU328" s="51">
        <v>139</v>
      </c>
      <c r="CV328" s="51">
        <v>116</v>
      </c>
      <c r="CW328" s="51">
        <v>81</v>
      </c>
      <c r="CX328" s="51">
        <v>98</v>
      </c>
      <c r="CY328" s="51">
        <v>253</v>
      </c>
      <c r="CZ328" s="51">
        <v>1199</v>
      </c>
      <c r="DA328" s="51">
        <v>1156</v>
      </c>
      <c r="DB328" s="51">
        <v>1043</v>
      </c>
      <c r="DC328" s="51">
        <v>1019</v>
      </c>
      <c r="DD328" s="51">
        <v>975</v>
      </c>
      <c r="DE328" s="51">
        <v>1017</v>
      </c>
      <c r="DF328" s="51">
        <v>980</v>
      </c>
      <c r="DG328" s="51">
        <v>954</v>
      </c>
      <c r="DH328" s="51">
        <v>979</v>
      </c>
      <c r="DI328" s="51">
        <v>981</v>
      </c>
      <c r="DJ328" s="51">
        <v>925</v>
      </c>
      <c r="DK328" s="51">
        <v>985</v>
      </c>
      <c r="DL328" s="51">
        <v>1028</v>
      </c>
      <c r="DM328" s="51">
        <v>956</v>
      </c>
      <c r="DN328" s="51">
        <v>989</v>
      </c>
      <c r="DO328" s="51">
        <v>916</v>
      </c>
      <c r="DP328" s="51">
        <v>916</v>
      </c>
      <c r="DQ328" s="51">
        <v>910</v>
      </c>
      <c r="DR328" s="51">
        <v>1105</v>
      </c>
      <c r="DS328" s="51">
        <v>1804</v>
      </c>
      <c r="DT328" s="51">
        <v>2143</v>
      </c>
      <c r="DU328" s="51">
        <v>2058</v>
      </c>
      <c r="DV328" s="51">
        <v>2320</v>
      </c>
      <c r="DW328" s="51">
        <v>2694</v>
      </c>
      <c r="DX328" s="51">
        <v>2969</v>
      </c>
      <c r="DY328" s="51">
        <v>2952</v>
      </c>
      <c r="DZ328" s="51">
        <v>3166</v>
      </c>
      <c r="EA328" s="51">
        <v>3287</v>
      </c>
      <c r="EB328" s="51">
        <v>3280</v>
      </c>
      <c r="EC328" s="51">
        <v>3273</v>
      </c>
      <c r="ED328" s="51">
        <v>3224</v>
      </c>
      <c r="EE328" s="51">
        <v>3102</v>
      </c>
      <c r="EF328" s="51">
        <v>2996</v>
      </c>
      <c r="EG328" s="51">
        <v>2633</v>
      </c>
      <c r="EH328" s="51">
        <v>2337</v>
      </c>
      <c r="EI328" s="51">
        <v>2199</v>
      </c>
      <c r="EJ328" s="51">
        <v>2122</v>
      </c>
      <c r="EK328" s="51">
        <v>1971</v>
      </c>
      <c r="EL328" s="51">
        <v>1773</v>
      </c>
      <c r="EM328" s="51">
        <v>1638</v>
      </c>
      <c r="EN328" s="51">
        <v>1511</v>
      </c>
      <c r="EO328" s="51">
        <v>1583</v>
      </c>
      <c r="EP328" s="51">
        <v>1534</v>
      </c>
      <c r="EQ328" s="51">
        <v>1412</v>
      </c>
      <c r="ER328" s="51">
        <v>1327</v>
      </c>
      <c r="ES328" s="51">
        <v>1366</v>
      </c>
      <c r="ET328" s="51">
        <v>1312</v>
      </c>
      <c r="EU328" s="51">
        <v>1339</v>
      </c>
      <c r="EV328" s="51">
        <v>1324</v>
      </c>
      <c r="EW328" s="51">
        <v>1231</v>
      </c>
      <c r="EX328" s="51">
        <v>1162</v>
      </c>
      <c r="EY328" s="51">
        <v>1337</v>
      </c>
      <c r="EZ328" s="51">
        <v>1313</v>
      </c>
      <c r="FA328" s="51">
        <v>1272</v>
      </c>
      <c r="FB328" s="51">
        <v>1204</v>
      </c>
      <c r="FC328" s="51">
        <v>1221</v>
      </c>
      <c r="FD328" s="51">
        <v>1331</v>
      </c>
      <c r="FE328" s="51">
        <v>1318</v>
      </c>
      <c r="FF328" s="51">
        <v>1217</v>
      </c>
      <c r="FG328" s="51">
        <v>1226</v>
      </c>
      <c r="FH328" s="51">
        <v>1104</v>
      </c>
      <c r="FI328" s="51">
        <v>1036</v>
      </c>
      <c r="FJ328" s="51">
        <v>1004</v>
      </c>
      <c r="FK328" s="51">
        <v>947</v>
      </c>
      <c r="FL328" s="51">
        <v>795</v>
      </c>
      <c r="FM328" s="51">
        <v>782</v>
      </c>
      <c r="FN328" s="51">
        <v>777</v>
      </c>
      <c r="FO328" s="51">
        <v>662</v>
      </c>
      <c r="FP328" s="51">
        <v>635</v>
      </c>
      <c r="FQ328" s="51">
        <v>608</v>
      </c>
      <c r="FR328" s="51">
        <v>613</v>
      </c>
      <c r="FS328" s="51">
        <v>522</v>
      </c>
      <c r="FT328" s="51">
        <v>580</v>
      </c>
      <c r="FU328" s="51">
        <v>539</v>
      </c>
      <c r="FV328" s="51">
        <v>586</v>
      </c>
      <c r="FW328" s="51">
        <v>567</v>
      </c>
      <c r="FX328" s="51">
        <v>472</v>
      </c>
      <c r="FY328" s="51">
        <v>448</v>
      </c>
      <c r="FZ328" s="51">
        <v>393</v>
      </c>
      <c r="GA328" s="51">
        <v>369</v>
      </c>
      <c r="GB328" s="51">
        <v>303</v>
      </c>
      <c r="GC328" s="51">
        <v>290</v>
      </c>
      <c r="GD328" s="51">
        <v>284</v>
      </c>
      <c r="GE328" s="51">
        <v>253</v>
      </c>
      <c r="GF328" s="51">
        <v>264</v>
      </c>
      <c r="GG328" s="51">
        <v>221</v>
      </c>
      <c r="GH328" s="51">
        <v>225</v>
      </c>
      <c r="GI328" s="51">
        <v>198</v>
      </c>
      <c r="GJ328" s="51">
        <v>166</v>
      </c>
      <c r="GK328" s="51">
        <v>139</v>
      </c>
      <c r="GL328" s="52">
        <v>558</v>
      </c>
    </row>
    <row r="329" spans="1:194" s="1" customFormat="1">
      <c r="A329" s="30" t="s">
        <v>133</v>
      </c>
      <c r="B329" s="1" t="s">
        <v>407</v>
      </c>
      <c r="C329" s="29" t="str">
        <f t="shared" si="92"/>
        <v>LA England - Kensington and Chelsea</v>
      </c>
      <c r="D329" s="50">
        <f t="shared" si="83"/>
        <v>56925</v>
      </c>
      <c r="E329" s="50">
        <f t="shared" si="84"/>
        <v>66635</v>
      </c>
      <c r="F329" s="51">
        <f t="shared" si="85"/>
        <v>146154</v>
      </c>
      <c r="G329" s="51">
        <f t="shared" si="86"/>
        <v>68296</v>
      </c>
      <c r="H329" s="52">
        <f t="shared" si="87"/>
        <v>77858</v>
      </c>
      <c r="I329" s="52">
        <f t="shared" si="88"/>
        <v>56925</v>
      </c>
      <c r="J329" s="52">
        <f t="shared" si="89"/>
        <v>66635</v>
      </c>
      <c r="K329" s="49">
        <f t="shared" si="90"/>
        <v>11371</v>
      </c>
      <c r="L329" s="50">
        <f t="shared" si="91"/>
        <v>11223</v>
      </c>
      <c r="M329" s="51">
        <v>723</v>
      </c>
      <c r="N329" s="51">
        <v>616</v>
      </c>
      <c r="O329" s="51">
        <v>611</v>
      </c>
      <c r="P329" s="51">
        <v>585</v>
      </c>
      <c r="Q329" s="51">
        <v>621</v>
      </c>
      <c r="R329" s="51">
        <v>621</v>
      </c>
      <c r="S329" s="51">
        <v>593</v>
      </c>
      <c r="T329" s="51">
        <v>627</v>
      </c>
      <c r="U329" s="51">
        <v>662</v>
      </c>
      <c r="V329" s="51">
        <v>650</v>
      </c>
      <c r="W329" s="51">
        <v>643</v>
      </c>
      <c r="X329" s="51">
        <v>677</v>
      </c>
      <c r="Y329" s="51">
        <v>658</v>
      </c>
      <c r="Z329" s="51">
        <v>702</v>
      </c>
      <c r="AA329" s="51">
        <v>558</v>
      </c>
      <c r="AB329" s="51">
        <v>614</v>
      </c>
      <c r="AC329" s="51">
        <v>615</v>
      </c>
      <c r="AD329" s="51">
        <v>595</v>
      </c>
      <c r="AE329" s="51">
        <v>801</v>
      </c>
      <c r="AF329" s="51">
        <v>783</v>
      </c>
      <c r="AG329" s="51">
        <v>1002</v>
      </c>
      <c r="AH329" s="51">
        <v>1228</v>
      </c>
      <c r="AI329" s="51">
        <v>1195</v>
      </c>
      <c r="AJ329" s="51">
        <v>1441</v>
      </c>
      <c r="AK329" s="51">
        <v>1479</v>
      </c>
      <c r="AL329" s="51">
        <v>1427</v>
      </c>
      <c r="AM329" s="51">
        <v>1374</v>
      </c>
      <c r="AN329" s="51">
        <v>1272</v>
      </c>
      <c r="AO329" s="51">
        <v>1236</v>
      </c>
      <c r="AP329" s="51">
        <v>1246</v>
      </c>
      <c r="AQ329" s="51">
        <v>1128</v>
      </c>
      <c r="AR329" s="51">
        <v>1096</v>
      </c>
      <c r="AS329" s="51">
        <v>1124</v>
      </c>
      <c r="AT329" s="51">
        <v>1060</v>
      </c>
      <c r="AU329" s="51">
        <v>1079</v>
      </c>
      <c r="AV329" s="51">
        <v>1042</v>
      </c>
      <c r="AW329" s="51">
        <v>1071</v>
      </c>
      <c r="AX329" s="51">
        <v>956</v>
      </c>
      <c r="AY329" s="51">
        <v>839</v>
      </c>
      <c r="AZ329" s="51">
        <v>909</v>
      </c>
      <c r="BA329" s="51">
        <v>875</v>
      </c>
      <c r="BB329" s="51">
        <v>933</v>
      </c>
      <c r="BC329" s="51">
        <v>923</v>
      </c>
      <c r="BD329" s="51">
        <v>854</v>
      </c>
      <c r="BE329" s="51">
        <v>872</v>
      </c>
      <c r="BF329" s="51">
        <v>777</v>
      </c>
      <c r="BG329" s="51">
        <v>847</v>
      </c>
      <c r="BH329" s="51">
        <v>830</v>
      </c>
      <c r="BI329" s="51">
        <v>1010</v>
      </c>
      <c r="BJ329" s="51">
        <v>992</v>
      </c>
      <c r="BK329" s="51">
        <v>961</v>
      </c>
      <c r="BL329" s="51">
        <v>1012</v>
      </c>
      <c r="BM329" s="51">
        <v>942</v>
      </c>
      <c r="BN329" s="51">
        <v>1046</v>
      </c>
      <c r="BO329" s="51">
        <v>1002</v>
      </c>
      <c r="BP329" s="51">
        <v>1005</v>
      </c>
      <c r="BQ329" s="51">
        <v>1033</v>
      </c>
      <c r="BR329" s="51">
        <v>1024</v>
      </c>
      <c r="BS329" s="51">
        <v>996</v>
      </c>
      <c r="BT329" s="51">
        <v>966</v>
      </c>
      <c r="BU329" s="51">
        <v>823</v>
      </c>
      <c r="BV329" s="51">
        <v>825</v>
      </c>
      <c r="BW329" s="51">
        <v>809</v>
      </c>
      <c r="BX329" s="51">
        <v>686</v>
      </c>
      <c r="BY329" s="51">
        <v>751</v>
      </c>
      <c r="BZ329" s="51">
        <v>610</v>
      </c>
      <c r="CA329" s="51">
        <v>574</v>
      </c>
      <c r="CB329" s="51">
        <v>529</v>
      </c>
      <c r="CC329" s="51">
        <v>545</v>
      </c>
      <c r="CD329" s="51">
        <v>480</v>
      </c>
      <c r="CE329" s="51">
        <v>462</v>
      </c>
      <c r="CF329" s="51">
        <v>520</v>
      </c>
      <c r="CG329" s="51">
        <v>484</v>
      </c>
      <c r="CH329" s="51">
        <v>480</v>
      </c>
      <c r="CI329" s="51">
        <v>449</v>
      </c>
      <c r="CJ329" s="51">
        <v>487</v>
      </c>
      <c r="CK329" s="51">
        <v>396</v>
      </c>
      <c r="CL329" s="51">
        <v>349</v>
      </c>
      <c r="CM329" s="51">
        <v>372</v>
      </c>
      <c r="CN329" s="51">
        <v>355</v>
      </c>
      <c r="CO329" s="51">
        <v>311</v>
      </c>
      <c r="CP329" s="51">
        <v>276</v>
      </c>
      <c r="CQ329" s="51">
        <v>261</v>
      </c>
      <c r="CR329" s="51">
        <v>222</v>
      </c>
      <c r="CS329" s="51">
        <v>207</v>
      </c>
      <c r="CT329" s="51">
        <v>179</v>
      </c>
      <c r="CU329" s="51">
        <v>136</v>
      </c>
      <c r="CV329" s="51">
        <v>139</v>
      </c>
      <c r="CW329" s="51">
        <v>114</v>
      </c>
      <c r="CX329" s="51">
        <v>96</v>
      </c>
      <c r="CY329" s="51">
        <v>310</v>
      </c>
      <c r="CZ329" s="51">
        <v>694</v>
      </c>
      <c r="DA329" s="51">
        <v>621</v>
      </c>
      <c r="DB329" s="51">
        <v>541</v>
      </c>
      <c r="DC329" s="51">
        <v>668</v>
      </c>
      <c r="DD329" s="51">
        <v>552</v>
      </c>
      <c r="DE329" s="51">
        <v>621</v>
      </c>
      <c r="DF329" s="51">
        <v>613</v>
      </c>
      <c r="DG329" s="51">
        <v>607</v>
      </c>
      <c r="DH329" s="51">
        <v>611</v>
      </c>
      <c r="DI329" s="51">
        <v>611</v>
      </c>
      <c r="DJ329" s="51">
        <v>656</v>
      </c>
      <c r="DK329" s="51">
        <v>638</v>
      </c>
      <c r="DL329" s="51">
        <v>586</v>
      </c>
      <c r="DM329" s="51">
        <v>645</v>
      </c>
      <c r="DN329" s="51">
        <v>635</v>
      </c>
      <c r="DO329" s="51">
        <v>634</v>
      </c>
      <c r="DP329" s="51">
        <v>660</v>
      </c>
      <c r="DQ329" s="51">
        <v>630</v>
      </c>
      <c r="DR329" s="51">
        <v>704</v>
      </c>
      <c r="DS329" s="51">
        <v>741</v>
      </c>
      <c r="DT329" s="51">
        <v>833</v>
      </c>
      <c r="DU329" s="51">
        <v>1238</v>
      </c>
      <c r="DV329" s="51">
        <v>1384</v>
      </c>
      <c r="DW329" s="51">
        <v>1799</v>
      </c>
      <c r="DX329" s="51">
        <v>1722</v>
      </c>
      <c r="DY329" s="51">
        <v>1764</v>
      </c>
      <c r="DZ329" s="51">
        <v>1629</v>
      </c>
      <c r="EA329" s="51">
        <v>1454</v>
      </c>
      <c r="EB329" s="51">
        <v>1468</v>
      </c>
      <c r="EC329" s="51">
        <v>1332</v>
      </c>
      <c r="ED329" s="51">
        <v>1369</v>
      </c>
      <c r="EE329" s="51">
        <v>1258</v>
      </c>
      <c r="EF329" s="51">
        <v>1303</v>
      </c>
      <c r="EG329" s="51">
        <v>1227</v>
      </c>
      <c r="EH329" s="51">
        <v>1308</v>
      </c>
      <c r="EI329" s="51">
        <v>1229</v>
      </c>
      <c r="EJ329" s="51">
        <v>1178</v>
      </c>
      <c r="EK329" s="51">
        <v>1109</v>
      </c>
      <c r="EL329" s="51">
        <v>1065</v>
      </c>
      <c r="EM329" s="51">
        <v>1087</v>
      </c>
      <c r="EN329" s="51">
        <v>1085</v>
      </c>
      <c r="EO329" s="51">
        <v>1052</v>
      </c>
      <c r="EP329" s="51">
        <v>1072</v>
      </c>
      <c r="EQ329" s="51">
        <v>951</v>
      </c>
      <c r="ER329" s="51">
        <v>1002</v>
      </c>
      <c r="ES329" s="51">
        <v>972</v>
      </c>
      <c r="ET329" s="51">
        <v>1097</v>
      </c>
      <c r="EU329" s="51">
        <v>1093</v>
      </c>
      <c r="EV329" s="51">
        <v>1044</v>
      </c>
      <c r="EW329" s="51">
        <v>1033</v>
      </c>
      <c r="EX329" s="51">
        <v>1102</v>
      </c>
      <c r="EY329" s="51">
        <v>1253</v>
      </c>
      <c r="EZ329" s="51">
        <v>1092</v>
      </c>
      <c r="FA329" s="51">
        <v>1207</v>
      </c>
      <c r="FB329" s="51">
        <v>1255</v>
      </c>
      <c r="FC329" s="51">
        <v>1130</v>
      </c>
      <c r="FD329" s="51">
        <v>1223</v>
      </c>
      <c r="FE329" s="51">
        <v>1067</v>
      </c>
      <c r="FF329" s="51">
        <v>1098</v>
      </c>
      <c r="FG329" s="51">
        <v>1151</v>
      </c>
      <c r="FH329" s="51">
        <v>1119</v>
      </c>
      <c r="FI329" s="51">
        <v>954</v>
      </c>
      <c r="FJ329" s="51">
        <v>838</v>
      </c>
      <c r="FK329" s="51">
        <v>863</v>
      </c>
      <c r="FL329" s="51">
        <v>737</v>
      </c>
      <c r="FM329" s="51">
        <v>788</v>
      </c>
      <c r="FN329" s="51">
        <v>713</v>
      </c>
      <c r="FO329" s="51">
        <v>692</v>
      </c>
      <c r="FP329" s="51">
        <v>691</v>
      </c>
      <c r="FQ329" s="51">
        <v>583</v>
      </c>
      <c r="FR329" s="51">
        <v>534</v>
      </c>
      <c r="FS329" s="51">
        <v>592</v>
      </c>
      <c r="FT329" s="51">
        <v>576</v>
      </c>
      <c r="FU329" s="51">
        <v>579</v>
      </c>
      <c r="FV329" s="51">
        <v>609</v>
      </c>
      <c r="FW329" s="51">
        <v>542</v>
      </c>
      <c r="FX329" s="51">
        <v>505</v>
      </c>
      <c r="FY329" s="51">
        <v>513</v>
      </c>
      <c r="FZ329" s="51">
        <v>438</v>
      </c>
      <c r="GA329" s="51">
        <v>418</v>
      </c>
      <c r="GB329" s="51">
        <v>369</v>
      </c>
      <c r="GC329" s="51">
        <v>288</v>
      </c>
      <c r="GD329" s="51">
        <v>356</v>
      </c>
      <c r="GE329" s="51">
        <v>310</v>
      </c>
      <c r="GF329" s="51">
        <v>253</v>
      </c>
      <c r="GG329" s="51">
        <v>256</v>
      </c>
      <c r="GH329" s="51">
        <v>180</v>
      </c>
      <c r="GI329" s="51">
        <v>192</v>
      </c>
      <c r="GJ329" s="51">
        <v>145</v>
      </c>
      <c r="GK329" s="51">
        <v>123</v>
      </c>
      <c r="GL329" s="52">
        <v>699</v>
      </c>
    </row>
    <row r="330" spans="1:194" s="1" customFormat="1">
      <c r="A330" s="30" t="s">
        <v>133</v>
      </c>
      <c r="B330" s="1" t="s">
        <v>408</v>
      </c>
      <c r="C330" s="29" t="str">
        <f t="shared" si="92"/>
        <v>LA England - King's Lynn and West Norfolk</v>
      </c>
      <c r="D330" s="50">
        <f t="shared" ref="D330:D393" si="93">I330</f>
        <v>61469</v>
      </c>
      <c r="E330" s="50">
        <f t="shared" ref="E330:E393" si="94">J330</f>
        <v>65483</v>
      </c>
      <c r="F330" s="51">
        <f t="shared" ref="F330:F393" si="95">G330+H330</f>
        <v>155741</v>
      </c>
      <c r="G330" s="51">
        <f t="shared" ref="G330:G393" si="96">SUM(M330:CY330)</f>
        <v>76209</v>
      </c>
      <c r="H330" s="52">
        <f t="shared" ref="H330:H393" si="97">SUM(CZ330:GL330)</f>
        <v>79532</v>
      </c>
      <c r="I330" s="52">
        <f t="shared" ref="I330:I393" si="98">SUM(AE330:CY330)</f>
        <v>61469</v>
      </c>
      <c r="J330" s="52">
        <f t="shared" ref="J330:J393" si="99">SUM(DR330:GL330)</f>
        <v>65483</v>
      </c>
      <c r="K330" s="49">
        <f t="shared" ref="K330:K390" si="100">SUM(M330:AD330)</f>
        <v>14740</v>
      </c>
      <c r="L330" s="50">
        <f t="shared" ref="L330:L393" si="101">SUM(CZ330:DQ330)</f>
        <v>14049</v>
      </c>
      <c r="M330" s="51">
        <v>743</v>
      </c>
      <c r="N330" s="51">
        <v>704</v>
      </c>
      <c r="O330" s="51">
        <v>740</v>
      </c>
      <c r="P330" s="51">
        <v>798</v>
      </c>
      <c r="Q330" s="51">
        <v>771</v>
      </c>
      <c r="R330" s="51">
        <v>822</v>
      </c>
      <c r="S330" s="51">
        <v>889</v>
      </c>
      <c r="T330" s="51">
        <v>837</v>
      </c>
      <c r="U330" s="51">
        <v>827</v>
      </c>
      <c r="V330" s="51">
        <v>877</v>
      </c>
      <c r="W330" s="51">
        <v>900</v>
      </c>
      <c r="X330" s="51">
        <v>858</v>
      </c>
      <c r="Y330" s="51">
        <v>788</v>
      </c>
      <c r="Z330" s="51">
        <v>826</v>
      </c>
      <c r="AA330" s="51">
        <v>873</v>
      </c>
      <c r="AB330" s="51">
        <v>819</v>
      </c>
      <c r="AC330" s="51">
        <v>843</v>
      </c>
      <c r="AD330" s="51">
        <v>825</v>
      </c>
      <c r="AE330" s="51">
        <v>800</v>
      </c>
      <c r="AF330" s="51">
        <v>678</v>
      </c>
      <c r="AG330" s="51">
        <v>631</v>
      </c>
      <c r="AH330" s="51">
        <v>643</v>
      </c>
      <c r="AI330" s="51">
        <v>793</v>
      </c>
      <c r="AJ330" s="51">
        <v>796</v>
      </c>
      <c r="AK330" s="51">
        <v>827</v>
      </c>
      <c r="AL330" s="51">
        <v>824</v>
      </c>
      <c r="AM330" s="51">
        <v>870</v>
      </c>
      <c r="AN330" s="51">
        <v>802</v>
      </c>
      <c r="AO330" s="51">
        <v>894</v>
      </c>
      <c r="AP330" s="51">
        <v>954</v>
      </c>
      <c r="AQ330" s="51">
        <v>910</v>
      </c>
      <c r="AR330" s="51">
        <v>879</v>
      </c>
      <c r="AS330" s="51">
        <v>874</v>
      </c>
      <c r="AT330" s="51">
        <v>884</v>
      </c>
      <c r="AU330" s="51">
        <v>856</v>
      </c>
      <c r="AV330" s="51">
        <v>907</v>
      </c>
      <c r="AW330" s="51">
        <v>927</v>
      </c>
      <c r="AX330" s="51">
        <v>890</v>
      </c>
      <c r="AY330" s="51">
        <v>845</v>
      </c>
      <c r="AZ330" s="51">
        <v>800</v>
      </c>
      <c r="BA330" s="51">
        <v>765</v>
      </c>
      <c r="BB330" s="51">
        <v>835</v>
      </c>
      <c r="BC330" s="51">
        <v>839</v>
      </c>
      <c r="BD330" s="51">
        <v>808</v>
      </c>
      <c r="BE330" s="51">
        <v>771</v>
      </c>
      <c r="BF330" s="51">
        <v>761</v>
      </c>
      <c r="BG330" s="51">
        <v>814</v>
      </c>
      <c r="BH330" s="51">
        <v>832</v>
      </c>
      <c r="BI330" s="51">
        <v>884</v>
      </c>
      <c r="BJ330" s="51">
        <v>927</v>
      </c>
      <c r="BK330" s="51">
        <v>972</v>
      </c>
      <c r="BL330" s="51">
        <v>1025</v>
      </c>
      <c r="BM330" s="51">
        <v>1035</v>
      </c>
      <c r="BN330" s="51">
        <v>1067</v>
      </c>
      <c r="BO330" s="51">
        <v>1098</v>
      </c>
      <c r="BP330" s="51">
        <v>1086</v>
      </c>
      <c r="BQ330" s="51">
        <v>1161</v>
      </c>
      <c r="BR330" s="51">
        <v>1121</v>
      </c>
      <c r="BS330" s="51">
        <v>1184</v>
      </c>
      <c r="BT330" s="51">
        <v>1115</v>
      </c>
      <c r="BU330" s="51">
        <v>1096</v>
      </c>
      <c r="BV330" s="51">
        <v>1098</v>
      </c>
      <c r="BW330" s="51">
        <v>1075</v>
      </c>
      <c r="BX330" s="51">
        <v>998</v>
      </c>
      <c r="BY330" s="51">
        <v>1006</v>
      </c>
      <c r="BZ330" s="51">
        <v>1023</v>
      </c>
      <c r="CA330" s="51">
        <v>992</v>
      </c>
      <c r="CB330" s="51">
        <v>917</v>
      </c>
      <c r="CC330" s="51">
        <v>915</v>
      </c>
      <c r="CD330" s="51">
        <v>902</v>
      </c>
      <c r="CE330" s="51">
        <v>931</v>
      </c>
      <c r="CF330" s="51">
        <v>891</v>
      </c>
      <c r="CG330" s="51">
        <v>978</v>
      </c>
      <c r="CH330" s="51">
        <v>963</v>
      </c>
      <c r="CI330" s="51">
        <v>1008</v>
      </c>
      <c r="CJ330" s="51">
        <v>1181</v>
      </c>
      <c r="CK330" s="51">
        <v>886</v>
      </c>
      <c r="CL330" s="51">
        <v>823</v>
      </c>
      <c r="CM330" s="51">
        <v>764</v>
      </c>
      <c r="CN330" s="51">
        <v>723</v>
      </c>
      <c r="CO330" s="51">
        <v>643</v>
      </c>
      <c r="CP330" s="51">
        <v>490</v>
      </c>
      <c r="CQ330" s="51">
        <v>542</v>
      </c>
      <c r="CR330" s="51">
        <v>487</v>
      </c>
      <c r="CS330" s="51">
        <v>462</v>
      </c>
      <c r="CT330" s="51">
        <v>412</v>
      </c>
      <c r="CU330" s="51">
        <v>364</v>
      </c>
      <c r="CV330" s="51">
        <v>312</v>
      </c>
      <c r="CW330" s="51">
        <v>260</v>
      </c>
      <c r="CX330" s="51">
        <v>239</v>
      </c>
      <c r="CY330" s="51">
        <v>704</v>
      </c>
      <c r="CZ330" s="51">
        <v>657</v>
      </c>
      <c r="DA330" s="51">
        <v>675</v>
      </c>
      <c r="DB330" s="51">
        <v>741</v>
      </c>
      <c r="DC330" s="51">
        <v>720</v>
      </c>
      <c r="DD330" s="51">
        <v>717</v>
      </c>
      <c r="DE330" s="51">
        <v>783</v>
      </c>
      <c r="DF330" s="51">
        <v>805</v>
      </c>
      <c r="DG330" s="51">
        <v>842</v>
      </c>
      <c r="DH330" s="51">
        <v>816</v>
      </c>
      <c r="DI330" s="51">
        <v>853</v>
      </c>
      <c r="DJ330" s="51">
        <v>863</v>
      </c>
      <c r="DK330" s="51">
        <v>844</v>
      </c>
      <c r="DL330" s="51">
        <v>871</v>
      </c>
      <c r="DM330" s="51">
        <v>854</v>
      </c>
      <c r="DN330" s="51">
        <v>830</v>
      </c>
      <c r="DO330" s="51">
        <v>742</v>
      </c>
      <c r="DP330" s="51">
        <v>727</v>
      </c>
      <c r="DQ330" s="51">
        <v>709</v>
      </c>
      <c r="DR330" s="51">
        <v>696</v>
      </c>
      <c r="DS330" s="51">
        <v>545</v>
      </c>
      <c r="DT330" s="51">
        <v>535</v>
      </c>
      <c r="DU330" s="51">
        <v>594</v>
      </c>
      <c r="DV330" s="51">
        <v>620</v>
      </c>
      <c r="DW330" s="51">
        <v>750</v>
      </c>
      <c r="DX330" s="51">
        <v>804</v>
      </c>
      <c r="DY330" s="51">
        <v>746</v>
      </c>
      <c r="DZ330" s="51">
        <v>781</v>
      </c>
      <c r="EA330" s="51">
        <v>824</v>
      </c>
      <c r="EB330" s="51">
        <v>896</v>
      </c>
      <c r="EC330" s="51">
        <v>866</v>
      </c>
      <c r="ED330" s="51">
        <v>877</v>
      </c>
      <c r="EE330" s="51">
        <v>911</v>
      </c>
      <c r="EF330" s="51">
        <v>934</v>
      </c>
      <c r="EG330" s="51">
        <v>1005</v>
      </c>
      <c r="EH330" s="51">
        <v>992</v>
      </c>
      <c r="EI330" s="51">
        <v>948</v>
      </c>
      <c r="EJ330" s="51">
        <v>917</v>
      </c>
      <c r="EK330" s="51">
        <v>920</v>
      </c>
      <c r="EL330" s="51">
        <v>879</v>
      </c>
      <c r="EM330" s="51">
        <v>884</v>
      </c>
      <c r="EN330" s="51">
        <v>869</v>
      </c>
      <c r="EO330" s="51">
        <v>858</v>
      </c>
      <c r="EP330" s="51">
        <v>841</v>
      </c>
      <c r="EQ330" s="51">
        <v>783</v>
      </c>
      <c r="ER330" s="51">
        <v>791</v>
      </c>
      <c r="ES330" s="51">
        <v>791</v>
      </c>
      <c r="ET330" s="51">
        <v>840</v>
      </c>
      <c r="EU330" s="51">
        <v>858</v>
      </c>
      <c r="EV330" s="51">
        <v>948</v>
      </c>
      <c r="EW330" s="51">
        <v>981</v>
      </c>
      <c r="EX330" s="51">
        <v>1059</v>
      </c>
      <c r="EY330" s="51">
        <v>1162</v>
      </c>
      <c r="EZ330" s="51">
        <v>1090</v>
      </c>
      <c r="FA330" s="51">
        <v>1122</v>
      </c>
      <c r="FB330" s="51">
        <v>1148</v>
      </c>
      <c r="FC330" s="51">
        <v>1074</v>
      </c>
      <c r="FD330" s="51">
        <v>1092</v>
      </c>
      <c r="FE330" s="51">
        <v>1261</v>
      </c>
      <c r="FF330" s="51">
        <v>1201</v>
      </c>
      <c r="FG330" s="51">
        <v>1215</v>
      </c>
      <c r="FH330" s="51">
        <v>1205</v>
      </c>
      <c r="FI330" s="51">
        <v>1187</v>
      </c>
      <c r="FJ330" s="51">
        <v>1088</v>
      </c>
      <c r="FK330" s="51">
        <v>1115</v>
      </c>
      <c r="FL330" s="51">
        <v>1143</v>
      </c>
      <c r="FM330" s="51">
        <v>1046</v>
      </c>
      <c r="FN330" s="51">
        <v>1066</v>
      </c>
      <c r="FO330" s="51">
        <v>1039</v>
      </c>
      <c r="FP330" s="51">
        <v>1028</v>
      </c>
      <c r="FQ330" s="51">
        <v>1054</v>
      </c>
      <c r="FR330" s="51">
        <v>989</v>
      </c>
      <c r="FS330" s="51">
        <v>985</v>
      </c>
      <c r="FT330" s="51">
        <v>1020</v>
      </c>
      <c r="FU330" s="51">
        <v>1107</v>
      </c>
      <c r="FV330" s="51">
        <v>1177</v>
      </c>
      <c r="FW330" s="51">
        <v>1232</v>
      </c>
      <c r="FX330" s="51">
        <v>939</v>
      </c>
      <c r="FY330" s="51">
        <v>884</v>
      </c>
      <c r="FZ330" s="51">
        <v>861</v>
      </c>
      <c r="GA330" s="51">
        <v>814</v>
      </c>
      <c r="GB330" s="51">
        <v>770</v>
      </c>
      <c r="GC330" s="51">
        <v>617</v>
      </c>
      <c r="GD330" s="51">
        <v>650</v>
      </c>
      <c r="GE330" s="51">
        <v>580</v>
      </c>
      <c r="GF330" s="51">
        <v>592</v>
      </c>
      <c r="GG330" s="51">
        <v>488</v>
      </c>
      <c r="GH330" s="51">
        <v>476</v>
      </c>
      <c r="GI330" s="51">
        <v>425</v>
      </c>
      <c r="GJ330" s="51">
        <v>376</v>
      </c>
      <c r="GK330" s="51">
        <v>296</v>
      </c>
      <c r="GL330" s="52">
        <v>1326</v>
      </c>
    </row>
    <row r="331" spans="1:194" s="1" customFormat="1">
      <c r="A331" s="30" t="s">
        <v>133</v>
      </c>
      <c r="B331" s="1" t="s">
        <v>409</v>
      </c>
      <c r="C331" s="29" t="str">
        <f t="shared" si="92"/>
        <v>LA England - Kingston upon Hull, City of</v>
      </c>
      <c r="D331" s="50">
        <f t="shared" si="93"/>
        <v>103768</v>
      </c>
      <c r="E331" s="50">
        <f t="shared" si="94"/>
        <v>104915</v>
      </c>
      <c r="F331" s="51">
        <f t="shared" si="95"/>
        <v>268852</v>
      </c>
      <c r="G331" s="51">
        <f t="shared" si="96"/>
        <v>134568</v>
      </c>
      <c r="H331" s="52">
        <f t="shared" si="97"/>
        <v>134284</v>
      </c>
      <c r="I331" s="52">
        <f t="shared" si="98"/>
        <v>103768</v>
      </c>
      <c r="J331" s="52">
        <f t="shared" si="99"/>
        <v>104915</v>
      </c>
      <c r="K331" s="49">
        <f t="shared" si="100"/>
        <v>30800</v>
      </c>
      <c r="L331" s="50">
        <f t="shared" si="101"/>
        <v>29369</v>
      </c>
      <c r="M331" s="51">
        <v>1670</v>
      </c>
      <c r="N331" s="51">
        <v>1558</v>
      </c>
      <c r="O331" s="51">
        <v>1631</v>
      </c>
      <c r="P331" s="51">
        <v>1633</v>
      </c>
      <c r="Q331" s="51">
        <v>1592</v>
      </c>
      <c r="R331" s="51">
        <v>1762</v>
      </c>
      <c r="S331" s="51">
        <v>1767</v>
      </c>
      <c r="T331" s="51">
        <v>1674</v>
      </c>
      <c r="U331" s="51">
        <v>1764</v>
      </c>
      <c r="V331" s="51">
        <v>1861</v>
      </c>
      <c r="W331" s="51">
        <v>1861</v>
      </c>
      <c r="X331" s="51">
        <v>1815</v>
      </c>
      <c r="Y331" s="51">
        <v>1686</v>
      </c>
      <c r="Z331" s="51">
        <v>1709</v>
      </c>
      <c r="AA331" s="51">
        <v>1705</v>
      </c>
      <c r="AB331" s="51">
        <v>1751</v>
      </c>
      <c r="AC331" s="51">
        <v>1642</v>
      </c>
      <c r="AD331" s="51">
        <v>1719</v>
      </c>
      <c r="AE331" s="51">
        <v>1702</v>
      </c>
      <c r="AF331" s="51">
        <v>1694</v>
      </c>
      <c r="AG331" s="51">
        <v>1836</v>
      </c>
      <c r="AH331" s="51">
        <v>1944</v>
      </c>
      <c r="AI331" s="51">
        <v>1922</v>
      </c>
      <c r="AJ331" s="51">
        <v>1765</v>
      </c>
      <c r="AK331" s="51">
        <v>1858</v>
      </c>
      <c r="AL331" s="51">
        <v>1877</v>
      </c>
      <c r="AM331" s="51">
        <v>1859</v>
      </c>
      <c r="AN331" s="51">
        <v>2032</v>
      </c>
      <c r="AO331" s="51">
        <v>2121</v>
      </c>
      <c r="AP331" s="51">
        <v>2095</v>
      </c>
      <c r="AQ331" s="51">
        <v>2195</v>
      </c>
      <c r="AR331" s="51">
        <v>2177</v>
      </c>
      <c r="AS331" s="51">
        <v>2055</v>
      </c>
      <c r="AT331" s="51">
        <v>2093</v>
      </c>
      <c r="AU331" s="51">
        <v>2081</v>
      </c>
      <c r="AV331" s="51">
        <v>1927</v>
      </c>
      <c r="AW331" s="51">
        <v>2114</v>
      </c>
      <c r="AX331" s="51">
        <v>1999</v>
      </c>
      <c r="AY331" s="51">
        <v>1800</v>
      </c>
      <c r="AZ331" s="51">
        <v>1721</v>
      </c>
      <c r="BA331" s="51">
        <v>1912</v>
      </c>
      <c r="BB331" s="51">
        <v>1748</v>
      </c>
      <c r="BC331" s="51">
        <v>1672</v>
      </c>
      <c r="BD331" s="51">
        <v>1655</v>
      </c>
      <c r="BE331" s="51">
        <v>1535</v>
      </c>
      <c r="BF331" s="51">
        <v>1541</v>
      </c>
      <c r="BG331" s="51">
        <v>1702</v>
      </c>
      <c r="BH331" s="51">
        <v>1580</v>
      </c>
      <c r="BI331" s="51">
        <v>1524</v>
      </c>
      <c r="BJ331" s="51">
        <v>1664</v>
      </c>
      <c r="BK331" s="51">
        <v>1727</v>
      </c>
      <c r="BL331" s="51">
        <v>1801</v>
      </c>
      <c r="BM331" s="51">
        <v>1713</v>
      </c>
      <c r="BN331" s="51">
        <v>1737</v>
      </c>
      <c r="BO331" s="51">
        <v>1674</v>
      </c>
      <c r="BP331" s="51">
        <v>1798</v>
      </c>
      <c r="BQ331" s="51">
        <v>1735</v>
      </c>
      <c r="BR331" s="51">
        <v>1738</v>
      </c>
      <c r="BS331" s="51">
        <v>1705</v>
      </c>
      <c r="BT331" s="51">
        <v>1664</v>
      </c>
      <c r="BU331" s="51">
        <v>1678</v>
      </c>
      <c r="BV331" s="51">
        <v>1539</v>
      </c>
      <c r="BW331" s="51">
        <v>1486</v>
      </c>
      <c r="BX331" s="51">
        <v>1477</v>
      </c>
      <c r="BY331" s="51">
        <v>1452</v>
      </c>
      <c r="BZ331" s="51">
        <v>1387</v>
      </c>
      <c r="CA331" s="51">
        <v>1242</v>
      </c>
      <c r="CB331" s="51">
        <v>1208</v>
      </c>
      <c r="CC331" s="51">
        <v>1235</v>
      </c>
      <c r="CD331" s="51">
        <v>1179</v>
      </c>
      <c r="CE331" s="51">
        <v>1118</v>
      </c>
      <c r="CF331" s="51">
        <v>1095</v>
      </c>
      <c r="CG331" s="51">
        <v>997</v>
      </c>
      <c r="CH331" s="51">
        <v>999</v>
      </c>
      <c r="CI331" s="51">
        <v>1111</v>
      </c>
      <c r="CJ331" s="51">
        <v>1161</v>
      </c>
      <c r="CK331" s="51">
        <v>773</v>
      </c>
      <c r="CL331" s="51">
        <v>711</v>
      </c>
      <c r="CM331" s="51">
        <v>599</v>
      </c>
      <c r="CN331" s="51">
        <v>636</v>
      </c>
      <c r="CO331" s="51">
        <v>504</v>
      </c>
      <c r="CP331" s="51">
        <v>430</v>
      </c>
      <c r="CQ331" s="51">
        <v>421</v>
      </c>
      <c r="CR331" s="51">
        <v>455</v>
      </c>
      <c r="CS331" s="51">
        <v>398</v>
      </c>
      <c r="CT331" s="51">
        <v>352</v>
      </c>
      <c r="CU331" s="51">
        <v>289</v>
      </c>
      <c r="CV331" s="51">
        <v>258</v>
      </c>
      <c r="CW331" s="51">
        <v>195</v>
      </c>
      <c r="CX331" s="51">
        <v>163</v>
      </c>
      <c r="CY331" s="51">
        <v>528</v>
      </c>
      <c r="CZ331" s="51">
        <v>1558</v>
      </c>
      <c r="DA331" s="51">
        <v>1513</v>
      </c>
      <c r="DB331" s="51">
        <v>1635</v>
      </c>
      <c r="DC331" s="51">
        <v>1581</v>
      </c>
      <c r="DD331" s="51">
        <v>1574</v>
      </c>
      <c r="DE331" s="51">
        <v>1632</v>
      </c>
      <c r="DF331" s="51">
        <v>1672</v>
      </c>
      <c r="DG331" s="51">
        <v>1625</v>
      </c>
      <c r="DH331" s="51">
        <v>1667</v>
      </c>
      <c r="DI331" s="51">
        <v>1783</v>
      </c>
      <c r="DJ331" s="51">
        <v>1799</v>
      </c>
      <c r="DK331" s="51">
        <v>1713</v>
      </c>
      <c r="DL331" s="51">
        <v>1704</v>
      </c>
      <c r="DM331" s="51">
        <v>1634</v>
      </c>
      <c r="DN331" s="51">
        <v>1733</v>
      </c>
      <c r="DO331" s="51">
        <v>1540</v>
      </c>
      <c r="DP331" s="51">
        <v>1560</v>
      </c>
      <c r="DQ331" s="51">
        <v>1446</v>
      </c>
      <c r="DR331" s="51">
        <v>1460</v>
      </c>
      <c r="DS331" s="51">
        <v>1649</v>
      </c>
      <c r="DT331" s="51">
        <v>1633</v>
      </c>
      <c r="DU331" s="51">
        <v>1861</v>
      </c>
      <c r="DV331" s="51">
        <v>1785</v>
      </c>
      <c r="DW331" s="51">
        <v>1702</v>
      </c>
      <c r="DX331" s="51">
        <v>1814</v>
      </c>
      <c r="DY331" s="51">
        <v>1926</v>
      </c>
      <c r="DZ331" s="51">
        <v>2015</v>
      </c>
      <c r="EA331" s="51">
        <v>2006</v>
      </c>
      <c r="EB331" s="51">
        <v>2030</v>
      </c>
      <c r="EC331" s="51">
        <v>2190</v>
      </c>
      <c r="ED331" s="51">
        <v>2116</v>
      </c>
      <c r="EE331" s="51">
        <v>2303</v>
      </c>
      <c r="EF331" s="51">
        <v>2143</v>
      </c>
      <c r="EG331" s="51">
        <v>2095</v>
      </c>
      <c r="EH331" s="51">
        <v>2116</v>
      </c>
      <c r="EI331" s="51">
        <v>2084</v>
      </c>
      <c r="EJ331" s="51">
        <v>2008</v>
      </c>
      <c r="EK331" s="51">
        <v>2036</v>
      </c>
      <c r="EL331" s="51">
        <v>1816</v>
      </c>
      <c r="EM331" s="51">
        <v>1808</v>
      </c>
      <c r="EN331" s="51">
        <v>1706</v>
      </c>
      <c r="EO331" s="51">
        <v>1704</v>
      </c>
      <c r="EP331" s="51">
        <v>1696</v>
      </c>
      <c r="EQ331" s="51">
        <v>1543</v>
      </c>
      <c r="ER331" s="51">
        <v>1430</v>
      </c>
      <c r="ES331" s="51">
        <v>1396</v>
      </c>
      <c r="ET331" s="51">
        <v>1437</v>
      </c>
      <c r="EU331" s="51">
        <v>1535</v>
      </c>
      <c r="EV331" s="51">
        <v>1631</v>
      </c>
      <c r="EW331" s="51">
        <v>1599</v>
      </c>
      <c r="EX331" s="51">
        <v>1625</v>
      </c>
      <c r="EY331" s="51">
        <v>1705</v>
      </c>
      <c r="EZ331" s="51">
        <v>1625</v>
      </c>
      <c r="FA331" s="51">
        <v>1703</v>
      </c>
      <c r="FB331" s="51">
        <v>1649</v>
      </c>
      <c r="FC331" s="51">
        <v>1657</v>
      </c>
      <c r="FD331" s="51">
        <v>1621</v>
      </c>
      <c r="FE331" s="51">
        <v>1661</v>
      </c>
      <c r="FF331" s="51">
        <v>1740</v>
      </c>
      <c r="FG331" s="51">
        <v>1697</v>
      </c>
      <c r="FH331" s="51">
        <v>1689</v>
      </c>
      <c r="FI331" s="51">
        <v>1596</v>
      </c>
      <c r="FJ331" s="51">
        <v>1563</v>
      </c>
      <c r="FK331" s="51">
        <v>1384</v>
      </c>
      <c r="FL331" s="51">
        <v>1433</v>
      </c>
      <c r="FM331" s="51">
        <v>1407</v>
      </c>
      <c r="FN331" s="51">
        <v>1299</v>
      </c>
      <c r="FO331" s="51">
        <v>1192</v>
      </c>
      <c r="FP331" s="51">
        <v>1198</v>
      </c>
      <c r="FQ331" s="51">
        <v>1207</v>
      </c>
      <c r="FR331" s="51">
        <v>1169</v>
      </c>
      <c r="FS331" s="51">
        <v>1097</v>
      </c>
      <c r="FT331" s="51">
        <v>1088</v>
      </c>
      <c r="FU331" s="51">
        <v>1076</v>
      </c>
      <c r="FV331" s="51">
        <v>1158</v>
      </c>
      <c r="FW331" s="51">
        <v>1236</v>
      </c>
      <c r="FX331" s="51">
        <v>871</v>
      </c>
      <c r="FY331" s="51">
        <v>736</v>
      </c>
      <c r="FZ331" s="51">
        <v>718</v>
      </c>
      <c r="GA331" s="51">
        <v>787</v>
      </c>
      <c r="GB331" s="51">
        <v>618</v>
      </c>
      <c r="GC331" s="51">
        <v>571</v>
      </c>
      <c r="GD331" s="51">
        <v>576</v>
      </c>
      <c r="GE331" s="51">
        <v>566</v>
      </c>
      <c r="GF331" s="51">
        <v>514</v>
      </c>
      <c r="GG331" s="51">
        <v>493</v>
      </c>
      <c r="GH331" s="51">
        <v>442</v>
      </c>
      <c r="GI331" s="51">
        <v>400</v>
      </c>
      <c r="GJ331" s="51">
        <v>354</v>
      </c>
      <c r="GK331" s="51">
        <v>306</v>
      </c>
      <c r="GL331" s="52">
        <v>1215</v>
      </c>
    </row>
    <row r="332" spans="1:194" s="1" customFormat="1">
      <c r="A332" s="30" t="s">
        <v>133</v>
      </c>
      <c r="B332" s="1" t="s">
        <v>410</v>
      </c>
      <c r="C332" s="29" t="str">
        <f t="shared" ref="C332:C395" si="102">CONCATENATE(A332," - ",B332)</f>
        <v>LA England - Kingston upon Thames</v>
      </c>
      <c r="D332" s="50">
        <f t="shared" si="93"/>
        <v>62505</v>
      </c>
      <c r="E332" s="50">
        <f t="shared" si="94"/>
        <v>69337</v>
      </c>
      <c r="F332" s="51">
        <f t="shared" si="95"/>
        <v>168302</v>
      </c>
      <c r="G332" s="51">
        <f t="shared" si="96"/>
        <v>80907</v>
      </c>
      <c r="H332" s="52">
        <f t="shared" si="97"/>
        <v>87395</v>
      </c>
      <c r="I332" s="52">
        <f t="shared" si="98"/>
        <v>62505</v>
      </c>
      <c r="J332" s="52">
        <f t="shared" si="99"/>
        <v>69337</v>
      </c>
      <c r="K332" s="49">
        <f t="shared" si="100"/>
        <v>18402</v>
      </c>
      <c r="L332" s="50">
        <f t="shared" si="101"/>
        <v>18058</v>
      </c>
      <c r="M332" s="51">
        <v>956</v>
      </c>
      <c r="N332" s="51">
        <v>922</v>
      </c>
      <c r="O332" s="51">
        <v>952</v>
      </c>
      <c r="P332" s="51">
        <v>970</v>
      </c>
      <c r="Q332" s="51">
        <v>1004</v>
      </c>
      <c r="R332" s="51">
        <v>1025</v>
      </c>
      <c r="S332" s="51">
        <v>1036</v>
      </c>
      <c r="T332" s="51">
        <v>1076</v>
      </c>
      <c r="U332" s="51">
        <v>1031</v>
      </c>
      <c r="V332" s="51">
        <v>1093</v>
      </c>
      <c r="W332" s="51">
        <v>1072</v>
      </c>
      <c r="X332" s="51">
        <v>1107</v>
      </c>
      <c r="Y332" s="51">
        <v>1075</v>
      </c>
      <c r="Z332" s="51">
        <v>1040</v>
      </c>
      <c r="AA332" s="51">
        <v>1077</v>
      </c>
      <c r="AB332" s="51">
        <v>986</v>
      </c>
      <c r="AC332" s="51">
        <v>967</v>
      </c>
      <c r="AD332" s="51">
        <v>1013</v>
      </c>
      <c r="AE332" s="51">
        <v>999</v>
      </c>
      <c r="AF332" s="51">
        <v>805</v>
      </c>
      <c r="AG332" s="51">
        <v>850</v>
      </c>
      <c r="AH332" s="51">
        <v>917</v>
      </c>
      <c r="AI332" s="51">
        <v>959</v>
      </c>
      <c r="AJ332" s="51">
        <v>1107</v>
      </c>
      <c r="AK332" s="51">
        <v>1029</v>
      </c>
      <c r="AL332" s="51">
        <v>1000</v>
      </c>
      <c r="AM332" s="51">
        <v>1012</v>
      </c>
      <c r="AN332" s="51">
        <v>1041</v>
      </c>
      <c r="AO332" s="51">
        <v>1012</v>
      </c>
      <c r="AP332" s="51">
        <v>971</v>
      </c>
      <c r="AQ332" s="51">
        <v>1140</v>
      </c>
      <c r="AR332" s="51">
        <v>1120</v>
      </c>
      <c r="AS332" s="51">
        <v>1148</v>
      </c>
      <c r="AT332" s="51">
        <v>1267</v>
      </c>
      <c r="AU332" s="51">
        <v>1193</v>
      </c>
      <c r="AV332" s="51">
        <v>1163</v>
      </c>
      <c r="AW332" s="51">
        <v>1158</v>
      </c>
      <c r="AX332" s="51">
        <v>1290</v>
      </c>
      <c r="AY332" s="51">
        <v>1134</v>
      </c>
      <c r="AZ332" s="51">
        <v>1236</v>
      </c>
      <c r="BA332" s="51">
        <v>1202</v>
      </c>
      <c r="BB332" s="51">
        <v>1285</v>
      </c>
      <c r="BC332" s="51">
        <v>1299</v>
      </c>
      <c r="BD332" s="51">
        <v>1253</v>
      </c>
      <c r="BE332" s="51">
        <v>1282</v>
      </c>
      <c r="BF332" s="51">
        <v>1240</v>
      </c>
      <c r="BG332" s="51">
        <v>1241</v>
      </c>
      <c r="BH332" s="51">
        <v>1274</v>
      </c>
      <c r="BI332" s="51">
        <v>1192</v>
      </c>
      <c r="BJ332" s="51">
        <v>1233</v>
      </c>
      <c r="BK332" s="51">
        <v>1219</v>
      </c>
      <c r="BL332" s="51">
        <v>1229</v>
      </c>
      <c r="BM332" s="51">
        <v>1135</v>
      </c>
      <c r="BN332" s="51">
        <v>1168</v>
      </c>
      <c r="BO332" s="51">
        <v>1138</v>
      </c>
      <c r="BP332" s="51">
        <v>1057</v>
      </c>
      <c r="BQ332" s="51">
        <v>1093</v>
      </c>
      <c r="BR332" s="51">
        <v>1024</v>
      </c>
      <c r="BS332" s="51">
        <v>1039</v>
      </c>
      <c r="BT332" s="51">
        <v>946</v>
      </c>
      <c r="BU332" s="51">
        <v>882</v>
      </c>
      <c r="BV332" s="51">
        <v>851</v>
      </c>
      <c r="BW332" s="51">
        <v>795</v>
      </c>
      <c r="BX332" s="51">
        <v>869</v>
      </c>
      <c r="BY332" s="51">
        <v>722</v>
      </c>
      <c r="BZ332" s="51">
        <v>733</v>
      </c>
      <c r="CA332" s="51">
        <v>649</v>
      </c>
      <c r="CB332" s="51">
        <v>609</v>
      </c>
      <c r="CC332" s="51">
        <v>646</v>
      </c>
      <c r="CD332" s="51">
        <v>616</v>
      </c>
      <c r="CE332" s="51">
        <v>573</v>
      </c>
      <c r="CF332" s="51">
        <v>597</v>
      </c>
      <c r="CG332" s="51">
        <v>575</v>
      </c>
      <c r="CH332" s="51">
        <v>585</v>
      </c>
      <c r="CI332" s="51">
        <v>596</v>
      </c>
      <c r="CJ332" s="51">
        <v>655</v>
      </c>
      <c r="CK332" s="51">
        <v>492</v>
      </c>
      <c r="CL332" s="51">
        <v>438</v>
      </c>
      <c r="CM332" s="51">
        <v>451</v>
      </c>
      <c r="CN332" s="51">
        <v>397</v>
      </c>
      <c r="CO332" s="51">
        <v>305</v>
      </c>
      <c r="CP332" s="51">
        <v>293</v>
      </c>
      <c r="CQ332" s="51">
        <v>297</v>
      </c>
      <c r="CR332" s="51">
        <v>264</v>
      </c>
      <c r="CS332" s="51">
        <v>223</v>
      </c>
      <c r="CT332" s="51">
        <v>239</v>
      </c>
      <c r="CU332" s="51">
        <v>192</v>
      </c>
      <c r="CV332" s="51">
        <v>169</v>
      </c>
      <c r="CW332" s="51">
        <v>132</v>
      </c>
      <c r="CX332" s="51">
        <v>114</v>
      </c>
      <c r="CY332" s="51">
        <v>446</v>
      </c>
      <c r="CZ332" s="51">
        <v>902</v>
      </c>
      <c r="DA332" s="51">
        <v>860</v>
      </c>
      <c r="DB332" s="51">
        <v>867</v>
      </c>
      <c r="DC332" s="51">
        <v>935</v>
      </c>
      <c r="DD332" s="51">
        <v>953</v>
      </c>
      <c r="DE332" s="51">
        <v>946</v>
      </c>
      <c r="DF332" s="51">
        <v>1029</v>
      </c>
      <c r="DG332" s="51">
        <v>1012</v>
      </c>
      <c r="DH332" s="51">
        <v>981</v>
      </c>
      <c r="DI332" s="51">
        <v>1045</v>
      </c>
      <c r="DJ332" s="51">
        <v>1129</v>
      </c>
      <c r="DK332" s="51">
        <v>1108</v>
      </c>
      <c r="DL332" s="51">
        <v>1058</v>
      </c>
      <c r="DM332" s="51">
        <v>1123</v>
      </c>
      <c r="DN332" s="51">
        <v>1084</v>
      </c>
      <c r="DO332" s="51">
        <v>1022</v>
      </c>
      <c r="DP332" s="51">
        <v>1002</v>
      </c>
      <c r="DQ332" s="51">
        <v>1002</v>
      </c>
      <c r="DR332" s="51">
        <v>1020</v>
      </c>
      <c r="DS332" s="51">
        <v>1035</v>
      </c>
      <c r="DT332" s="51">
        <v>1149</v>
      </c>
      <c r="DU332" s="51">
        <v>1181</v>
      </c>
      <c r="DV332" s="51">
        <v>1235</v>
      </c>
      <c r="DW332" s="51">
        <v>1210</v>
      </c>
      <c r="DX332" s="51">
        <v>1260</v>
      </c>
      <c r="DY332" s="51">
        <v>1000</v>
      </c>
      <c r="DZ332" s="51">
        <v>1029</v>
      </c>
      <c r="EA332" s="51">
        <v>1097</v>
      </c>
      <c r="EB332" s="51">
        <v>1065</v>
      </c>
      <c r="EC332" s="51">
        <v>1215</v>
      </c>
      <c r="ED332" s="51">
        <v>1323</v>
      </c>
      <c r="EE332" s="51">
        <v>1270</v>
      </c>
      <c r="EF332" s="51">
        <v>1285</v>
      </c>
      <c r="EG332" s="51">
        <v>1270</v>
      </c>
      <c r="EH332" s="51">
        <v>1373</v>
      </c>
      <c r="EI332" s="51">
        <v>1277</v>
      </c>
      <c r="EJ332" s="51">
        <v>1345</v>
      </c>
      <c r="EK332" s="51">
        <v>1322</v>
      </c>
      <c r="EL332" s="51">
        <v>1327</v>
      </c>
      <c r="EM332" s="51">
        <v>1440</v>
      </c>
      <c r="EN332" s="51">
        <v>1377</v>
      </c>
      <c r="EO332" s="51">
        <v>1439</v>
      </c>
      <c r="EP332" s="51">
        <v>1498</v>
      </c>
      <c r="EQ332" s="51">
        <v>1447</v>
      </c>
      <c r="ER332" s="51">
        <v>1379</v>
      </c>
      <c r="ES332" s="51">
        <v>1241</v>
      </c>
      <c r="ET332" s="51">
        <v>1311</v>
      </c>
      <c r="EU332" s="51">
        <v>1274</v>
      </c>
      <c r="EV332" s="51">
        <v>1284</v>
      </c>
      <c r="EW332" s="51">
        <v>1259</v>
      </c>
      <c r="EX332" s="51">
        <v>1289</v>
      </c>
      <c r="EY332" s="51">
        <v>1243</v>
      </c>
      <c r="EZ332" s="51">
        <v>1136</v>
      </c>
      <c r="FA332" s="51">
        <v>1177</v>
      </c>
      <c r="FB332" s="51">
        <v>1146</v>
      </c>
      <c r="FC332" s="51">
        <v>1089</v>
      </c>
      <c r="FD332" s="51">
        <v>1063</v>
      </c>
      <c r="FE332" s="51">
        <v>1025</v>
      </c>
      <c r="FF332" s="51">
        <v>1011</v>
      </c>
      <c r="FG332" s="51">
        <v>988</v>
      </c>
      <c r="FH332" s="51">
        <v>945</v>
      </c>
      <c r="FI332" s="51">
        <v>894</v>
      </c>
      <c r="FJ332" s="51">
        <v>858</v>
      </c>
      <c r="FK332" s="51">
        <v>846</v>
      </c>
      <c r="FL332" s="51">
        <v>775</v>
      </c>
      <c r="FM332" s="51">
        <v>737</v>
      </c>
      <c r="FN332" s="51">
        <v>740</v>
      </c>
      <c r="FO332" s="51">
        <v>700</v>
      </c>
      <c r="FP332" s="51">
        <v>707</v>
      </c>
      <c r="FQ332" s="51">
        <v>685</v>
      </c>
      <c r="FR332" s="51">
        <v>626</v>
      </c>
      <c r="FS332" s="51">
        <v>645</v>
      </c>
      <c r="FT332" s="51">
        <v>665</v>
      </c>
      <c r="FU332" s="51">
        <v>671</v>
      </c>
      <c r="FV332" s="51">
        <v>720</v>
      </c>
      <c r="FW332" s="51">
        <v>729</v>
      </c>
      <c r="FX332" s="51">
        <v>585</v>
      </c>
      <c r="FY332" s="51">
        <v>512</v>
      </c>
      <c r="FZ332" s="51">
        <v>482</v>
      </c>
      <c r="GA332" s="51">
        <v>451</v>
      </c>
      <c r="GB332" s="51">
        <v>402</v>
      </c>
      <c r="GC332" s="51">
        <v>326</v>
      </c>
      <c r="GD332" s="51">
        <v>385</v>
      </c>
      <c r="GE332" s="51">
        <v>367</v>
      </c>
      <c r="GF332" s="51">
        <v>318</v>
      </c>
      <c r="GG332" s="51">
        <v>281</v>
      </c>
      <c r="GH332" s="51">
        <v>270</v>
      </c>
      <c r="GI332" s="51">
        <v>227</v>
      </c>
      <c r="GJ332" s="51">
        <v>241</v>
      </c>
      <c r="GK332" s="51">
        <v>184</v>
      </c>
      <c r="GL332" s="52">
        <v>959</v>
      </c>
    </row>
    <row r="333" spans="1:194" s="1" customFormat="1">
      <c r="A333" s="30" t="s">
        <v>133</v>
      </c>
      <c r="B333" s="1" t="s">
        <v>411</v>
      </c>
      <c r="C333" s="29" t="str">
        <f t="shared" si="102"/>
        <v>LA England - Kirklees</v>
      </c>
      <c r="D333" s="50">
        <f t="shared" si="93"/>
        <v>164518</v>
      </c>
      <c r="E333" s="50">
        <f t="shared" si="94"/>
        <v>174599</v>
      </c>
      <c r="F333" s="51">
        <f t="shared" si="95"/>
        <v>437593</v>
      </c>
      <c r="G333" s="51">
        <f t="shared" si="96"/>
        <v>215001</v>
      </c>
      <c r="H333" s="52">
        <f t="shared" si="97"/>
        <v>222592</v>
      </c>
      <c r="I333" s="52">
        <f t="shared" si="98"/>
        <v>164518</v>
      </c>
      <c r="J333" s="52">
        <f t="shared" si="99"/>
        <v>174599</v>
      </c>
      <c r="K333" s="49">
        <f t="shared" si="100"/>
        <v>50483</v>
      </c>
      <c r="L333" s="50">
        <f t="shared" si="101"/>
        <v>47993</v>
      </c>
      <c r="M333" s="51">
        <v>2486</v>
      </c>
      <c r="N333" s="51">
        <v>2420</v>
      </c>
      <c r="O333" s="51">
        <v>2559</v>
      </c>
      <c r="P333" s="51">
        <v>2599</v>
      </c>
      <c r="Q333" s="51">
        <v>2631</v>
      </c>
      <c r="R333" s="51">
        <v>2782</v>
      </c>
      <c r="S333" s="51">
        <v>2808</v>
      </c>
      <c r="T333" s="51">
        <v>2784</v>
      </c>
      <c r="U333" s="51">
        <v>2863</v>
      </c>
      <c r="V333" s="51">
        <v>2954</v>
      </c>
      <c r="W333" s="51">
        <v>2914</v>
      </c>
      <c r="X333" s="51">
        <v>3060</v>
      </c>
      <c r="Y333" s="51">
        <v>3026</v>
      </c>
      <c r="Z333" s="51">
        <v>3010</v>
      </c>
      <c r="AA333" s="51">
        <v>2973</v>
      </c>
      <c r="AB333" s="51">
        <v>2816</v>
      </c>
      <c r="AC333" s="51">
        <v>2940</v>
      </c>
      <c r="AD333" s="51">
        <v>2858</v>
      </c>
      <c r="AE333" s="51">
        <v>2835</v>
      </c>
      <c r="AF333" s="51">
        <v>2569</v>
      </c>
      <c r="AG333" s="51">
        <v>2602</v>
      </c>
      <c r="AH333" s="51">
        <v>2747</v>
      </c>
      <c r="AI333" s="51">
        <v>2615</v>
      </c>
      <c r="AJ333" s="51">
        <v>2706</v>
      </c>
      <c r="AK333" s="51">
        <v>2667</v>
      </c>
      <c r="AL333" s="51">
        <v>2433</v>
      </c>
      <c r="AM333" s="51">
        <v>2623</v>
      </c>
      <c r="AN333" s="51">
        <v>2567</v>
      </c>
      <c r="AO333" s="51">
        <v>2578</v>
      </c>
      <c r="AP333" s="51">
        <v>2677</v>
      </c>
      <c r="AQ333" s="51">
        <v>2747</v>
      </c>
      <c r="AR333" s="51">
        <v>2690</v>
      </c>
      <c r="AS333" s="51">
        <v>2752</v>
      </c>
      <c r="AT333" s="51">
        <v>2662</v>
      </c>
      <c r="AU333" s="51">
        <v>2810</v>
      </c>
      <c r="AV333" s="51">
        <v>2833</v>
      </c>
      <c r="AW333" s="51">
        <v>2796</v>
      </c>
      <c r="AX333" s="51">
        <v>2836</v>
      </c>
      <c r="AY333" s="51">
        <v>2822</v>
      </c>
      <c r="AZ333" s="51">
        <v>2732</v>
      </c>
      <c r="BA333" s="51">
        <v>2696</v>
      </c>
      <c r="BB333" s="51">
        <v>2791</v>
      </c>
      <c r="BC333" s="51">
        <v>2843</v>
      </c>
      <c r="BD333" s="51">
        <v>2829</v>
      </c>
      <c r="BE333" s="51">
        <v>2508</v>
      </c>
      <c r="BF333" s="51">
        <v>2499</v>
      </c>
      <c r="BG333" s="51">
        <v>2527</v>
      </c>
      <c r="BH333" s="51">
        <v>2556</v>
      </c>
      <c r="BI333" s="51">
        <v>2705</v>
      </c>
      <c r="BJ333" s="51">
        <v>2801</v>
      </c>
      <c r="BK333" s="51">
        <v>3037</v>
      </c>
      <c r="BL333" s="51">
        <v>3084</v>
      </c>
      <c r="BM333" s="51">
        <v>3076</v>
      </c>
      <c r="BN333" s="51">
        <v>3068</v>
      </c>
      <c r="BO333" s="51">
        <v>3140</v>
      </c>
      <c r="BP333" s="51">
        <v>2994</v>
      </c>
      <c r="BQ333" s="51">
        <v>2944</v>
      </c>
      <c r="BR333" s="51">
        <v>2881</v>
      </c>
      <c r="BS333" s="51">
        <v>2825</v>
      </c>
      <c r="BT333" s="51">
        <v>2756</v>
      </c>
      <c r="BU333" s="51">
        <v>2636</v>
      </c>
      <c r="BV333" s="51">
        <v>2606</v>
      </c>
      <c r="BW333" s="51">
        <v>2495</v>
      </c>
      <c r="BX333" s="51">
        <v>2355</v>
      </c>
      <c r="BY333" s="51">
        <v>2404</v>
      </c>
      <c r="BZ333" s="51">
        <v>2300</v>
      </c>
      <c r="CA333" s="51">
        <v>2151</v>
      </c>
      <c r="CB333" s="51">
        <v>2020</v>
      </c>
      <c r="CC333" s="51">
        <v>2006</v>
      </c>
      <c r="CD333" s="51">
        <v>1990</v>
      </c>
      <c r="CE333" s="51">
        <v>1951</v>
      </c>
      <c r="CF333" s="51">
        <v>1954</v>
      </c>
      <c r="CG333" s="51">
        <v>1970</v>
      </c>
      <c r="CH333" s="51">
        <v>1903</v>
      </c>
      <c r="CI333" s="51">
        <v>1995</v>
      </c>
      <c r="CJ333" s="51">
        <v>2146</v>
      </c>
      <c r="CK333" s="51">
        <v>1537</v>
      </c>
      <c r="CL333" s="51">
        <v>1505</v>
      </c>
      <c r="CM333" s="51">
        <v>1349</v>
      </c>
      <c r="CN333" s="51">
        <v>1232</v>
      </c>
      <c r="CO333" s="51">
        <v>1055</v>
      </c>
      <c r="CP333" s="51">
        <v>910</v>
      </c>
      <c r="CQ333" s="51">
        <v>892</v>
      </c>
      <c r="CR333" s="51">
        <v>919</v>
      </c>
      <c r="CS333" s="51">
        <v>829</v>
      </c>
      <c r="CT333" s="51">
        <v>657</v>
      </c>
      <c r="CU333" s="51">
        <v>605</v>
      </c>
      <c r="CV333" s="51">
        <v>506</v>
      </c>
      <c r="CW333" s="51">
        <v>391</v>
      </c>
      <c r="CX333" s="51">
        <v>310</v>
      </c>
      <c r="CY333" s="51">
        <v>1080</v>
      </c>
      <c r="CZ333" s="51">
        <v>2426</v>
      </c>
      <c r="DA333" s="51">
        <v>2376</v>
      </c>
      <c r="DB333" s="51">
        <v>2500</v>
      </c>
      <c r="DC333" s="51">
        <v>2422</v>
      </c>
      <c r="DD333" s="51">
        <v>2574</v>
      </c>
      <c r="DE333" s="51">
        <v>2577</v>
      </c>
      <c r="DF333" s="51">
        <v>2672</v>
      </c>
      <c r="DG333" s="51">
        <v>2755</v>
      </c>
      <c r="DH333" s="51">
        <v>2578</v>
      </c>
      <c r="DI333" s="51">
        <v>2763</v>
      </c>
      <c r="DJ333" s="51">
        <v>2903</v>
      </c>
      <c r="DK333" s="51">
        <v>2901</v>
      </c>
      <c r="DL333" s="51">
        <v>2750</v>
      </c>
      <c r="DM333" s="51">
        <v>2781</v>
      </c>
      <c r="DN333" s="51">
        <v>2863</v>
      </c>
      <c r="DO333" s="51">
        <v>2717</v>
      </c>
      <c r="DP333" s="51">
        <v>2682</v>
      </c>
      <c r="DQ333" s="51">
        <v>2753</v>
      </c>
      <c r="DR333" s="51">
        <v>2668</v>
      </c>
      <c r="DS333" s="51">
        <v>2421</v>
      </c>
      <c r="DT333" s="51">
        <v>2457</v>
      </c>
      <c r="DU333" s="51">
        <v>2579</v>
      </c>
      <c r="DV333" s="51">
        <v>2600</v>
      </c>
      <c r="DW333" s="51">
        <v>2499</v>
      </c>
      <c r="DX333" s="51">
        <v>2496</v>
      </c>
      <c r="DY333" s="51">
        <v>2551</v>
      </c>
      <c r="DZ333" s="51">
        <v>2618</v>
      </c>
      <c r="EA333" s="51">
        <v>2586</v>
      </c>
      <c r="EB333" s="51">
        <v>2826</v>
      </c>
      <c r="EC333" s="51">
        <v>2868</v>
      </c>
      <c r="ED333" s="51">
        <v>3007</v>
      </c>
      <c r="EE333" s="51">
        <v>2995</v>
      </c>
      <c r="EF333" s="51">
        <v>3040</v>
      </c>
      <c r="EG333" s="51">
        <v>3024</v>
      </c>
      <c r="EH333" s="51">
        <v>3115</v>
      </c>
      <c r="EI333" s="51">
        <v>3076</v>
      </c>
      <c r="EJ333" s="51">
        <v>3015</v>
      </c>
      <c r="EK333" s="51">
        <v>3022</v>
      </c>
      <c r="EL333" s="51">
        <v>2888</v>
      </c>
      <c r="EM333" s="51">
        <v>2963</v>
      </c>
      <c r="EN333" s="51">
        <v>2982</v>
      </c>
      <c r="EO333" s="51">
        <v>3040</v>
      </c>
      <c r="EP333" s="51">
        <v>2976</v>
      </c>
      <c r="EQ333" s="51">
        <v>2925</v>
      </c>
      <c r="ER333" s="51">
        <v>2615</v>
      </c>
      <c r="ES333" s="51">
        <v>2500</v>
      </c>
      <c r="ET333" s="51">
        <v>2714</v>
      </c>
      <c r="EU333" s="51">
        <v>2678</v>
      </c>
      <c r="EV333" s="51">
        <v>2762</v>
      </c>
      <c r="EW333" s="51">
        <v>2861</v>
      </c>
      <c r="EX333" s="51">
        <v>3151</v>
      </c>
      <c r="EY333" s="51">
        <v>3202</v>
      </c>
      <c r="EZ333" s="51">
        <v>3098</v>
      </c>
      <c r="FA333" s="51">
        <v>3096</v>
      </c>
      <c r="FB333" s="51">
        <v>3107</v>
      </c>
      <c r="FC333" s="51">
        <v>2950</v>
      </c>
      <c r="FD333" s="51">
        <v>2998</v>
      </c>
      <c r="FE333" s="51">
        <v>2879</v>
      </c>
      <c r="FF333" s="51">
        <v>2956</v>
      </c>
      <c r="FG333" s="51">
        <v>2847</v>
      </c>
      <c r="FH333" s="51">
        <v>2721</v>
      </c>
      <c r="FI333" s="51">
        <v>2536</v>
      </c>
      <c r="FJ333" s="51">
        <v>2544</v>
      </c>
      <c r="FK333" s="51">
        <v>2479</v>
      </c>
      <c r="FL333" s="51">
        <v>2424</v>
      </c>
      <c r="FM333" s="51">
        <v>2364</v>
      </c>
      <c r="FN333" s="51">
        <v>2221</v>
      </c>
      <c r="FO333" s="51">
        <v>2094</v>
      </c>
      <c r="FP333" s="51">
        <v>2122</v>
      </c>
      <c r="FQ333" s="51">
        <v>2053</v>
      </c>
      <c r="FR333" s="51">
        <v>2047</v>
      </c>
      <c r="FS333" s="51">
        <v>2111</v>
      </c>
      <c r="FT333" s="51">
        <v>2047</v>
      </c>
      <c r="FU333" s="51">
        <v>2088</v>
      </c>
      <c r="FV333" s="51">
        <v>2262</v>
      </c>
      <c r="FW333" s="51">
        <v>2472</v>
      </c>
      <c r="FX333" s="51">
        <v>1704</v>
      </c>
      <c r="FY333" s="51">
        <v>1665</v>
      </c>
      <c r="FZ333" s="51">
        <v>1623</v>
      </c>
      <c r="GA333" s="51">
        <v>1518</v>
      </c>
      <c r="GB333" s="51">
        <v>1372</v>
      </c>
      <c r="GC333" s="51">
        <v>1069</v>
      </c>
      <c r="GD333" s="51">
        <v>1172</v>
      </c>
      <c r="GE333" s="51">
        <v>1083</v>
      </c>
      <c r="GF333" s="51">
        <v>1105</v>
      </c>
      <c r="GG333" s="51">
        <v>952</v>
      </c>
      <c r="GH333" s="51">
        <v>827</v>
      </c>
      <c r="GI333" s="51">
        <v>720</v>
      </c>
      <c r="GJ333" s="51">
        <v>653</v>
      </c>
      <c r="GK333" s="51">
        <v>552</v>
      </c>
      <c r="GL333" s="52">
        <v>2348</v>
      </c>
    </row>
    <row r="334" spans="1:194" s="1" customFormat="1">
      <c r="A334" s="30" t="s">
        <v>133</v>
      </c>
      <c r="B334" s="1" t="s">
        <v>412</v>
      </c>
      <c r="C334" s="29" t="str">
        <f t="shared" si="102"/>
        <v>LA England - Knowsley</v>
      </c>
      <c r="D334" s="50">
        <f t="shared" si="93"/>
        <v>57340</v>
      </c>
      <c r="E334" s="50">
        <f t="shared" si="94"/>
        <v>64955</v>
      </c>
      <c r="F334" s="51">
        <f t="shared" si="95"/>
        <v>157103</v>
      </c>
      <c r="G334" s="51">
        <f t="shared" si="96"/>
        <v>75222</v>
      </c>
      <c r="H334" s="52">
        <f t="shared" si="97"/>
        <v>81881</v>
      </c>
      <c r="I334" s="52">
        <f t="shared" si="98"/>
        <v>57340</v>
      </c>
      <c r="J334" s="52">
        <f t="shared" si="99"/>
        <v>64955</v>
      </c>
      <c r="K334" s="49">
        <f t="shared" si="100"/>
        <v>17882</v>
      </c>
      <c r="L334" s="50">
        <f t="shared" si="101"/>
        <v>16926</v>
      </c>
      <c r="M334" s="51">
        <v>1052</v>
      </c>
      <c r="N334" s="51">
        <v>965</v>
      </c>
      <c r="O334" s="51">
        <v>1027</v>
      </c>
      <c r="P334" s="51">
        <v>1039</v>
      </c>
      <c r="Q334" s="51">
        <v>1060</v>
      </c>
      <c r="R334" s="51">
        <v>1024</v>
      </c>
      <c r="S334" s="51">
        <v>1015</v>
      </c>
      <c r="T334" s="51">
        <v>1030</v>
      </c>
      <c r="U334" s="51">
        <v>962</v>
      </c>
      <c r="V334" s="51">
        <v>999</v>
      </c>
      <c r="W334" s="51">
        <v>1000</v>
      </c>
      <c r="X334" s="51">
        <v>990</v>
      </c>
      <c r="Y334" s="51">
        <v>973</v>
      </c>
      <c r="Z334" s="51">
        <v>960</v>
      </c>
      <c r="AA334" s="51">
        <v>947</v>
      </c>
      <c r="AB334" s="51">
        <v>947</v>
      </c>
      <c r="AC334" s="51">
        <v>946</v>
      </c>
      <c r="AD334" s="51">
        <v>946</v>
      </c>
      <c r="AE334" s="51">
        <v>857</v>
      </c>
      <c r="AF334" s="51">
        <v>814</v>
      </c>
      <c r="AG334" s="51">
        <v>703</v>
      </c>
      <c r="AH334" s="51">
        <v>807</v>
      </c>
      <c r="AI334" s="51">
        <v>798</v>
      </c>
      <c r="AJ334" s="51">
        <v>847</v>
      </c>
      <c r="AK334" s="51">
        <v>931</v>
      </c>
      <c r="AL334" s="51">
        <v>886</v>
      </c>
      <c r="AM334" s="51">
        <v>970</v>
      </c>
      <c r="AN334" s="51">
        <v>1012</v>
      </c>
      <c r="AO334" s="51">
        <v>1056</v>
      </c>
      <c r="AP334" s="51">
        <v>984</v>
      </c>
      <c r="AQ334" s="51">
        <v>1139</v>
      </c>
      <c r="AR334" s="51">
        <v>1117</v>
      </c>
      <c r="AS334" s="51">
        <v>1191</v>
      </c>
      <c r="AT334" s="51">
        <v>1130</v>
      </c>
      <c r="AU334" s="51">
        <v>1099</v>
      </c>
      <c r="AV334" s="51">
        <v>1057</v>
      </c>
      <c r="AW334" s="51">
        <v>1008</v>
      </c>
      <c r="AX334" s="51">
        <v>1064</v>
      </c>
      <c r="AY334" s="51">
        <v>1034</v>
      </c>
      <c r="AZ334" s="51">
        <v>1009</v>
      </c>
      <c r="BA334" s="51">
        <v>915</v>
      </c>
      <c r="BB334" s="51">
        <v>870</v>
      </c>
      <c r="BC334" s="51">
        <v>870</v>
      </c>
      <c r="BD334" s="51">
        <v>818</v>
      </c>
      <c r="BE334" s="51">
        <v>759</v>
      </c>
      <c r="BF334" s="51">
        <v>707</v>
      </c>
      <c r="BG334" s="51">
        <v>768</v>
      </c>
      <c r="BH334" s="51">
        <v>791</v>
      </c>
      <c r="BI334" s="51">
        <v>850</v>
      </c>
      <c r="BJ334" s="51">
        <v>829</v>
      </c>
      <c r="BK334" s="51">
        <v>927</v>
      </c>
      <c r="BL334" s="51">
        <v>992</v>
      </c>
      <c r="BM334" s="51">
        <v>998</v>
      </c>
      <c r="BN334" s="51">
        <v>962</v>
      </c>
      <c r="BO334" s="51">
        <v>961</v>
      </c>
      <c r="BP334" s="51">
        <v>1066</v>
      </c>
      <c r="BQ334" s="51">
        <v>1057</v>
      </c>
      <c r="BR334" s="51">
        <v>1078</v>
      </c>
      <c r="BS334" s="51">
        <v>1133</v>
      </c>
      <c r="BT334" s="51">
        <v>1130</v>
      </c>
      <c r="BU334" s="51">
        <v>1056</v>
      </c>
      <c r="BV334" s="51">
        <v>1088</v>
      </c>
      <c r="BW334" s="51">
        <v>1069</v>
      </c>
      <c r="BX334" s="51">
        <v>962</v>
      </c>
      <c r="BY334" s="51">
        <v>988</v>
      </c>
      <c r="BZ334" s="51">
        <v>948</v>
      </c>
      <c r="CA334" s="51">
        <v>853</v>
      </c>
      <c r="CB334" s="51">
        <v>824</v>
      </c>
      <c r="CC334" s="51">
        <v>784</v>
      </c>
      <c r="CD334" s="51">
        <v>791</v>
      </c>
      <c r="CE334" s="51">
        <v>648</v>
      </c>
      <c r="CF334" s="51">
        <v>657</v>
      </c>
      <c r="CG334" s="51">
        <v>629</v>
      </c>
      <c r="CH334" s="51">
        <v>669</v>
      </c>
      <c r="CI334" s="51">
        <v>591</v>
      </c>
      <c r="CJ334" s="51">
        <v>636</v>
      </c>
      <c r="CK334" s="51">
        <v>458</v>
      </c>
      <c r="CL334" s="51">
        <v>395</v>
      </c>
      <c r="CM334" s="51">
        <v>389</v>
      </c>
      <c r="CN334" s="51">
        <v>327</v>
      </c>
      <c r="CO334" s="51">
        <v>309</v>
      </c>
      <c r="CP334" s="51">
        <v>288</v>
      </c>
      <c r="CQ334" s="51">
        <v>279</v>
      </c>
      <c r="CR334" s="51">
        <v>283</v>
      </c>
      <c r="CS334" s="51">
        <v>252</v>
      </c>
      <c r="CT334" s="51">
        <v>218</v>
      </c>
      <c r="CU334" s="51">
        <v>212</v>
      </c>
      <c r="CV334" s="51">
        <v>158</v>
      </c>
      <c r="CW334" s="51">
        <v>151</v>
      </c>
      <c r="CX334" s="51">
        <v>105</v>
      </c>
      <c r="CY334" s="51">
        <v>329</v>
      </c>
      <c r="CZ334" s="51">
        <v>992</v>
      </c>
      <c r="DA334" s="51">
        <v>947</v>
      </c>
      <c r="DB334" s="51">
        <v>993</v>
      </c>
      <c r="DC334" s="51">
        <v>962</v>
      </c>
      <c r="DD334" s="51">
        <v>979</v>
      </c>
      <c r="DE334" s="51">
        <v>1011</v>
      </c>
      <c r="DF334" s="51">
        <v>937</v>
      </c>
      <c r="DG334" s="51">
        <v>923</v>
      </c>
      <c r="DH334" s="51">
        <v>918</v>
      </c>
      <c r="DI334" s="51">
        <v>923</v>
      </c>
      <c r="DJ334" s="51">
        <v>982</v>
      </c>
      <c r="DK334" s="51">
        <v>932</v>
      </c>
      <c r="DL334" s="51">
        <v>892</v>
      </c>
      <c r="DM334" s="51">
        <v>924</v>
      </c>
      <c r="DN334" s="51">
        <v>926</v>
      </c>
      <c r="DO334" s="51">
        <v>816</v>
      </c>
      <c r="DP334" s="51">
        <v>895</v>
      </c>
      <c r="DQ334" s="51">
        <v>974</v>
      </c>
      <c r="DR334" s="51">
        <v>820</v>
      </c>
      <c r="DS334" s="51">
        <v>758</v>
      </c>
      <c r="DT334" s="51">
        <v>685</v>
      </c>
      <c r="DU334" s="51">
        <v>697</v>
      </c>
      <c r="DV334" s="51">
        <v>820</v>
      </c>
      <c r="DW334" s="51">
        <v>919</v>
      </c>
      <c r="DX334" s="51">
        <v>944</v>
      </c>
      <c r="DY334" s="51">
        <v>1227</v>
      </c>
      <c r="DZ334" s="51">
        <v>1092</v>
      </c>
      <c r="EA334" s="51">
        <v>1150</v>
      </c>
      <c r="EB334" s="51">
        <v>1182</v>
      </c>
      <c r="EC334" s="51">
        <v>1204</v>
      </c>
      <c r="ED334" s="51">
        <v>1323</v>
      </c>
      <c r="EE334" s="51">
        <v>1359</v>
      </c>
      <c r="EF334" s="51">
        <v>1322</v>
      </c>
      <c r="EG334" s="51">
        <v>1259</v>
      </c>
      <c r="EH334" s="51">
        <v>1272</v>
      </c>
      <c r="EI334" s="51">
        <v>1313</v>
      </c>
      <c r="EJ334" s="51">
        <v>1195</v>
      </c>
      <c r="EK334" s="51">
        <v>1143</v>
      </c>
      <c r="EL334" s="51">
        <v>1111</v>
      </c>
      <c r="EM334" s="51">
        <v>1034</v>
      </c>
      <c r="EN334" s="51">
        <v>1042</v>
      </c>
      <c r="EO334" s="51">
        <v>1002</v>
      </c>
      <c r="EP334" s="51">
        <v>1044</v>
      </c>
      <c r="EQ334" s="51">
        <v>995</v>
      </c>
      <c r="ER334" s="51">
        <v>854</v>
      </c>
      <c r="ES334" s="51">
        <v>787</v>
      </c>
      <c r="ET334" s="51">
        <v>868</v>
      </c>
      <c r="EU334" s="51">
        <v>869</v>
      </c>
      <c r="EV334" s="51">
        <v>894</v>
      </c>
      <c r="EW334" s="51">
        <v>886</v>
      </c>
      <c r="EX334" s="51">
        <v>1027</v>
      </c>
      <c r="EY334" s="51">
        <v>1115</v>
      </c>
      <c r="EZ334" s="51">
        <v>1102</v>
      </c>
      <c r="FA334" s="51">
        <v>1138</v>
      </c>
      <c r="FB334" s="51">
        <v>1102</v>
      </c>
      <c r="FC334" s="51">
        <v>1213</v>
      </c>
      <c r="FD334" s="51">
        <v>1168</v>
      </c>
      <c r="FE334" s="51">
        <v>1271</v>
      </c>
      <c r="FF334" s="51">
        <v>1253</v>
      </c>
      <c r="FG334" s="51">
        <v>1180</v>
      </c>
      <c r="FH334" s="51">
        <v>1277</v>
      </c>
      <c r="FI334" s="51">
        <v>1165</v>
      </c>
      <c r="FJ334" s="51">
        <v>1066</v>
      </c>
      <c r="FK334" s="51">
        <v>1012</v>
      </c>
      <c r="FL334" s="51">
        <v>1054</v>
      </c>
      <c r="FM334" s="51">
        <v>1057</v>
      </c>
      <c r="FN334" s="51">
        <v>921</v>
      </c>
      <c r="FO334" s="51">
        <v>857</v>
      </c>
      <c r="FP334" s="51">
        <v>856</v>
      </c>
      <c r="FQ334" s="51">
        <v>826</v>
      </c>
      <c r="FR334" s="51">
        <v>768</v>
      </c>
      <c r="FS334" s="51">
        <v>761</v>
      </c>
      <c r="FT334" s="51">
        <v>733</v>
      </c>
      <c r="FU334" s="51">
        <v>662</v>
      </c>
      <c r="FV334" s="51">
        <v>715</v>
      </c>
      <c r="FW334" s="51">
        <v>692</v>
      </c>
      <c r="FX334" s="51">
        <v>568</v>
      </c>
      <c r="FY334" s="51">
        <v>493</v>
      </c>
      <c r="FZ334" s="51">
        <v>470</v>
      </c>
      <c r="GA334" s="51">
        <v>414</v>
      </c>
      <c r="GB334" s="51">
        <v>402</v>
      </c>
      <c r="GC334" s="51">
        <v>373</v>
      </c>
      <c r="GD334" s="51">
        <v>400</v>
      </c>
      <c r="GE334" s="51">
        <v>393</v>
      </c>
      <c r="GF334" s="51">
        <v>382</v>
      </c>
      <c r="GG334" s="51">
        <v>353</v>
      </c>
      <c r="GH334" s="51">
        <v>300</v>
      </c>
      <c r="GI334" s="51">
        <v>266</v>
      </c>
      <c r="GJ334" s="51">
        <v>216</v>
      </c>
      <c r="GK334" s="51">
        <v>195</v>
      </c>
      <c r="GL334" s="52">
        <v>669</v>
      </c>
    </row>
    <row r="335" spans="1:194" s="1" customFormat="1">
      <c r="A335" s="30" t="s">
        <v>133</v>
      </c>
      <c r="B335" s="1" t="s">
        <v>413</v>
      </c>
      <c r="C335" s="29" t="str">
        <f t="shared" si="102"/>
        <v>LA England - Lambeth</v>
      </c>
      <c r="D335" s="50">
        <f t="shared" si="93"/>
        <v>126443</v>
      </c>
      <c r="E335" s="50">
        <f t="shared" si="94"/>
        <v>137097</v>
      </c>
      <c r="F335" s="51">
        <f t="shared" si="95"/>
        <v>316812</v>
      </c>
      <c r="G335" s="51">
        <f t="shared" si="96"/>
        <v>153533</v>
      </c>
      <c r="H335" s="52">
        <f t="shared" si="97"/>
        <v>163279</v>
      </c>
      <c r="I335" s="52">
        <f t="shared" si="98"/>
        <v>126443</v>
      </c>
      <c r="J335" s="52">
        <f t="shared" si="99"/>
        <v>137097</v>
      </c>
      <c r="K335" s="49">
        <f t="shared" si="100"/>
        <v>27090</v>
      </c>
      <c r="L335" s="50">
        <f t="shared" si="101"/>
        <v>26182</v>
      </c>
      <c r="M335" s="51">
        <v>1749</v>
      </c>
      <c r="N335" s="51">
        <v>1525</v>
      </c>
      <c r="O335" s="51">
        <v>1499</v>
      </c>
      <c r="P335" s="51">
        <v>1426</v>
      </c>
      <c r="Q335" s="51">
        <v>1428</v>
      </c>
      <c r="R335" s="51">
        <v>1345</v>
      </c>
      <c r="S335" s="51">
        <v>1492</v>
      </c>
      <c r="T335" s="51">
        <v>1479</v>
      </c>
      <c r="U335" s="51">
        <v>1475</v>
      </c>
      <c r="V335" s="51">
        <v>1484</v>
      </c>
      <c r="W335" s="51">
        <v>1462</v>
      </c>
      <c r="X335" s="51">
        <v>1456</v>
      </c>
      <c r="Y335" s="51">
        <v>1476</v>
      </c>
      <c r="Z335" s="51">
        <v>1549</v>
      </c>
      <c r="AA335" s="51">
        <v>1610</v>
      </c>
      <c r="AB335" s="51">
        <v>1604</v>
      </c>
      <c r="AC335" s="51">
        <v>1568</v>
      </c>
      <c r="AD335" s="51">
        <v>1463</v>
      </c>
      <c r="AE335" s="51">
        <v>1507</v>
      </c>
      <c r="AF335" s="51">
        <v>1525</v>
      </c>
      <c r="AG335" s="51">
        <v>1568</v>
      </c>
      <c r="AH335" s="51">
        <v>1681</v>
      </c>
      <c r="AI335" s="51">
        <v>2157</v>
      </c>
      <c r="AJ335" s="51">
        <v>2961</v>
      </c>
      <c r="AK335" s="51">
        <v>3912</v>
      </c>
      <c r="AL335" s="51">
        <v>4505</v>
      </c>
      <c r="AM335" s="51">
        <v>4684</v>
      </c>
      <c r="AN335" s="51">
        <v>4609</v>
      </c>
      <c r="AO335" s="51">
        <v>4509</v>
      </c>
      <c r="AP335" s="51">
        <v>4078</v>
      </c>
      <c r="AQ335" s="51">
        <v>4141</v>
      </c>
      <c r="AR335" s="51">
        <v>3930</v>
      </c>
      <c r="AS335" s="51">
        <v>3523</v>
      </c>
      <c r="AT335" s="51">
        <v>3271</v>
      </c>
      <c r="AU335" s="51">
        <v>3109</v>
      </c>
      <c r="AV335" s="51">
        <v>2707</v>
      </c>
      <c r="AW335" s="51">
        <v>2658</v>
      </c>
      <c r="AX335" s="51">
        <v>2460</v>
      </c>
      <c r="AY335" s="51">
        <v>2344</v>
      </c>
      <c r="AZ335" s="51">
        <v>2279</v>
      </c>
      <c r="BA335" s="51">
        <v>2263</v>
      </c>
      <c r="BB335" s="51">
        <v>2199</v>
      </c>
      <c r="BC335" s="51">
        <v>2246</v>
      </c>
      <c r="BD335" s="51">
        <v>2007</v>
      </c>
      <c r="BE335" s="51">
        <v>1833</v>
      </c>
      <c r="BF335" s="51">
        <v>2053</v>
      </c>
      <c r="BG335" s="51">
        <v>1970</v>
      </c>
      <c r="BH335" s="51">
        <v>1986</v>
      </c>
      <c r="BI335" s="51">
        <v>1840</v>
      </c>
      <c r="BJ335" s="51">
        <v>1875</v>
      </c>
      <c r="BK335" s="51">
        <v>1962</v>
      </c>
      <c r="BL335" s="51">
        <v>1965</v>
      </c>
      <c r="BM335" s="51">
        <v>2041</v>
      </c>
      <c r="BN335" s="51">
        <v>1919</v>
      </c>
      <c r="BO335" s="51">
        <v>1990</v>
      </c>
      <c r="BP335" s="51">
        <v>1809</v>
      </c>
      <c r="BQ335" s="51">
        <v>1895</v>
      </c>
      <c r="BR335" s="51">
        <v>1877</v>
      </c>
      <c r="BS335" s="51">
        <v>1761</v>
      </c>
      <c r="BT335" s="51">
        <v>1604</v>
      </c>
      <c r="BU335" s="51">
        <v>1500</v>
      </c>
      <c r="BV335" s="51">
        <v>1389</v>
      </c>
      <c r="BW335" s="51">
        <v>1298</v>
      </c>
      <c r="BX335" s="51">
        <v>1186</v>
      </c>
      <c r="BY335" s="51">
        <v>1177</v>
      </c>
      <c r="BZ335" s="51">
        <v>1080</v>
      </c>
      <c r="CA335" s="51">
        <v>962</v>
      </c>
      <c r="CB335" s="51">
        <v>969</v>
      </c>
      <c r="CC335" s="51">
        <v>830</v>
      </c>
      <c r="CD335" s="51">
        <v>756</v>
      </c>
      <c r="CE335" s="51">
        <v>689</v>
      </c>
      <c r="CF335" s="51">
        <v>694</v>
      </c>
      <c r="CG335" s="51">
        <v>655</v>
      </c>
      <c r="CH335" s="51">
        <v>627</v>
      </c>
      <c r="CI335" s="51">
        <v>591</v>
      </c>
      <c r="CJ335" s="51">
        <v>582</v>
      </c>
      <c r="CK335" s="51">
        <v>430</v>
      </c>
      <c r="CL335" s="51">
        <v>392</v>
      </c>
      <c r="CM335" s="51">
        <v>373</v>
      </c>
      <c r="CN335" s="51">
        <v>411</v>
      </c>
      <c r="CO335" s="51">
        <v>336</v>
      </c>
      <c r="CP335" s="51">
        <v>292</v>
      </c>
      <c r="CQ335" s="51">
        <v>338</v>
      </c>
      <c r="CR335" s="51">
        <v>255</v>
      </c>
      <c r="CS335" s="51">
        <v>233</v>
      </c>
      <c r="CT335" s="51">
        <v>218</v>
      </c>
      <c r="CU335" s="51">
        <v>202</v>
      </c>
      <c r="CV335" s="51">
        <v>133</v>
      </c>
      <c r="CW335" s="51">
        <v>128</v>
      </c>
      <c r="CX335" s="51">
        <v>124</v>
      </c>
      <c r="CY335" s="51">
        <v>380</v>
      </c>
      <c r="CZ335" s="51">
        <v>1684</v>
      </c>
      <c r="DA335" s="51">
        <v>1404</v>
      </c>
      <c r="DB335" s="51">
        <v>1360</v>
      </c>
      <c r="DC335" s="51">
        <v>1385</v>
      </c>
      <c r="DD335" s="51">
        <v>1363</v>
      </c>
      <c r="DE335" s="51">
        <v>1456</v>
      </c>
      <c r="DF335" s="51">
        <v>1327</v>
      </c>
      <c r="DG335" s="51">
        <v>1394</v>
      </c>
      <c r="DH335" s="51">
        <v>1403</v>
      </c>
      <c r="DI335" s="51">
        <v>1461</v>
      </c>
      <c r="DJ335" s="51">
        <v>1494</v>
      </c>
      <c r="DK335" s="51">
        <v>1460</v>
      </c>
      <c r="DL335" s="51">
        <v>1543</v>
      </c>
      <c r="DM335" s="51">
        <v>1460</v>
      </c>
      <c r="DN335" s="51">
        <v>1536</v>
      </c>
      <c r="DO335" s="51">
        <v>1449</v>
      </c>
      <c r="DP335" s="51">
        <v>1468</v>
      </c>
      <c r="DQ335" s="51">
        <v>1535</v>
      </c>
      <c r="DR335" s="51">
        <v>1574</v>
      </c>
      <c r="DS335" s="51">
        <v>1628</v>
      </c>
      <c r="DT335" s="51">
        <v>1718</v>
      </c>
      <c r="DU335" s="51">
        <v>1850</v>
      </c>
      <c r="DV335" s="51">
        <v>2690</v>
      </c>
      <c r="DW335" s="51">
        <v>3780</v>
      </c>
      <c r="DX335" s="51">
        <v>4864</v>
      </c>
      <c r="DY335" s="51">
        <v>5454</v>
      </c>
      <c r="DZ335" s="51">
        <v>5304</v>
      </c>
      <c r="EA335" s="51">
        <v>5253</v>
      </c>
      <c r="EB335" s="51">
        <v>4697</v>
      </c>
      <c r="EC335" s="51">
        <v>4289</v>
      </c>
      <c r="ED335" s="51">
        <v>3987</v>
      </c>
      <c r="EE335" s="51">
        <v>3788</v>
      </c>
      <c r="EF335" s="51">
        <v>3536</v>
      </c>
      <c r="EG335" s="51">
        <v>3263</v>
      </c>
      <c r="EH335" s="51">
        <v>3016</v>
      </c>
      <c r="EI335" s="51">
        <v>2831</v>
      </c>
      <c r="EJ335" s="51">
        <v>2638</v>
      </c>
      <c r="EK335" s="51">
        <v>2462</v>
      </c>
      <c r="EL335" s="51">
        <v>2396</v>
      </c>
      <c r="EM335" s="51">
        <v>2238</v>
      </c>
      <c r="EN335" s="51">
        <v>2327</v>
      </c>
      <c r="EO335" s="51">
        <v>2186</v>
      </c>
      <c r="EP335" s="51">
        <v>2318</v>
      </c>
      <c r="EQ335" s="51">
        <v>2146</v>
      </c>
      <c r="ER335" s="51">
        <v>2084</v>
      </c>
      <c r="ES335" s="51">
        <v>2071</v>
      </c>
      <c r="ET335" s="51">
        <v>2011</v>
      </c>
      <c r="EU335" s="51">
        <v>2087</v>
      </c>
      <c r="EV335" s="51">
        <v>1966</v>
      </c>
      <c r="EW335" s="51">
        <v>1917</v>
      </c>
      <c r="EX335" s="51">
        <v>1908</v>
      </c>
      <c r="EY335" s="51">
        <v>1995</v>
      </c>
      <c r="EZ335" s="51">
        <v>1996</v>
      </c>
      <c r="FA335" s="51">
        <v>2061</v>
      </c>
      <c r="FB335" s="51">
        <v>2073</v>
      </c>
      <c r="FC335" s="51">
        <v>2006</v>
      </c>
      <c r="FD335" s="51">
        <v>2035</v>
      </c>
      <c r="FE335" s="51">
        <v>1910</v>
      </c>
      <c r="FF335" s="51">
        <v>1842</v>
      </c>
      <c r="FG335" s="51">
        <v>1832</v>
      </c>
      <c r="FH335" s="51">
        <v>1765</v>
      </c>
      <c r="FI335" s="51">
        <v>1566</v>
      </c>
      <c r="FJ335" s="51">
        <v>1421</v>
      </c>
      <c r="FK335" s="51">
        <v>1386</v>
      </c>
      <c r="FL335" s="51">
        <v>1268</v>
      </c>
      <c r="FM335" s="51">
        <v>1177</v>
      </c>
      <c r="FN335" s="51">
        <v>1160</v>
      </c>
      <c r="FO335" s="51">
        <v>985</v>
      </c>
      <c r="FP335" s="51">
        <v>884</v>
      </c>
      <c r="FQ335" s="51">
        <v>857</v>
      </c>
      <c r="FR335" s="51">
        <v>787</v>
      </c>
      <c r="FS335" s="51">
        <v>798</v>
      </c>
      <c r="FT335" s="51">
        <v>715</v>
      </c>
      <c r="FU335" s="51">
        <v>680</v>
      </c>
      <c r="FV335" s="51">
        <v>677</v>
      </c>
      <c r="FW335" s="51">
        <v>675</v>
      </c>
      <c r="FX335" s="51">
        <v>581</v>
      </c>
      <c r="FY335" s="51">
        <v>510</v>
      </c>
      <c r="FZ335" s="51">
        <v>528</v>
      </c>
      <c r="GA335" s="51">
        <v>502</v>
      </c>
      <c r="GB335" s="51">
        <v>440</v>
      </c>
      <c r="GC335" s="51">
        <v>441</v>
      </c>
      <c r="GD335" s="51">
        <v>416</v>
      </c>
      <c r="GE335" s="51">
        <v>423</v>
      </c>
      <c r="GF335" s="51">
        <v>359</v>
      </c>
      <c r="GG335" s="51">
        <v>303</v>
      </c>
      <c r="GH335" s="51">
        <v>314</v>
      </c>
      <c r="GI335" s="51">
        <v>247</v>
      </c>
      <c r="GJ335" s="51">
        <v>203</v>
      </c>
      <c r="GK335" s="51">
        <v>187</v>
      </c>
      <c r="GL335" s="52">
        <v>815</v>
      </c>
    </row>
    <row r="336" spans="1:194" s="1" customFormat="1">
      <c r="A336" s="30" t="s">
        <v>133</v>
      </c>
      <c r="B336" s="1" t="s">
        <v>414</v>
      </c>
      <c r="C336" s="29" t="str">
        <f t="shared" si="102"/>
        <v>LA England - Lancaster</v>
      </c>
      <c r="D336" s="50">
        <f t="shared" si="93"/>
        <v>57302</v>
      </c>
      <c r="E336" s="50">
        <f t="shared" si="94"/>
        <v>60946</v>
      </c>
      <c r="F336" s="51">
        <f t="shared" si="95"/>
        <v>144446</v>
      </c>
      <c r="G336" s="51">
        <f t="shared" si="96"/>
        <v>70625</v>
      </c>
      <c r="H336" s="52">
        <f t="shared" si="97"/>
        <v>73821</v>
      </c>
      <c r="I336" s="52">
        <f t="shared" si="98"/>
        <v>57302</v>
      </c>
      <c r="J336" s="52">
        <f t="shared" si="99"/>
        <v>60946</v>
      </c>
      <c r="K336" s="49">
        <f t="shared" si="100"/>
        <v>13323</v>
      </c>
      <c r="L336" s="50">
        <f t="shared" si="101"/>
        <v>12875</v>
      </c>
      <c r="M336" s="51">
        <v>655</v>
      </c>
      <c r="N336" s="51">
        <v>620</v>
      </c>
      <c r="O336" s="51">
        <v>688</v>
      </c>
      <c r="P336" s="51">
        <v>727</v>
      </c>
      <c r="Q336" s="51">
        <v>683</v>
      </c>
      <c r="R336" s="51">
        <v>702</v>
      </c>
      <c r="S336" s="51">
        <v>752</v>
      </c>
      <c r="T336" s="51">
        <v>696</v>
      </c>
      <c r="U336" s="51">
        <v>745</v>
      </c>
      <c r="V336" s="51">
        <v>798</v>
      </c>
      <c r="W336" s="51">
        <v>785</v>
      </c>
      <c r="X336" s="51">
        <v>819</v>
      </c>
      <c r="Y336" s="51">
        <v>784</v>
      </c>
      <c r="Z336" s="51">
        <v>783</v>
      </c>
      <c r="AA336" s="51">
        <v>789</v>
      </c>
      <c r="AB336" s="51">
        <v>766</v>
      </c>
      <c r="AC336" s="51">
        <v>739</v>
      </c>
      <c r="AD336" s="51">
        <v>792</v>
      </c>
      <c r="AE336" s="51">
        <v>997</v>
      </c>
      <c r="AF336" s="51">
        <v>2183</v>
      </c>
      <c r="AG336" s="51">
        <v>1995</v>
      </c>
      <c r="AH336" s="51">
        <v>1778</v>
      </c>
      <c r="AI336" s="51">
        <v>1364</v>
      </c>
      <c r="AJ336" s="51">
        <v>1003</v>
      </c>
      <c r="AK336" s="51">
        <v>717</v>
      </c>
      <c r="AL336" s="51">
        <v>748</v>
      </c>
      <c r="AM336" s="51">
        <v>789</v>
      </c>
      <c r="AN336" s="51">
        <v>742</v>
      </c>
      <c r="AO336" s="51">
        <v>791</v>
      </c>
      <c r="AP336" s="51">
        <v>773</v>
      </c>
      <c r="AQ336" s="51">
        <v>807</v>
      </c>
      <c r="AR336" s="51">
        <v>829</v>
      </c>
      <c r="AS336" s="51">
        <v>784</v>
      </c>
      <c r="AT336" s="51">
        <v>806</v>
      </c>
      <c r="AU336" s="51">
        <v>862</v>
      </c>
      <c r="AV336" s="51">
        <v>764</v>
      </c>
      <c r="AW336" s="51">
        <v>808</v>
      </c>
      <c r="AX336" s="51">
        <v>866</v>
      </c>
      <c r="AY336" s="51">
        <v>935</v>
      </c>
      <c r="AZ336" s="51">
        <v>805</v>
      </c>
      <c r="BA336" s="51">
        <v>798</v>
      </c>
      <c r="BB336" s="51">
        <v>802</v>
      </c>
      <c r="BC336" s="51">
        <v>836</v>
      </c>
      <c r="BD336" s="51">
        <v>771</v>
      </c>
      <c r="BE336" s="51">
        <v>730</v>
      </c>
      <c r="BF336" s="51">
        <v>714</v>
      </c>
      <c r="BG336" s="51">
        <v>672</v>
      </c>
      <c r="BH336" s="51">
        <v>772</v>
      </c>
      <c r="BI336" s="51">
        <v>778</v>
      </c>
      <c r="BJ336" s="51">
        <v>787</v>
      </c>
      <c r="BK336" s="51">
        <v>846</v>
      </c>
      <c r="BL336" s="51">
        <v>877</v>
      </c>
      <c r="BM336" s="51">
        <v>938</v>
      </c>
      <c r="BN336" s="51">
        <v>969</v>
      </c>
      <c r="BO336" s="51">
        <v>905</v>
      </c>
      <c r="BP336" s="51">
        <v>976</v>
      </c>
      <c r="BQ336" s="51">
        <v>937</v>
      </c>
      <c r="BR336" s="51">
        <v>1008</v>
      </c>
      <c r="BS336" s="51">
        <v>999</v>
      </c>
      <c r="BT336" s="51">
        <v>899</v>
      </c>
      <c r="BU336" s="51">
        <v>920</v>
      </c>
      <c r="BV336" s="51">
        <v>915</v>
      </c>
      <c r="BW336" s="51">
        <v>882</v>
      </c>
      <c r="BX336" s="51">
        <v>906</v>
      </c>
      <c r="BY336" s="51">
        <v>810</v>
      </c>
      <c r="BZ336" s="51">
        <v>811</v>
      </c>
      <c r="CA336" s="51">
        <v>744</v>
      </c>
      <c r="CB336" s="51">
        <v>742</v>
      </c>
      <c r="CC336" s="51">
        <v>739</v>
      </c>
      <c r="CD336" s="51">
        <v>722</v>
      </c>
      <c r="CE336" s="51">
        <v>693</v>
      </c>
      <c r="CF336" s="51">
        <v>719</v>
      </c>
      <c r="CG336" s="51">
        <v>697</v>
      </c>
      <c r="CH336" s="51">
        <v>777</v>
      </c>
      <c r="CI336" s="51">
        <v>712</v>
      </c>
      <c r="CJ336" s="51">
        <v>860</v>
      </c>
      <c r="CK336" s="51">
        <v>639</v>
      </c>
      <c r="CL336" s="51">
        <v>530</v>
      </c>
      <c r="CM336" s="51">
        <v>528</v>
      </c>
      <c r="CN336" s="51">
        <v>527</v>
      </c>
      <c r="CO336" s="51">
        <v>424</v>
      </c>
      <c r="CP336" s="51">
        <v>366</v>
      </c>
      <c r="CQ336" s="51">
        <v>336</v>
      </c>
      <c r="CR336" s="51">
        <v>327</v>
      </c>
      <c r="CS336" s="51">
        <v>336</v>
      </c>
      <c r="CT336" s="51">
        <v>280</v>
      </c>
      <c r="CU336" s="51">
        <v>228</v>
      </c>
      <c r="CV336" s="51">
        <v>188</v>
      </c>
      <c r="CW336" s="51">
        <v>165</v>
      </c>
      <c r="CX336" s="51">
        <v>148</v>
      </c>
      <c r="CY336" s="51">
        <v>471</v>
      </c>
      <c r="CZ336" s="51">
        <v>620</v>
      </c>
      <c r="DA336" s="51">
        <v>632</v>
      </c>
      <c r="DB336" s="51">
        <v>672</v>
      </c>
      <c r="DC336" s="51">
        <v>671</v>
      </c>
      <c r="DD336" s="51">
        <v>699</v>
      </c>
      <c r="DE336" s="51">
        <v>655</v>
      </c>
      <c r="DF336" s="51">
        <v>761</v>
      </c>
      <c r="DG336" s="51">
        <v>755</v>
      </c>
      <c r="DH336" s="51">
        <v>736</v>
      </c>
      <c r="DI336" s="51">
        <v>723</v>
      </c>
      <c r="DJ336" s="51">
        <v>785</v>
      </c>
      <c r="DK336" s="51">
        <v>775</v>
      </c>
      <c r="DL336" s="51">
        <v>794</v>
      </c>
      <c r="DM336" s="51">
        <v>704</v>
      </c>
      <c r="DN336" s="51">
        <v>722</v>
      </c>
      <c r="DO336" s="51">
        <v>688</v>
      </c>
      <c r="DP336" s="51">
        <v>761</v>
      </c>
      <c r="DQ336" s="51">
        <v>722</v>
      </c>
      <c r="DR336" s="51">
        <v>978</v>
      </c>
      <c r="DS336" s="51">
        <v>2154</v>
      </c>
      <c r="DT336" s="51">
        <v>2166</v>
      </c>
      <c r="DU336" s="51">
        <v>1746</v>
      </c>
      <c r="DV336" s="51">
        <v>1263</v>
      </c>
      <c r="DW336" s="51">
        <v>865</v>
      </c>
      <c r="DX336" s="51">
        <v>763</v>
      </c>
      <c r="DY336" s="51">
        <v>805</v>
      </c>
      <c r="DZ336" s="51">
        <v>777</v>
      </c>
      <c r="EA336" s="51">
        <v>773</v>
      </c>
      <c r="EB336" s="51">
        <v>815</v>
      </c>
      <c r="EC336" s="51">
        <v>800</v>
      </c>
      <c r="ED336" s="51">
        <v>868</v>
      </c>
      <c r="EE336" s="51">
        <v>776</v>
      </c>
      <c r="EF336" s="51">
        <v>778</v>
      </c>
      <c r="EG336" s="51">
        <v>911</v>
      </c>
      <c r="EH336" s="51">
        <v>944</v>
      </c>
      <c r="EI336" s="51">
        <v>829</v>
      </c>
      <c r="EJ336" s="51">
        <v>814</v>
      </c>
      <c r="EK336" s="51">
        <v>888</v>
      </c>
      <c r="EL336" s="51">
        <v>878</v>
      </c>
      <c r="EM336" s="51">
        <v>901</v>
      </c>
      <c r="EN336" s="51">
        <v>858</v>
      </c>
      <c r="EO336" s="51">
        <v>788</v>
      </c>
      <c r="EP336" s="51">
        <v>890</v>
      </c>
      <c r="EQ336" s="51">
        <v>808</v>
      </c>
      <c r="ER336" s="51">
        <v>717</v>
      </c>
      <c r="ES336" s="51">
        <v>745</v>
      </c>
      <c r="ET336" s="51">
        <v>739</v>
      </c>
      <c r="EU336" s="51">
        <v>745</v>
      </c>
      <c r="EV336" s="51">
        <v>751</v>
      </c>
      <c r="EW336" s="51">
        <v>829</v>
      </c>
      <c r="EX336" s="51">
        <v>908</v>
      </c>
      <c r="EY336" s="51">
        <v>955</v>
      </c>
      <c r="EZ336" s="51">
        <v>932</v>
      </c>
      <c r="FA336" s="51">
        <v>932</v>
      </c>
      <c r="FB336" s="51">
        <v>1006</v>
      </c>
      <c r="FC336" s="51">
        <v>1017</v>
      </c>
      <c r="FD336" s="51">
        <v>1021</v>
      </c>
      <c r="FE336" s="51">
        <v>1031</v>
      </c>
      <c r="FF336" s="51">
        <v>985</v>
      </c>
      <c r="FG336" s="51">
        <v>991</v>
      </c>
      <c r="FH336" s="51">
        <v>1003</v>
      </c>
      <c r="FI336" s="51">
        <v>938</v>
      </c>
      <c r="FJ336" s="51">
        <v>970</v>
      </c>
      <c r="FK336" s="51">
        <v>948</v>
      </c>
      <c r="FL336" s="51">
        <v>905</v>
      </c>
      <c r="FM336" s="51">
        <v>842</v>
      </c>
      <c r="FN336" s="51">
        <v>763</v>
      </c>
      <c r="FO336" s="51">
        <v>801</v>
      </c>
      <c r="FP336" s="51">
        <v>774</v>
      </c>
      <c r="FQ336" s="51">
        <v>786</v>
      </c>
      <c r="FR336" s="51">
        <v>796</v>
      </c>
      <c r="FS336" s="51">
        <v>754</v>
      </c>
      <c r="FT336" s="51">
        <v>757</v>
      </c>
      <c r="FU336" s="51">
        <v>784</v>
      </c>
      <c r="FV336" s="51">
        <v>827</v>
      </c>
      <c r="FW336" s="51">
        <v>903</v>
      </c>
      <c r="FX336" s="51">
        <v>665</v>
      </c>
      <c r="FY336" s="51">
        <v>663</v>
      </c>
      <c r="FZ336" s="51">
        <v>619</v>
      </c>
      <c r="GA336" s="51">
        <v>546</v>
      </c>
      <c r="GB336" s="51">
        <v>506</v>
      </c>
      <c r="GC336" s="51">
        <v>436</v>
      </c>
      <c r="GD336" s="51">
        <v>446</v>
      </c>
      <c r="GE336" s="51">
        <v>437</v>
      </c>
      <c r="GF336" s="51">
        <v>388</v>
      </c>
      <c r="GG336" s="51">
        <v>379</v>
      </c>
      <c r="GH336" s="51">
        <v>346</v>
      </c>
      <c r="GI336" s="51">
        <v>284</v>
      </c>
      <c r="GJ336" s="51">
        <v>287</v>
      </c>
      <c r="GK336" s="51">
        <v>233</v>
      </c>
      <c r="GL336" s="52">
        <v>1020</v>
      </c>
    </row>
    <row r="337" spans="1:194" s="1" customFormat="1">
      <c r="A337" s="30" t="s">
        <v>133</v>
      </c>
      <c r="B337" s="1" t="s">
        <v>415</v>
      </c>
      <c r="C337" s="29" t="str">
        <f t="shared" si="102"/>
        <v>LA England - Leeds</v>
      </c>
      <c r="D337" s="50">
        <f t="shared" si="93"/>
        <v>313860</v>
      </c>
      <c r="E337" s="50">
        <f t="shared" si="94"/>
        <v>335972</v>
      </c>
      <c r="F337" s="51">
        <f t="shared" si="95"/>
        <v>822483</v>
      </c>
      <c r="G337" s="51">
        <f t="shared" si="96"/>
        <v>402324</v>
      </c>
      <c r="H337" s="52">
        <f t="shared" si="97"/>
        <v>420159</v>
      </c>
      <c r="I337" s="52">
        <f t="shared" si="98"/>
        <v>313860</v>
      </c>
      <c r="J337" s="52">
        <f t="shared" si="99"/>
        <v>335972</v>
      </c>
      <c r="K337" s="49">
        <f t="shared" si="100"/>
        <v>88464</v>
      </c>
      <c r="L337" s="50">
        <f t="shared" si="101"/>
        <v>84187</v>
      </c>
      <c r="M337" s="51">
        <v>4443</v>
      </c>
      <c r="N337" s="51">
        <v>4529</v>
      </c>
      <c r="O337" s="51">
        <v>4704</v>
      </c>
      <c r="P337" s="51">
        <v>4900</v>
      </c>
      <c r="Q337" s="51">
        <v>4864</v>
      </c>
      <c r="R337" s="51">
        <v>5037</v>
      </c>
      <c r="S337" s="51">
        <v>5185</v>
      </c>
      <c r="T337" s="51">
        <v>5123</v>
      </c>
      <c r="U337" s="51">
        <v>4981</v>
      </c>
      <c r="V337" s="51">
        <v>5228</v>
      </c>
      <c r="W337" s="51">
        <v>5246</v>
      </c>
      <c r="X337" s="51">
        <v>5110</v>
      </c>
      <c r="Y337" s="51">
        <v>5126</v>
      </c>
      <c r="Z337" s="51">
        <v>5088</v>
      </c>
      <c r="AA337" s="51">
        <v>4818</v>
      </c>
      <c r="AB337" s="51">
        <v>4887</v>
      </c>
      <c r="AC337" s="51">
        <v>4682</v>
      </c>
      <c r="AD337" s="51">
        <v>4513</v>
      </c>
      <c r="AE337" s="51">
        <v>5168</v>
      </c>
      <c r="AF337" s="51">
        <v>7685</v>
      </c>
      <c r="AG337" s="51">
        <v>7855</v>
      </c>
      <c r="AH337" s="51">
        <v>7279</v>
      </c>
      <c r="AI337" s="51">
        <v>6931</v>
      </c>
      <c r="AJ337" s="51">
        <v>6792</v>
      </c>
      <c r="AK337" s="51">
        <v>6565</v>
      </c>
      <c r="AL337" s="51">
        <v>6297</v>
      </c>
      <c r="AM337" s="51">
        <v>5985</v>
      </c>
      <c r="AN337" s="51">
        <v>6048</v>
      </c>
      <c r="AO337" s="51">
        <v>6195</v>
      </c>
      <c r="AP337" s="51">
        <v>5881</v>
      </c>
      <c r="AQ337" s="51">
        <v>5928</v>
      </c>
      <c r="AR337" s="51">
        <v>6284</v>
      </c>
      <c r="AS337" s="51">
        <v>5868</v>
      </c>
      <c r="AT337" s="51">
        <v>5690</v>
      </c>
      <c r="AU337" s="51">
        <v>5756</v>
      </c>
      <c r="AV337" s="51">
        <v>5657</v>
      </c>
      <c r="AW337" s="51">
        <v>5757</v>
      </c>
      <c r="AX337" s="51">
        <v>5520</v>
      </c>
      <c r="AY337" s="51">
        <v>5452</v>
      </c>
      <c r="AZ337" s="51">
        <v>5418</v>
      </c>
      <c r="BA337" s="51">
        <v>5430</v>
      </c>
      <c r="BB337" s="51">
        <v>5442</v>
      </c>
      <c r="BC337" s="51">
        <v>5478</v>
      </c>
      <c r="BD337" s="51">
        <v>5198</v>
      </c>
      <c r="BE337" s="51">
        <v>4734</v>
      </c>
      <c r="BF337" s="51">
        <v>4675</v>
      </c>
      <c r="BG337" s="51">
        <v>4840</v>
      </c>
      <c r="BH337" s="51">
        <v>4665</v>
      </c>
      <c r="BI337" s="51">
        <v>4760</v>
      </c>
      <c r="BJ337" s="51">
        <v>5090</v>
      </c>
      <c r="BK337" s="51">
        <v>4984</v>
      </c>
      <c r="BL337" s="51">
        <v>5303</v>
      </c>
      <c r="BM337" s="51">
        <v>5019</v>
      </c>
      <c r="BN337" s="51">
        <v>4869</v>
      </c>
      <c r="BO337" s="51">
        <v>4825</v>
      </c>
      <c r="BP337" s="51">
        <v>4914</v>
      </c>
      <c r="BQ337" s="51">
        <v>4821</v>
      </c>
      <c r="BR337" s="51">
        <v>4905</v>
      </c>
      <c r="BS337" s="51">
        <v>4790</v>
      </c>
      <c r="BT337" s="51">
        <v>4487</v>
      </c>
      <c r="BU337" s="51">
        <v>4390</v>
      </c>
      <c r="BV337" s="51">
        <v>4226</v>
      </c>
      <c r="BW337" s="51">
        <v>3935</v>
      </c>
      <c r="BX337" s="51">
        <v>3997</v>
      </c>
      <c r="BY337" s="51">
        <v>3775</v>
      </c>
      <c r="BZ337" s="51">
        <v>3578</v>
      </c>
      <c r="CA337" s="51">
        <v>3430</v>
      </c>
      <c r="CB337" s="51">
        <v>3157</v>
      </c>
      <c r="CC337" s="51">
        <v>3314</v>
      </c>
      <c r="CD337" s="51">
        <v>3196</v>
      </c>
      <c r="CE337" s="51">
        <v>2973</v>
      </c>
      <c r="CF337" s="51">
        <v>3055</v>
      </c>
      <c r="CG337" s="51">
        <v>2950</v>
      </c>
      <c r="CH337" s="51">
        <v>3144</v>
      </c>
      <c r="CI337" s="51">
        <v>3193</v>
      </c>
      <c r="CJ337" s="51">
        <v>3290</v>
      </c>
      <c r="CK337" s="51">
        <v>2411</v>
      </c>
      <c r="CL337" s="51">
        <v>2347</v>
      </c>
      <c r="CM337" s="51">
        <v>2198</v>
      </c>
      <c r="CN337" s="51">
        <v>2063</v>
      </c>
      <c r="CO337" s="51">
        <v>1716</v>
      </c>
      <c r="CP337" s="51">
        <v>1448</v>
      </c>
      <c r="CQ337" s="51">
        <v>1521</v>
      </c>
      <c r="CR337" s="51">
        <v>1411</v>
      </c>
      <c r="CS337" s="51">
        <v>1353</v>
      </c>
      <c r="CT337" s="51">
        <v>1202</v>
      </c>
      <c r="CU337" s="51">
        <v>1066</v>
      </c>
      <c r="CV337" s="51">
        <v>899</v>
      </c>
      <c r="CW337" s="51">
        <v>782</v>
      </c>
      <c r="CX337" s="51">
        <v>649</v>
      </c>
      <c r="CY337" s="51">
        <v>1951</v>
      </c>
      <c r="CZ337" s="51">
        <v>4295</v>
      </c>
      <c r="DA337" s="51">
        <v>4217</v>
      </c>
      <c r="DB337" s="51">
        <v>4526</v>
      </c>
      <c r="DC337" s="51">
        <v>4601</v>
      </c>
      <c r="DD337" s="51">
        <v>4767</v>
      </c>
      <c r="DE337" s="51">
        <v>4809</v>
      </c>
      <c r="DF337" s="51">
        <v>4915</v>
      </c>
      <c r="DG337" s="51">
        <v>4858</v>
      </c>
      <c r="DH337" s="51">
        <v>4879</v>
      </c>
      <c r="DI337" s="51">
        <v>4767</v>
      </c>
      <c r="DJ337" s="51">
        <v>5036</v>
      </c>
      <c r="DK337" s="51">
        <v>4990</v>
      </c>
      <c r="DL337" s="51">
        <v>5024</v>
      </c>
      <c r="DM337" s="51">
        <v>4783</v>
      </c>
      <c r="DN337" s="51">
        <v>4552</v>
      </c>
      <c r="DO337" s="51">
        <v>4482</v>
      </c>
      <c r="DP337" s="51">
        <v>4361</v>
      </c>
      <c r="DQ337" s="51">
        <v>4325</v>
      </c>
      <c r="DR337" s="51">
        <v>5088</v>
      </c>
      <c r="DS337" s="51">
        <v>8603</v>
      </c>
      <c r="DT337" s="51">
        <v>8625</v>
      </c>
      <c r="DU337" s="51">
        <v>7705</v>
      </c>
      <c r="DV337" s="51">
        <v>7457</v>
      </c>
      <c r="DW337" s="51">
        <v>6999</v>
      </c>
      <c r="DX337" s="51">
        <v>6897</v>
      </c>
      <c r="DY337" s="51">
        <v>6550</v>
      </c>
      <c r="DZ337" s="51">
        <v>6016</v>
      </c>
      <c r="EA337" s="51">
        <v>6162</v>
      </c>
      <c r="EB337" s="51">
        <v>6298</v>
      </c>
      <c r="EC337" s="51">
        <v>6262</v>
      </c>
      <c r="ED337" s="51">
        <v>6306</v>
      </c>
      <c r="EE337" s="51">
        <v>6342</v>
      </c>
      <c r="EF337" s="51">
        <v>6141</v>
      </c>
      <c r="EG337" s="51">
        <v>6069</v>
      </c>
      <c r="EH337" s="51">
        <v>6332</v>
      </c>
      <c r="EI337" s="51">
        <v>6082</v>
      </c>
      <c r="EJ337" s="51">
        <v>6092</v>
      </c>
      <c r="EK337" s="51">
        <v>5917</v>
      </c>
      <c r="EL337" s="51">
        <v>5674</v>
      </c>
      <c r="EM337" s="51">
        <v>5756</v>
      </c>
      <c r="EN337" s="51">
        <v>5592</v>
      </c>
      <c r="EO337" s="51">
        <v>5790</v>
      </c>
      <c r="EP337" s="51">
        <v>5600</v>
      </c>
      <c r="EQ337" s="51">
        <v>5135</v>
      </c>
      <c r="ER337" s="51">
        <v>4864</v>
      </c>
      <c r="ES337" s="51">
        <v>4818</v>
      </c>
      <c r="ET337" s="51">
        <v>4821</v>
      </c>
      <c r="EU337" s="51">
        <v>4735</v>
      </c>
      <c r="EV337" s="51">
        <v>4623</v>
      </c>
      <c r="EW337" s="51">
        <v>4836</v>
      </c>
      <c r="EX337" s="51">
        <v>5094</v>
      </c>
      <c r="EY337" s="51">
        <v>5205</v>
      </c>
      <c r="EZ337" s="51">
        <v>5061</v>
      </c>
      <c r="FA337" s="51">
        <v>5232</v>
      </c>
      <c r="FB337" s="51">
        <v>5097</v>
      </c>
      <c r="FC337" s="51">
        <v>4938</v>
      </c>
      <c r="FD337" s="51">
        <v>4896</v>
      </c>
      <c r="FE337" s="51">
        <v>4964</v>
      </c>
      <c r="FF337" s="51">
        <v>4888</v>
      </c>
      <c r="FG337" s="51">
        <v>4741</v>
      </c>
      <c r="FH337" s="51">
        <v>4656</v>
      </c>
      <c r="FI337" s="51">
        <v>4334</v>
      </c>
      <c r="FJ337" s="51">
        <v>4160</v>
      </c>
      <c r="FK337" s="51">
        <v>4155</v>
      </c>
      <c r="FL337" s="51">
        <v>4043</v>
      </c>
      <c r="FM337" s="51">
        <v>3925</v>
      </c>
      <c r="FN337" s="51">
        <v>3612</v>
      </c>
      <c r="FO337" s="51">
        <v>3360</v>
      </c>
      <c r="FP337" s="51">
        <v>3437</v>
      </c>
      <c r="FQ337" s="51">
        <v>3400</v>
      </c>
      <c r="FR337" s="51">
        <v>3270</v>
      </c>
      <c r="FS337" s="51">
        <v>3356</v>
      </c>
      <c r="FT337" s="51">
        <v>3388</v>
      </c>
      <c r="FU337" s="51">
        <v>3383</v>
      </c>
      <c r="FV337" s="51">
        <v>3620</v>
      </c>
      <c r="FW337" s="51">
        <v>3974</v>
      </c>
      <c r="FX337" s="51">
        <v>2911</v>
      </c>
      <c r="FY337" s="51">
        <v>2722</v>
      </c>
      <c r="FZ337" s="51">
        <v>2624</v>
      </c>
      <c r="GA337" s="51">
        <v>2477</v>
      </c>
      <c r="GB337" s="51">
        <v>2120</v>
      </c>
      <c r="GC337" s="51">
        <v>1874</v>
      </c>
      <c r="GD337" s="51">
        <v>2064</v>
      </c>
      <c r="GE337" s="51">
        <v>1848</v>
      </c>
      <c r="GF337" s="51">
        <v>1820</v>
      </c>
      <c r="GG337" s="51">
        <v>1715</v>
      </c>
      <c r="GH337" s="51">
        <v>1538</v>
      </c>
      <c r="GI337" s="51">
        <v>1412</v>
      </c>
      <c r="GJ337" s="51">
        <v>1161</v>
      </c>
      <c r="GK337" s="51">
        <v>1006</v>
      </c>
      <c r="GL337" s="52">
        <v>4304</v>
      </c>
    </row>
    <row r="338" spans="1:194" s="1" customFormat="1">
      <c r="A338" s="30" t="s">
        <v>133</v>
      </c>
      <c r="B338" s="1" t="s">
        <v>416</v>
      </c>
      <c r="C338" s="29" t="str">
        <f t="shared" si="102"/>
        <v>LA England - Leicester</v>
      </c>
      <c r="D338" s="50">
        <f t="shared" si="93"/>
        <v>140844</v>
      </c>
      <c r="E338" s="50">
        <f t="shared" si="94"/>
        <v>144720</v>
      </c>
      <c r="F338" s="51">
        <f t="shared" si="95"/>
        <v>373399</v>
      </c>
      <c r="G338" s="51">
        <f t="shared" si="96"/>
        <v>186254</v>
      </c>
      <c r="H338" s="52">
        <f t="shared" si="97"/>
        <v>187145</v>
      </c>
      <c r="I338" s="52">
        <f t="shared" si="98"/>
        <v>140844</v>
      </c>
      <c r="J338" s="52">
        <f t="shared" si="99"/>
        <v>144720</v>
      </c>
      <c r="K338" s="49">
        <f t="shared" si="100"/>
        <v>45410</v>
      </c>
      <c r="L338" s="50">
        <f t="shared" si="101"/>
        <v>42425</v>
      </c>
      <c r="M338" s="51">
        <v>2321</v>
      </c>
      <c r="N338" s="51">
        <v>2235</v>
      </c>
      <c r="O338" s="51">
        <v>2403</v>
      </c>
      <c r="P338" s="51">
        <v>2339</v>
      </c>
      <c r="Q338" s="51">
        <v>2326</v>
      </c>
      <c r="R338" s="51">
        <v>2419</v>
      </c>
      <c r="S338" s="51">
        <v>2480</v>
      </c>
      <c r="T338" s="51">
        <v>2584</v>
      </c>
      <c r="U338" s="51">
        <v>2542</v>
      </c>
      <c r="V338" s="51">
        <v>2594</v>
      </c>
      <c r="W338" s="51">
        <v>2697</v>
      </c>
      <c r="X338" s="51">
        <v>2586</v>
      </c>
      <c r="Y338" s="51">
        <v>2541</v>
      </c>
      <c r="Z338" s="51">
        <v>2736</v>
      </c>
      <c r="AA338" s="51">
        <v>2703</v>
      </c>
      <c r="AB338" s="51">
        <v>2583</v>
      </c>
      <c r="AC338" s="51">
        <v>2642</v>
      </c>
      <c r="AD338" s="51">
        <v>2679</v>
      </c>
      <c r="AE338" s="51">
        <v>2638</v>
      </c>
      <c r="AF338" s="51">
        <v>3631</v>
      </c>
      <c r="AG338" s="51">
        <v>4296</v>
      </c>
      <c r="AH338" s="51">
        <v>4181</v>
      </c>
      <c r="AI338" s="51">
        <v>3641</v>
      </c>
      <c r="AJ338" s="51">
        <v>3491</v>
      </c>
      <c r="AK338" s="51">
        <v>3238</v>
      </c>
      <c r="AL338" s="51">
        <v>3260</v>
      </c>
      <c r="AM338" s="51">
        <v>3036</v>
      </c>
      <c r="AN338" s="51">
        <v>2987</v>
      </c>
      <c r="AO338" s="51">
        <v>2905</v>
      </c>
      <c r="AP338" s="51">
        <v>2919</v>
      </c>
      <c r="AQ338" s="51">
        <v>2804</v>
      </c>
      <c r="AR338" s="51">
        <v>2778</v>
      </c>
      <c r="AS338" s="51">
        <v>2647</v>
      </c>
      <c r="AT338" s="51">
        <v>2630</v>
      </c>
      <c r="AU338" s="51">
        <v>2589</v>
      </c>
      <c r="AV338" s="51">
        <v>2730</v>
      </c>
      <c r="AW338" s="51">
        <v>2520</v>
      </c>
      <c r="AX338" s="51">
        <v>2635</v>
      </c>
      <c r="AY338" s="51">
        <v>2629</v>
      </c>
      <c r="AZ338" s="51">
        <v>2611</v>
      </c>
      <c r="BA338" s="51">
        <v>2694</v>
      </c>
      <c r="BB338" s="51">
        <v>2602</v>
      </c>
      <c r="BC338" s="51">
        <v>2565</v>
      </c>
      <c r="BD338" s="51">
        <v>2497</v>
      </c>
      <c r="BE338" s="51">
        <v>2264</v>
      </c>
      <c r="BF338" s="51">
        <v>2328</v>
      </c>
      <c r="BG338" s="51">
        <v>2362</v>
      </c>
      <c r="BH338" s="51">
        <v>2225</v>
      </c>
      <c r="BI338" s="51">
        <v>2086</v>
      </c>
      <c r="BJ338" s="51">
        <v>2217</v>
      </c>
      <c r="BK338" s="51">
        <v>2237</v>
      </c>
      <c r="BL338" s="51">
        <v>2252</v>
      </c>
      <c r="BM338" s="51">
        <v>2231</v>
      </c>
      <c r="BN338" s="51">
        <v>2122</v>
      </c>
      <c r="BO338" s="51">
        <v>2112</v>
      </c>
      <c r="BP338" s="51">
        <v>2003</v>
      </c>
      <c r="BQ338" s="51">
        <v>1961</v>
      </c>
      <c r="BR338" s="51">
        <v>1993</v>
      </c>
      <c r="BS338" s="51">
        <v>1874</v>
      </c>
      <c r="BT338" s="51">
        <v>1904</v>
      </c>
      <c r="BU338" s="51">
        <v>1811</v>
      </c>
      <c r="BV338" s="51">
        <v>1832</v>
      </c>
      <c r="BW338" s="51">
        <v>1851</v>
      </c>
      <c r="BX338" s="51">
        <v>1719</v>
      </c>
      <c r="BY338" s="51">
        <v>1668</v>
      </c>
      <c r="BZ338" s="51">
        <v>1496</v>
      </c>
      <c r="CA338" s="51">
        <v>1454</v>
      </c>
      <c r="CB338" s="51">
        <v>1379</v>
      </c>
      <c r="CC338" s="51">
        <v>1392</v>
      </c>
      <c r="CD338" s="51">
        <v>1266</v>
      </c>
      <c r="CE338" s="51">
        <v>1224</v>
      </c>
      <c r="CF338" s="51">
        <v>1170</v>
      </c>
      <c r="CG338" s="51">
        <v>1052</v>
      </c>
      <c r="CH338" s="51">
        <v>1096</v>
      </c>
      <c r="CI338" s="51">
        <v>1023</v>
      </c>
      <c r="CJ338" s="51">
        <v>1004</v>
      </c>
      <c r="CK338" s="51">
        <v>720</v>
      </c>
      <c r="CL338" s="51">
        <v>695</v>
      </c>
      <c r="CM338" s="51">
        <v>673</v>
      </c>
      <c r="CN338" s="51">
        <v>673</v>
      </c>
      <c r="CO338" s="51">
        <v>488</v>
      </c>
      <c r="CP338" s="51">
        <v>449</v>
      </c>
      <c r="CQ338" s="51">
        <v>460</v>
      </c>
      <c r="CR338" s="51">
        <v>441</v>
      </c>
      <c r="CS338" s="51">
        <v>406</v>
      </c>
      <c r="CT338" s="51">
        <v>358</v>
      </c>
      <c r="CU338" s="51">
        <v>307</v>
      </c>
      <c r="CV338" s="51">
        <v>275</v>
      </c>
      <c r="CW338" s="51">
        <v>231</v>
      </c>
      <c r="CX338" s="51">
        <v>192</v>
      </c>
      <c r="CY338" s="51">
        <v>714</v>
      </c>
      <c r="CZ338" s="51">
        <v>2155</v>
      </c>
      <c r="DA338" s="51">
        <v>1959</v>
      </c>
      <c r="DB338" s="51">
        <v>2154</v>
      </c>
      <c r="DC338" s="51">
        <v>2145</v>
      </c>
      <c r="DD338" s="51">
        <v>2274</v>
      </c>
      <c r="DE338" s="51">
        <v>2329</v>
      </c>
      <c r="DF338" s="51">
        <v>2406</v>
      </c>
      <c r="DG338" s="51">
        <v>2410</v>
      </c>
      <c r="DH338" s="51">
        <v>2402</v>
      </c>
      <c r="DI338" s="51">
        <v>2499</v>
      </c>
      <c r="DJ338" s="51">
        <v>2598</v>
      </c>
      <c r="DK338" s="51">
        <v>2540</v>
      </c>
      <c r="DL338" s="51">
        <v>2474</v>
      </c>
      <c r="DM338" s="51">
        <v>2571</v>
      </c>
      <c r="DN338" s="51">
        <v>2469</v>
      </c>
      <c r="DO338" s="51">
        <v>2341</v>
      </c>
      <c r="DP338" s="51">
        <v>2347</v>
      </c>
      <c r="DQ338" s="51">
        <v>2352</v>
      </c>
      <c r="DR338" s="51">
        <v>2538</v>
      </c>
      <c r="DS338" s="51">
        <v>3851</v>
      </c>
      <c r="DT338" s="51">
        <v>4626</v>
      </c>
      <c r="DU338" s="51">
        <v>4104</v>
      </c>
      <c r="DV338" s="51">
        <v>3202</v>
      </c>
      <c r="DW338" s="51">
        <v>2952</v>
      </c>
      <c r="DX338" s="51">
        <v>3066</v>
      </c>
      <c r="DY338" s="51">
        <v>3006</v>
      </c>
      <c r="DZ338" s="51">
        <v>2913</v>
      </c>
      <c r="EA338" s="51">
        <v>2913</v>
      </c>
      <c r="EB338" s="51">
        <v>2871</v>
      </c>
      <c r="EC338" s="51">
        <v>2833</v>
      </c>
      <c r="ED338" s="51">
        <v>2744</v>
      </c>
      <c r="EE338" s="51">
        <v>2686</v>
      </c>
      <c r="EF338" s="51">
        <v>2898</v>
      </c>
      <c r="EG338" s="51">
        <v>2753</v>
      </c>
      <c r="EH338" s="51">
        <v>2871</v>
      </c>
      <c r="EI338" s="51">
        <v>2872</v>
      </c>
      <c r="EJ338" s="51">
        <v>2862</v>
      </c>
      <c r="EK338" s="51">
        <v>2905</v>
      </c>
      <c r="EL338" s="51">
        <v>2827</v>
      </c>
      <c r="EM338" s="51">
        <v>2777</v>
      </c>
      <c r="EN338" s="51">
        <v>2663</v>
      </c>
      <c r="EO338" s="51">
        <v>2607</v>
      </c>
      <c r="EP338" s="51">
        <v>2650</v>
      </c>
      <c r="EQ338" s="51">
        <v>2526</v>
      </c>
      <c r="ER338" s="51">
        <v>2292</v>
      </c>
      <c r="ES338" s="51">
        <v>2198</v>
      </c>
      <c r="ET338" s="51">
        <v>2321</v>
      </c>
      <c r="EU338" s="51">
        <v>2370</v>
      </c>
      <c r="EV338" s="51">
        <v>2152</v>
      </c>
      <c r="EW338" s="51">
        <v>2183</v>
      </c>
      <c r="EX338" s="51">
        <v>2241</v>
      </c>
      <c r="EY338" s="51">
        <v>2292</v>
      </c>
      <c r="EZ338" s="51">
        <v>2230</v>
      </c>
      <c r="FA338" s="51">
        <v>2245</v>
      </c>
      <c r="FB338" s="51">
        <v>2173</v>
      </c>
      <c r="FC338" s="51">
        <v>2000</v>
      </c>
      <c r="FD338" s="51">
        <v>1908</v>
      </c>
      <c r="FE338" s="51">
        <v>1958</v>
      </c>
      <c r="FF338" s="51">
        <v>1917</v>
      </c>
      <c r="FG338" s="51">
        <v>1941</v>
      </c>
      <c r="FH338" s="51">
        <v>1901</v>
      </c>
      <c r="FI338" s="51">
        <v>1835</v>
      </c>
      <c r="FJ338" s="51">
        <v>1753</v>
      </c>
      <c r="FK338" s="51">
        <v>1682</v>
      </c>
      <c r="FL338" s="51">
        <v>1598</v>
      </c>
      <c r="FM338" s="51">
        <v>1582</v>
      </c>
      <c r="FN338" s="51">
        <v>1474</v>
      </c>
      <c r="FO338" s="51">
        <v>1409</v>
      </c>
      <c r="FP338" s="51">
        <v>1413</v>
      </c>
      <c r="FQ338" s="51">
        <v>1368</v>
      </c>
      <c r="FR338" s="51">
        <v>1269</v>
      </c>
      <c r="FS338" s="51">
        <v>1205</v>
      </c>
      <c r="FT338" s="51">
        <v>1237</v>
      </c>
      <c r="FU338" s="51">
        <v>1119</v>
      </c>
      <c r="FV338" s="51">
        <v>1157</v>
      </c>
      <c r="FW338" s="51">
        <v>998</v>
      </c>
      <c r="FX338" s="51">
        <v>849</v>
      </c>
      <c r="FY338" s="51">
        <v>836</v>
      </c>
      <c r="FZ338" s="51">
        <v>759</v>
      </c>
      <c r="GA338" s="51">
        <v>758</v>
      </c>
      <c r="GB338" s="51">
        <v>638</v>
      </c>
      <c r="GC338" s="51">
        <v>642</v>
      </c>
      <c r="GD338" s="51">
        <v>614</v>
      </c>
      <c r="GE338" s="51">
        <v>596</v>
      </c>
      <c r="GF338" s="51">
        <v>594</v>
      </c>
      <c r="GG338" s="51">
        <v>568</v>
      </c>
      <c r="GH338" s="51">
        <v>480</v>
      </c>
      <c r="GI338" s="51">
        <v>420</v>
      </c>
      <c r="GJ338" s="51">
        <v>368</v>
      </c>
      <c r="GK338" s="51">
        <v>318</v>
      </c>
      <c r="GL338" s="52">
        <v>1343</v>
      </c>
    </row>
    <row r="339" spans="1:194" s="1" customFormat="1">
      <c r="A339" s="30" t="s">
        <v>133</v>
      </c>
      <c r="B339" s="1" t="s">
        <v>417</v>
      </c>
      <c r="C339" s="29" t="str">
        <f t="shared" si="102"/>
        <v>LA England - Lewes</v>
      </c>
      <c r="D339" s="50">
        <f t="shared" si="93"/>
        <v>38633</v>
      </c>
      <c r="E339" s="50">
        <f t="shared" si="94"/>
        <v>43152</v>
      </c>
      <c r="F339" s="51">
        <f t="shared" si="95"/>
        <v>100677</v>
      </c>
      <c r="G339" s="51">
        <f t="shared" si="96"/>
        <v>48428</v>
      </c>
      <c r="H339" s="52">
        <f t="shared" si="97"/>
        <v>52249</v>
      </c>
      <c r="I339" s="52">
        <f t="shared" si="98"/>
        <v>38633</v>
      </c>
      <c r="J339" s="52">
        <f t="shared" si="99"/>
        <v>43152</v>
      </c>
      <c r="K339" s="49">
        <f t="shared" si="100"/>
        <v>9795</v>
      </c>
      <c r="L339" s="50">
        <f t="shared" si="101"/>
        <v>9097</v>
      </c>
      <c r="M339" s="51">
        <v>374</v>
      </c>
      <c r="N339" s="51">
        <v>442</v>
      </c>
      <c r="O339" s="51">
        <v>471</v>
      </c>
      <c r="P339" s="51">
        <v>481</v>
      </c>
      <c r="Q339" s="51">
        <v>513</v>
      </c>
      <c r="R339" s="51">
        <v>547</v>
      </c>
      <c r="S339" s="51">
        <v>511</v>
      </c>
      <c r="T339" s="51">
        <v>512</v>
      </c>
      <c r="U339" s="51">
        <v>512</v>
      </c>
      <c r="V339" s="51">
        <v>618</v>
      </c>
      <c r="W339" s="51">
        <v>613</v>
      </c>
      <c r="X339" s="51">
        <v>618</v>
      </c>
      <c r="Y339" s="51">
        <v>621</v>
      </c>
      <c r="Z339" s="51">
        <v>616</v>
      </c>
      <c r="AA339" s="51">
        <v>581</v>
      </c>
      <c r="AB339" s="51">
        <v>631</v>
      </c>
      <c r="AC339" s="51">
        <v>565</v>
      </c>
      <c r="AD339" s="51">
        <v>569</v>
      </c>
      <c r="AE339" s="51">
        <v>571</v>
      </c>
      <c r="AF339" s="51">
        <v>487</v>
      </c>
      <c r="AG339" s="51">
        <v>376</v>
      </c>
      <c r="AH339" s="51">
        <v>434</v>
      </c>
      <c r="AI339" s="51">
        <v>416</v>
      </c>
      <c r="AJ339" s="51">
        <v>446</v>
      </c>
      <c r="AK339" s="51">
        <v>489</v>
      </c>
      <c r="AL339" s="51">
        <v>465</v>
      </c>
      <c r="AM339" s="51">
        <v>420</v>
      </c>
      <c r="AN339" s="51">
        <v>382</v>
      </c>
      <c r="AO339" s="51">
        <v>420</v>
      </c>
      <c r="AP339" s="51">
        <v>422</v>
      </c>
      <c r="AQ339" s="51">
        <v>463</v>
      </c>
      <c r="AR339" s="51">
        <v>458</v>
      </c>
      <c r="AS339" s="51">
        <v>476</v>
      </c>
      <c r="AT339" s="51">
        <v>525</v>
      </c>
      <c r="AU339" s="51">
        <v>536</v>
      </c>
      <c r="AV339" s="51">
        <v>511</v>
      </c>
      <c r="AW339" s="51">
        <v>506</v>
      </c>
      <c r="AX339" s="51">
        <v>522</v>
      </c>
      <c r="AY339" s="51">
        <v>512</v>
      </c>
      <c r="AZ339" s="51">
        <v>594</v>
      </c>
      <c r="BA339" s="51">
        <v>548</v>
      </c>
      <c r="BB339" s="51">
        <v>572</v>
      </c>
      <c r="BC339" s="51">
        <v>563</v>
      </c>
      <c r="BD339" s="51">
        <v>605</v>
      </c>
      <c r="BE339" s="51">
        <v>495</v>
      </c>
      <c r="BF339" s="51">
        <v>517</v>
      </c>
      <c r="BG339" s="51">
        <v>555</v>
      </c>
      <c r="BH339" s="51">
        <v>559</v>
      </c>
      <c r="BI339" s="51">
        <v>533</v>
      </c>
      <c r="BJ339" s="51">
        <v>631</v>
      </c>
      <c r="BK339" s="51">
        <v>733</v>
      </c>
      <c r="BL339" s="51">
        <v>676</v>
      </c>
      <c r="BM339" s="51">
        <v>646</v>
      </c>
      <c r="BN339" s="51">
        <v>745</v>
      </c>
      <c r="BO339" s="51">
        <v>660</v>
      </c>
      <c r="BP339" s="51">
        <v>799</v>
      </c>
      <c r="BQ339" s="51">
        <v>700</v>
      </c>
      <c r="BR339" s="51">
        <v>771</v>
      </c>
      <c r="BS339" s="51">
        <v>711</v>
      </c>
      <c r="BT339" s="51">
        <v>727</v>
      </c>
      <c r="BU339" s="51">
        <v>706</v>
      </c>
      <c r="BV339" s="51">
        <v>687</v>
      </c>
      <c r="BW339" s="51">
        <v>714</v>
      </c>
      <c r="BX339" s="51">
        <v>664</v>
      </c>
      <c r="BY339" s="51">
        <v>662</v>
      </c>
      <c r="BZ339" s="51">
        <v>592</v>
      </c>
      <c r="CA339" s="51">
        <v>620</v>
      </c>
      <c r="CB339" s="51">
        <v>573</v>
      </c>
      <c r="CC339" s="51">
        <v>595</v>
      </c>
      <c r="CD339" s="51">
        <v>595</v>
      </c>
      <c r="CE339" s="51">
        <v>612</v>
      </c>
      <c r="CF339" s="51">
        <v>600</v>
      </c>
      <c r="CG339" s="51">
        <v>602</v>
      </c>
      <c r="CH339" s="51">
        <v>634</v>
      </c>
      <c r="CI339" s="51">
        <v>657</v>
      </c>
      <c r="CJ339" s="51">
        <v>754</v>
      </c>
      <c r="CK339" s="51">
        <v>512</v>
      </c>
      <c r="CL339" s="51">
        <v>495</v>
      </c>
      <c r="CM339" s="51">
        <v>510</v>
      </c>
      <c r="CN339" s="51">
        <v>457</v>
      </c>
      <c r="CO339" s="51">
        <v>378</v>
      </c>
      <c r="CP339" s="51">
        <v>312</v>
      </c>
      <c r="CQ339" s="51">
        <v>373</v>
      </c>
      <c r="CR339" s="51">
        <v>333</v>
      </c>
      <c r="CS339" s="51">
        <v>278</v>
      </c>
      <c r="CT339" s="51">
        <v>252</v>
      </c>
      <c r="CU339" s="51">
        <v>223</v>
      </c>
      <c r="CV339" s="51">
        <v>206</v>
      </c>
      <c r="CW339" s="51">
        <v>183</v>
      </c>
      <c r="CX339" s="51">
        <v>153</v>
      </c>
      <c r="CY339" s="51">
        <v>524</v>
      </c>
      <c r="CZ339" s="51">
        <v>397</v>
      </c>
      <c r="DA339" s="51">
        <v>354</v>
      </c>
      <c r="DB339" s="51">
        <v>437</v>
      </c>
      <c r="DC339" s="51">
        <v>435</v>
      </c>
      <c r="DD339" s="51">
        <v>512</v>
      </c>
      <c r="DE339" s="51">
        <v>474</v>
      </c>
      <c r="DF339" s="51">
        <v>493</v>
      </c>
      <c r="DG339" s="51">
        <v>521</v>
      </c>
      <c r="DH339" s="51">
        <v>512</v>
      </c>
      <c r="DI339" s="51">
        <v>493</v>
      </c>
      <c r="DJ339" s="51">
        <v>599</v>
      </c>
      <c r="DK339" s="51">
        <v>580</v>
      </c>
      <c r="DL339" s="51">
        <v>612</v>
      </c>
      <c r="DM339" s="51">
        <v>548</v>
      </c>
      <c r="DN339" s="51">
        <v>514</v>
      </c>
      <c r="DO339" s="51">
        <v>529</v>
      </c>
      <c r="DP339" s="51">
        <v>563</v>
      </c>
      <c r="DQ339" s="51">
        <v>524</v>
      </c>
      <c r="DR339" s="51">
        <v>483</v>
      </c>
      <c r="DS339" s="51">
        <v>447</v>
      </c>
      <c r="DT339" s="51">
        <v>296</v>
      </c>
      <c r="DU339" s="51">
        <v>374</v>
      </c>
      <c r="DV339" s="51">
        <v>398</v>
      </c>
      <c r="DW339" s="51">
        <v>445</v>
      </c>
      <c r="DX339" s="51">
        <v>383</v>
      </c>
      <c r="DY339" s="51">
        <v>422</v>
      </c>
      <c r="DZ339" s="51">
        <v>352</v>
      </c>
      <c r="EA339" s="51">
        <v>415</v>
      </c>
      <c r="EB339" s="51">
        <v>410</v>
      </c>
      <c r="EC339" s="51">
        <v>510</v>
      </c>
      <c r="ED339" s="51">
        <v>487</v>
      </c>
      <c r="EE339" s="51">
        <v>543</v>
      </c>
      <c r="EF339" s="51">
        <v>572</v>
      </c>
      <c r="EG339" s="51">
        <v>561</v>
      </c>
      <c r="EH339" s="51">
        <v>553</v>
      </c>
      <c r="EI339" s="51">
        <v>620</v>
      </c>
      <c r="EJ339" s="51">
        <v>571</v>
      </c>
      <c r="EK339" s="51">
        <v>589</v>
      </c>
      <c r="EL339" s="51">
        <v>557</v>
      </c>
      <c r="EM339" s="51">
        <v>626</v>
      </c>
      <c r="EN339" s="51">
        <v>624</v>
      </c>
      <c r="EO339" s="51">
        <v>606</v>
      </c>
      <c r="EP339" s="51">
        <v>610</v>
      </c>
      <c r="EQ339" s="51">
        <v>622</v>
      </c>
      <c r="ER339" s="51">
        <v>542</v>
      </c>
      <c r="ES339" s="51">
        <v>584</v>
      </c>
      <c r="ET339" s="51">
        <v>621</v>
      </c>
      <c r="EU339" s="51">
        <v>656</v>
      </c>
      <c r="EV339" s="51">
        <v>649</v>
      </c>
      <c r="EW339" s="51">
        <v>689</v>
      </c>
      <c r="EX339" s="51">
        <v>729</v>
      </c>
      <c r="EY339" s="51">
        <v>792</v>
      </c>
      <c r="EZ339" s="51">
        <v>770</v>
      </c>
      <c r="FA339" s="51">
        <v>751</v>
      </c>
      <c r="FB339" s="51">
        <v>783</v>
      </c>
      <c r="FC339" s="51">
        <v>818</v>
      </c>
      <c r="FD339" s="51">
        <v>726</v>
      </c>
      <c r="FE339" s="51">
        <v>825</v>
      </c>
      <c r="FF339" s="51">
        <v>786</v>
      </c>
      <c r="FG339" s="51">
        <v>816</v>
      </c>
      <c r="FH339" s="51">
        <v>730</v>
      </c>
      <c r="FI339" s="51">
        <v>721</v>
      </c>
      <c r="FJ339" s="51">
        <v>717</v>
      </c>
      <c r="FK339" s="51">
        <v>718</v>
      </c>
      <c r="FL339" s="51">
        <v>664</v>
      </c>
      <c r="FM339" s="51">
        <v>673</v>
      </c>
      <c r="FN339" s="51">
        <v>682</v>
      </c>
      <c r="FO339" s="51">
        <v>697</v>
      </c>
      <c r="FP339" s="51">
        <v>683</v>
      </c>
      <c r="FQ339" s="51">
        <v>647</v>
      </c>
      <c r="FR339" s="51">
        <v>698</v>
      </c>
      <c r="FS339" s="51">
        <v>645</v>
      </c>
      <c r="FT339" s="51">
        <v>709</v>
      </c>
      <c r="FU339" s="51">
        <v>704</v>
      </c>
      <c r="FV339" s="51">
        <v>747</v>
      </c>
      <c r="FW339" s="51">
        <v>879</v>
      </c>
      <c r="FX339" s="51">
        <v>684</v>
      </c>
      <c r="FY339" s="51">
        <v>597</v>
      </c>
      <c r="FZ339" s="51">
        <v>635</v>
      </c>
      <c r="GA339" s="51">
        <v>556</v>
      </c>
      <c r="GB339" s="51">
        <v>476</v>
      </c>
      <c r="GC339" s="51">
        <v>392</v>
      </c>
      <c r="GD339" s="51">
        <v>425</v>
      </c>
      <c r="GE339" s="51">
        <v>422</v>
      </c>
      <c r="GF339" s="51">
        <v>407</v>
      </c>
      <c r="GG339" s="51">
        <v>347</v>
      </c>
      <c r="GH339" s="51">
        <v>355</v>
      </c>
      <c r="GI339" s="51">
        <v>294</v>
      </c>
      <c r="GJ339" s="51">
        <v>289</v>
      </c>
      <c r="GK339" s="51">
        <v>208</v>
      </c>
      <c r="GL339" s="52">
        <v>1138</v>
      </c>
    </row>
    <row r="340" spans="1:194" s="1" customFormat="1">
      <c r="A340" s="30" t="s">
        <v>133</v>
      </c>
      <c r="B340" s="1" t="s">
        <v>418</v>
      </c>
      <c r="C340" s="29" t="str">
        <f t="shared" si="102"/>
        <v>LA England - Lewisham</v>
      </c>
      <c r="D340" s="50">
        <f t="shared" si="93"/>
        <v>109313</v>
      </c>
      <c r="E340" s="50">
        <f t="shared" si="94"/>
        <v>125822</v>
      </c>
      <c r="F340" s="51">
        <f t="shared" si="95"/>
        <v>298653</v>
      </c>
      <c r="G340" s="51">
        <f t="shared" si="96"/>
        <v>141527</v>
      </c>
      <c r="H340" s="52">
        <f t="shared" si="97"/>
        <v>157126</v>
      </c>
      <c r="I340" s="52">
        <f t="shared" si="98"/>
        <v>109313</v>
      </c>
      <c r="J340" s="52">
        <f t="shared" si="99"/>
        <v>125822</v>
      </c>
      <c r="K340" s="49">
        <f t="shared" si="100"/>
        <v>32214</v>
      </c>
      <c r="L340" s="50">
        <f t="shared" si="101"/>
        <v>31304</v>
      </c>
      <c r="M340" s="51">
        <v>1927</v>
      </c>
      <c r="N340" s="51">
        <v>1857</v>
      </c>
      <c r="O340" s="51">
        <v>1907</v>
      </c>
      <c r="P340" s="51">
        <v>1875</v>
      </c>
      <c r="Q340" s="51">
        <v>1782</v>
      </c>
      <c r="R340" s="51">
        <v>1806</v>
      </c>
      <c r="S340" s="51">
        <v>1918</v>
      </c>
      <c r="T340" s="51">
        <v>1775</v>
      </c>
      <c r="U340" s="51">
        <v>1727</v>
      </c>
      <c r="V340" s="51">
        <v>1800</v>
      </c>
      <c r="W340" s="51">
        <v>1776</v>
      </c>
      <c r="X340" s="51">
        <v>1867</v>
      </c>
      <c r="Y340" s="51">
        <v>1786</v>
      </c>
      <c r="Z340" s="51">
        <v>1679</v>
      </c>
      <c r="AA340" s="51">
        <v>1723</v>
      </c>
      <c r="AB340" s="51">
        <v>1639</v>
      </c>
      <c r="AC340" s="51">
        <v>1621</v>
      </c>
      <c r="AD340" s="51">
        <v>1749</v>
      </c>
      <c r="AE340" s="51">
        <v>1626</v>
      </c>
      <c r="AF340" s="51">
        <v>1333</v>
      </c>
      <c r="AG340" s="51">
        <v>1381</v>
      </c>
      <c r="AH340" s="51">
        <v>1597</v>
      </c>
      <c r="AI340" s="51">
        <v>1819</v>
      </c>
      <c r="AJ340" s="51">
        <v>1864</v>
      </c>
      <c r="AK340" s="51">
        <v>1898</v>
      </c>
      <c r="AL340" s="51">
        <v>2239</v>
      </c>
      <c r="AM340" s="51">
        <v>2368</v>
      </c>
      <c r="AN340" s="51">
        <v>2307</v>
      </c>
      <c r="AO340" s="51">
        <v>2629</v>
      </c>
      <c r="AP340" s="51">
        <v>2728</v>
      </c>
      <c r="AQ340" s="51">
        <v>2810</v>
      </c>
      <c r="AR340" s="51">
        <v>2934</v>
      </c>
      <c r="AS340" s="51">
        <v>2844</v>
      </c>
      <c r="AT340" s="51">
        <v>2804</v>
      </c>
      <c r="AU340" s="51">
        <v>2795</v>
      </c>
      <c r="AV340" s="51">
        <v>2683</v>
      </c>
      <c r="AW340" s="51">
        <v>2643</v>
      </c>
      <c r="AX340" s="51">
        <v>2435</v>
      </c>
      <c r="AY340" s="51">
        <v>2398</v>
      </c>
      <c r="AZ340" s="51">
        <v>2381</v>
      </c>
      <c r="BA340" s="51">
        <v>2484</v>
      </c>
      <c r="BB340" s="51">
        <v>2271</v>
      </c>
      <c r="BC340" s="51">
        <v>2221</v>
      </c>
      <c r="BD340" s="51">
        <v>2179</v>
      </c>
      <c r="BE340" s="51">
        <v>2060</v>
      </c>
      <c r="BF340" s="51">
        <v>1922</v>
      </c>
      <c r="BG340" s="51">
        <v>2020</v>
      </c>
      <c r="BH340" s="51">
        <v>1901</v>
      </c>
      <c r="BI340" s="51">
        <v>1932</v>
      </c>
      <c r="BJ340" s="51">
        <v>1941</v>
      </c>
      <c r="BK340" s="51">
        <v>1916</v>
      </c>
      <c r="BL340" s="51">
        <v>1927</v>
      </c>
      <c r="BM340" s="51">
        <v>1835</v>
      </c>
      <c r="BN340" s="51">
        <v>1820</v>
      </c>
      <c r="BO340" s="51">
        <v>1776</v>
      </c>
      <c r="BP340" s="51">
        <v>1890</v>
      </c>
      <c r="BQ340" s="51">
        <v>1806</v>
      </c>
      <c r="BR340" s="51">
        <v>1798</v>
      </c>
      <c r="BS340" s="51">
        <v>1618</v>
      </c>
      <c r="BT340" s="51">
        <v>1696</v>
      </c>
      <c r="BU340" s="51">
        <v>1547</v>
      </c>
      <c r="BV340" s="51">
        <v>1395</v>
      </c>
      <c r="BW340" s="51">
        <v>1314</v>
      </c>
      <c r="BX340" s="51">
        <v>1299</v>
      </c>
      <c r="BY340" s="51">
        <v>1207</v>
      </c>
      <c r="BZ340" s="51">
        <v>1099</v>
      </c>
      <c r="CA340" s="51">
        <v>1054</v>
      </c>
      <c r="CB340" s="51">
        <v>868</v>
      </c>
      <c r="CC340" s="51">
        <v>859</v>
      </c>
      <c r="CD340" s="51">
        <v>735</v>
      </c>
      <c r="CE340" s="51">
        <v>664</v>
      </c>
      <c r="CF340" s="51">
        <v>701</v>
      </c>
      <c r="CG340" s="51">
        <v>660</v>
      </c>
      <c r="CH340" s="51">
        <v>563</v>
      </c>
      <c r="CI340" s="51">
        <v>633</v>
      </c>
      <c r="CJ340" s="51">
        <v>572</v>
      </c>
      <c r="CK340" s="51">
        <v>464</v>
      </c>
      <c r="CL340" s="51">
        <v>434</v>
      </c>
      <c r="CM340" s="51">
        <v>438</v>
      </c>
      <c r="CN340" s="51">
        <v>401</v>
      </c>
      <c r="CO340" s="51">
        <v>333</v>
      </c>
      <c r="CP340" s="51">
        <v>309</v>
      </c>
      <c r="CQ340" s="51">
        <v>297</v>
      </c>
      <c r="CR340" s="51">
        <v>306</v>
      </c>
      <c r="CS340" s="51">
        <v>294</v>
      </c>
      <c r="CT340" s="51">
        <v>228</v>
      </c>
      <c r="CU340" s="51">
        <v>198</v>
      </c>
      <c r="CV340" s="51">
        <v>173</v>
      </c>
      <c r="CW340" s="51">
        <v>160</v>
      </c>
      <c r="CX340" s="51">
        <v>136</v>
      </c>
      <c r="CY340" s="51">
        <v>443</v>
      </c>
      <c r="CZ340" s="51">
        <v>1900</v>
      </c>
      <c r="DA340" s="51">
        <v>1821</v>
      </c>
      <c r="DB340" s="51">
        <v>1847</v>
      </c>
      <c r="DC340" s="51">
        <v>1815</v>
      </c>
      <c r="DD340" s="51">
        <v>1790</v>
      </c>
      <c r="DE340" s="51">
        <v>1718</v>
      </c>
      <c r="DF340" s="51">
        <v>1723</v>
      </c>
      <c r="DG340" s="51">
        <v>1726</v>
      </c>
      <c r="DH340" s="51">
        <v>1735</v>
      </c>
      <c r="DI340" s="51">
        <v>1699</v>
      </c>
      <c r="DJ340" s="51">
        <v>1701</v>
      </c>
      <c r="DK340" s="51">
        <v>1689</v>
      </c>
      <c r="DL340" s="51">
        <v>1681</v>
      </c>
      <c r="DM340" s="51">
        <v>1792</v>
      </c>
      <c r="DN340" s="51">
        <v>1713</v>
      </c>
      <c r="DO340" s="51">
        <v>1675</v>
      </c>
      <c r="DP340" s="51">
        <v>1659</v>
      </c>
      <c r="DQ340" s="51">
        <v>1620</v>
      </c>
      <c r="DR340" s="51">
        <v>1537</v>
      </c>
      <c r="DS340" s="51">
        <v>1468</v>
      </c>
      <c r="DT340" s="51">
        <v>1570</v>
      </c>
      <c r="DU340" s="51">
        <v>1712</v>
      </c>
      <c r="DV340" s="51">
        <v>2030</v>
      </c>
      <c r="DW340" s="51">
        <v>2186</v>
      </c>
      <c r="DX340" s="51">
        <v>2485</v>
      </c>
      <c r="DY340" s="51">
        <v>2730</v>
      </c>
      <c r="DZ340" s="51">
        <v>2644</v>
      </c>
      <c r="EA340" s="51">
        <v>2929</v>
      </c>
      <c r="EB340" s="51">
        <v>3026</v>
      </c>
      <c r="EC340" s="51">
        <v>3152</v>
      </c>
      <c r="ED340" s="51">
        <v>3316</v>
      </c>
      <c r="EE340" s="51">
        <v>3332</v>
      </c>
      <c r="EF340" s="51">
        <v>3222</v>
      </c>
      <c r="EG340" s="51">
        <v>3223</v>
      </c>
      <c r="EH340" s="51">
        <v>3202</v>
      </c>
      <c r="EI340" s="51">
        <v>3074</v>
      </c>
      <c r="EJ340" s="51">
        <v>3149</v>
      </c>
      <c r="EK340" s="51">
        <v>2919</v>
      </c>
      <c r="EL340" s="51">
        <v>2732</v>
      </c>
      <c r="EM340" s="51">
        <v>2568</v>
      </c>
      <c r="EN340" s="51">
        <v>2561</v>
      </c>
      <c r="EO340" s="51">
        <v>2692</v>
      </c>
      <c r="EP340" s="51">
        <v>2580</v>
      </c>
      <c r="EQ340" s="51">
        <v>2388</v>
      </c>
      <c r="ER340" s="51">
        <v>2341</v>
      </c>
      <c r="ES340" s="51">
        <v>2159</v>
      </c>
      <c r="ET340" s="51">
        <v>2131</v>
      </c>
      <c r="EU340" s="51">
        <v>2202</v>
      </c>
      <c r="EV340" s="51">
        <v>2104</v>
      </c>
      <c r="EW340" s="51">
        <v>2080</v>
      </c>
      <c r="EX340" s="51">
        <v>1991</v>
      </c>
      <c r="EY340" s="51">
        <v>2185</v>
      </c>
      <c r="EZ340" s="51">
        <v>2059</v>
      </c>
      <c r="FA340" s="51">
        <v>2004</v>
      </c>
      <c r="FB340" s="51">
        <v>1962</v>
      </c>
      <c r="FC340" s="51">
        <v>1978</v>
      </c>
      <c r="FD340" s="51">
        <v>2033</v>
      </c>
      <c r="FE340" s="51">
        <v>2061</v>
      </c>
      <c r="FF340" s="51">
        <v>2001</v>
      </c>
      <c r="FG340" s="51">
        <v>1960</v>
      </c>
      <c r="FH340" s="51">
        <v>1845</v>
      </c>
      <c r="FI340" s="51">
        <v>1607</v>
      </c>
      <c r="FJ340" s="51">
        <v>1526</v>
      </c>
      <c r="FK340" s="51">
        <v>1317</v>
      </c>
      <c r="FL340" s="51">
        <v>1275</v>
      </c>
      <c r="FM340" s="51">
        <v>1228</v>
      </c>
      <c r="FN340" s="51">
        <v>1040</v>
      </c>
      <c r="FO340" s="51">
        <v>951</v>
      </c>
      <c r="FP340" s="51">
        <v>924</v>
      </c>
      <c r="FQ340" s="51">
        <v>828</v>
      </c>
      <c r="FR340" s="51">
        <v>836</v>
      </c>
      <c r="FS340" s="51">
        <v>836</v>
      </c>
      <c r="FT340" s="51">
        <v>703</v>
      </c>
      <c r="FU340" s="51">
        <v>735</v>
      </c>
      <c r="FV340" s="51">
        <v>719</v>
      </c>
      <c r="FW340" s="51">
        <v>759</v>
      </c>
      <c r="FX340" s="51">
        <v>618</v>
      </c>
      <c r="FY340" s="51">
        <v>559</v>
      </c>
      <c r="FZ340" s="51">
        <v>527</v>
      </c>
      <c r="GA340" s="51">
        <v>576</v>
      </c>
      <c r="GB340" s="51">
        <v>474</v>
      </c>
      <c r="GC340" s="51">
        <v>456</v>
      </c>
      <c r="GD340" s="51">
        <v>496</v>
      </c>
      <c r="GE340" s="51">
        <v>464</v>
      </c>
      <c r="GF340" s="51">
        <v>427</v>
      </c>
      <c r="GG340" s="51">
        <v>389</v>
      </c>
      <c r="GH340" s="51">
        <v>333</v>
      </c>
      <c r="GI340" s="51">
        <v>317</v>
      </c>
      <c r="GJ340" s="51">
        <v>272</v>
      </c>
      <c r="GK340" s="51">
        <v>217</v>
      </c>
      <c r="GL340" s="52">
        <v>890</v>
      </c>
    </row>
    <row r="341" spans="1:194" s="1" customFormat="1">
      <c r="A341" s="30" t="s">
        <v>133</v>
      </c>
      <c r="B341" s="1" t="s">
        <v>419</v>
      </c>
      <c r="C341" s="29" t="str">
        <f t="shared" si="102"/>
        <v>LA England - Lichfield</v>
      </c>
      <c r="D341" s="50">
        <f t="shared" si="93"/>
        <v>43015</v>
      </c>
      <c r="E341" s="50">
        <f t="shared" si="94"/>
        <v>44818</v>
      </c>
      <c r="F341" s="51">
        <f t="shared" si="95"/>
        <v>108352</v>
      </c>
      <c r="G341" s="51">
        <f t="shared" si="96"/>
        <v>53454</v>
      </c>
      <c r="H341" s="52">
        <f t="shared" si="97"/>
        <v>54898</v>
      </c>
      <c r="I341" s="52">
        <f t="shared" si="98"/>
        <v>43015</v>
      </c>
      <c r="J341" s="52">
        <f t="shared" si="99"/>
        <v>44818</v>
      </c>
      <c r="K341" s="49">
        <f t="shared" si="100"/>
        <v>10439</v>
      </c>
      <c r="L341" s="50">
        <f t="shared" si="101"/>
        <v>10080</v>
      </c>
      <c r="M341" s="51">
        <v>510</v>
      </c>
      <c r="N341" s="51">
        <v>516</v>
      </c>
      <c r="O341" s="51">
        <v>537</v>
      </c>
      <c r="P341" s="51">
        <v>524</v>
      </c>
      <c r="Q341" s="51">
        <v>564</v>
      </c>
      <c r="R341" s="51">
        <v>595</v>
      </c>
      <c r="S341" s="51">
        <v>566</v>
      </c>
      <c r="T341" s="51">
        <v>554</v>
      </c>
      <c r="U341" s="51">
        <v>572</v>
      </c>
      <c r="V341" s="51">
        <v>605</v>
      </c>
      <c r="W341" s="51">
        <v>641</v>
      </c>
      <c r="X341" s="51">
        <v>601</v>
      </c>
      <c r="Y341" s="51">
        <v>586</v>
      </c>
      <c r="Z341" s="51">
        <v>630</v>
      </c>
      <c r="AA341" s="51">
        <v>636</v>
      </c>
      <c r="AB341" s="51">
        <v>612</v>
      </c>
      <c r="AC341" s="51">
        <v>587</v>
      </c>
      <c r="AD341" s="51">
        <v>603</v>
      </c>
      <c r="AE341" s="51">
        <v>629</v>
      </c>
      <c r="AF341" s="51">
        <v>483</v>
      </c>
      <c r="AG341" s="51">
        <v>536</v>
      </c>
      <c r="AH341" s="51">
        <v>514</v>
      </c>
      <c r="AI341" s="51">
        <v>538</v>
      </c>
      <c r="AJ341" s="51">
        <v>570</v>
      </c>
      <c r="AK341" s="51">
        <v>600</v>
      </c>
      <c r="AL341" s="51">
        <v>598</v>
      </c>
      <c r="AM341" s="51">
        <v>582</v>
      </c>
      <c r="AN341" s="51">
        <v>617</v>
      </c>
      <c r="AO341" s="51">
        <v>607</v>
      </c>
      <c r="AP341" s="51">
        <v>604</v>
      </c>
      <c r="AQ341" s="51">
        <v>660</v>
      </c>
      <c r="AR341" s="51">
        <v>636</v>
      </c>
      <c r="AS341" s="51">
        <v>692</v>
      </c>
      <c r="AT341" s="51">
        <v>618</v>
      </c>
      <c r="AU341" s="51">
        <v>623</v>
      </c>
      <c r="AV341" s="51">
        <v>583</v>
      </c>
      <c r="AW341" s="51">
        <v>641</v>
      </c>
      <c r="AX341" s="51">
        <v>589</v>
      </c>
      <c r="AY341" s="51">
        <v>619</v>
      </c>
      <c r="AZ341" s="51">
        <v>542</v>
      </c>
      <c r="BA341" s="51">
        <v>615</v>
      </c>
      <c r="BB341" s="51">
        <v>612</v>
      </c>
      <c r="BC341" s="51">
        <v>693</v>
      </c>
      <c r="BD341" s="51">
        <v>609</v>
      </c>
      <c r="BE341" s="51">
        <v>570</v>
      </c>
      <c r="BF341" s="51">
        <v>583</v>
      </c>
      <c r="BG341" s="51">
        <v>623</v>
      </c>
      <c r="BH341" s="51">
        <v>648</v>
      </c>
      <c r="BI341" s="51">
        <v>657</v>
      </c>
      <c r="BJ341" s="51">
        <v>707</v>
      </c>
      <c r="BK341" s="51">
        <v>818</v>
      </c>
      <c r="BL341" s="51">
        <v>833</v>
      </c>
      <c r="BM341" s="51">
        <v>794</v>
      </c>
      <c r="BN341" s="51">
        <v>793</v>
      </c>
      <c r="BO341" s="51">
        <v>843</v>
      </c>
      <c r="BP341" s="51">
        <v>809</v>
      </c>
      <c r="BQ341" s="51">
        <v>776</v>
      </c>
      <c r="BR341" s="51">
        <v>833</v>
      </c>
      <c r="BS341" s="51">
        <v>824</v>
      </c>
      <c r="BT341" s="51">
        <v>749</v>
      </c>
      <c r="BU341" s="51">
        <v>772</v>
      </c>
      <c r="BV341" s="51">
        <v>769</v>
      </c>
      <c r="BW341" s="51">
        <v>652</v>
      </c>
      <c r="BX341" s="51">
        <v>652</v>
      </c>
      <c r="BY341" s="51">
        <v>619</v>
      </c>
      <c r="BZ341" s="51">
        <v>623</v>
      </c>
      <c r="CA341" s="51">
        <v>642</v>
      </c>
      <c r="CB341" s="51">
        <v>560</v>
      </c>
      <c r="CC341" s="51">
        <v>592</v>
      </c>
      <c r="CD341" s="51">
        <v>635</v>
      </c>
      <c r="CE341" s="51">
        <v>570</v>
      </c>
      <c r="CF341" s="51">
        <v>577</v>
      </c>
      <c r="CG341" s="51">
        <v>599</v>
      </c>
      <c r="CH341" s="51">
        <v>647</v>
      </c>
      <c r="CI341" s="51">
        <v>705</v>
      </c>
      <c r="CJ341" s="51">
        <v>734</v>
      </c>
      <c r="CK341" s="51">
        <v>516</v>
      </c>
      <c r="CL341" s="51">
        <v>566</v>
      </c>
      <c r="CM341" s="51">
        <v>576</v>
      </c>
      <c r="CN341" s="51">
        <v>517</v>
      </c>
      <c r="CO341" s="51">
        <v>474</v>
      </c>
      <c r="CP341" s="51">
        <v>356</v>
      </c>
      <c r="CQ341" s="51">
        <v>317</v>
      </c>
      <c r="CR341" s="51">
        <v>314</v>
      </c>
      <c r="CS341" s="51">
        <v>316</v>
      </c>
      <c r="CT341" s="51">
        <v>249</v>
      </c>
      <c r="CU341" s="51">
        <v>194</v>
      </c>
      <c r="CV341" s="51">
        <v>158</v>
      </c>
      <c r="CW341" s="51">
        <v>150</v>
      </c>
      <c r="CX341" s="51">
        <v>115</v>
      </c>
      <c r="CY341" s="51">
        <v>379</v>
      </c>
      <c r="CZ341" s="51">
        <v>451</v>
      </c>
      <c r="DA341" s="51">
        <v>498</v>
      </c>
      <c r="DB341" s="51">
        <v>515</v>
      </c>
      <c r="DC341" s="51">
        <v>541</v>
      </c>
      <c r="DD341" s="51">
        <v>585</v>
      </c>
      <c r="DE341" s="51">
        <v>598</v>
      </c>
      <c r="DF341" s="51">
        <v>543</v>
      </c>
      <c r="DG341" s="51">
        <v>537</v>
      </c>
      <c r="DH341" s="51">
        <v>599</v>
      </c>
      <c r="DI341" s="51">
        <v>578</v>
      </c>
      <c r="DJ341" s="51">
        <v>609</v>
      </c>
      <c r="DK341" s="51">
        <v>667</v>
      </c>
      <c r="DL341" s="51">
        <v>542</v>
      </c>
      <c r="DM341" s="51">
        <v>568</v>
      </c>
      <c r="DN341" s="51">
        <v>557</v>
      </c>
      <c r="DO341" s="51">
        <v>566</v>
      </c>
      <c r="DP341" s="51">
        <v>569</v>
      </c>
      <c r="DQ341" s="51">
        <v>557</v>
      </c>
      <c r="DR341" s="51">
        <v>505</v>
      </c>
      <c r="DS341" s="51">
        <v>288</v>
      </c>
      <c r="DT341" s="51">
        <v>334</v>
      </c>
      <c r="DU341" s="51">
        <v>397</v>
      </c>
      <c r="DV341" s="51">
        <v>452</v>
      </c>
      <c r="DW341" s="51">
        <v>504</v>
      </c>
      <c r="DX341" s="51">
        <v>496</v>
      </c>
      <c r="DY341" s="51">
        <v>513</v>
      </c>
      <c r="DZ341" s="51">
        <v>581</v>
      </c>
      <c r="EA341" s="51">
        <v>599</v>
      </c>
      <c r="EB341" s="51">
        <v>643</v>
      </c>
      <c r="EC341" s="51">
        <v>667</v>
      </c>
      <c r="ED341" s="51">
        <v>679</v>
      </c>
      <c r="EE341" s="51">
        <v>679</v>
      </c>
      <c r="EF341" s="51">
        <v>628</v>
      </c>
      <c r="EG341" s="51">
        <v>688</v>
      </c>
      <c r="EH341" s="51">
        <v>641</v>
      </c>
      <c r="EI341" s="51">
        <v>675</v>
      </c>
      <c r="EJ341" s="51">
        <v>629</v>
      </c>
      <c r="EK341" s="51">
        <v>650</v>
      </c>
      <c r="EL341" s="51">
        <v>668</v>
      </c>
      <c r="EM341" s="51">
        <v>624</v>
      </c>
      <c r="EN341" s="51">
        <v>648</v>
      </c>
      <c r="EO341" s="51">
        <v>647</v>
      </c>
      <c r="EP341" s="51">
        <v>666</v>
      </c>
      <c r="EQ341" s="51">
        <v>673</v>
      </c>
      <c r="ER341" s="51">
        <v>626</v>
      </c>
      <c r="ES341" s="51">
        <v>579</v>
      </c>
      <c r="ET341" s="51">
        <v>669</v>
      </c>
      <c r="EU341" s="51">
        <v>690</v>
      </c>
      <c r="EV341" s="51">
        <v>675</v>
      </c>
      <c r="EW341" s="51">
        <v>713</v>
      </c>
      <c r="EX341" s="51">
        <v>802</v>
      </c>
      <c r="EY341" s="51">
        <v>796</v>
      </c>
      <c r="EZ341" s="51">
        <v>801</v>
      </c>
      <c r="FA341" s="51">
        <v>810</v>
      </c>
      <c r="FB341" s="51">
        <v>824</v>
      </c>
      <c r="FC341" s="51">
        <v>818</v>
      </c>
      <c r="FD341" s="51">
        <v>811</v>
      </c>
      <c r="FE341" s="51">
        <v>901</v>
      </c>
      <c r="FF341" s="51">
        <v>785</v>
      </c>
      <c r="FG341" s="51">
        <v>779</v>
      </c>
      <c r="FH341" s="51">
        <v>761</v>
      </c>
      <c r="FI341" s="51">
        <v>728</v>
      </c>
      <c r="FJ341" s="51">
        <v>695</v>
      </c>
      <c r="FK341" s="51">
        <v>690</v>
      </c>
      <c r="FL341" s="51">
        <v>692</v>
      </c>
      <c r="FM341" s="51">
        <v>632</v>
      </c>
      <c r="FN341" s="51">
        <v>655</v>
      </c>
      <c r="FO341" s="51">
        <v>642</v>
      </c>
      <c r="FP341" s="51">
        <v>673</v>
      </c>
      <c r="FQ341" s="51">
        <v>653</v>
      </c>
      <c r="FR341" s="51">
        <v>609</v>
      </c>
      <c r="FS341" s="51">
        <v>626</v>
      </c>
      <c r="FT341" s="51">
        <v>642</v>
      </c>
      <c r="FU341" s="51">
        <v>636</v>
      </c>
      <c r="FV341" s="51">
        <v>778</v>
      </c>
      <c r="FW341" s="51">
        <v>833</v>
      </c>
      <c r="FX341" s="51">
        <v>654</v>
      </c>
      <c r="FY341" s="51">
        <v>706</v>
      </c>
      <c r="FZ341" s="51">
        <v>637</v>
      </c>
      <c r="GA341" s="51">
        <v>582</v>
      </c>
      <c r="GB341" s="51">
        <v>518</v>
      </c>
      <c r="GC341" s="51">
        <v>441</v>
      </c>
      <c r="GD341" s="51">
        <v>416</v>
      </c>
      <c r="GE341" s="51">
        <v>414</v>
      </c>
      <c r="GF341" s="51">
        <v>332</v>
      </c>
      <c r="GG341" s="51">
        <v>327</v>
      </c>
      <c r="GH341" s="51">
        <v>275</v>
      </c>
      <c r="GI341" s="51">
        <v>241</v>
      </c>
      <c r="GJ341" s="51">
        <v>197</v>
      </c>
      <c r="GK341" s="51">
        <v>187</v>
      </c>
      <c r="GL341" s="52">
        <v>693</v>
      </c>
    </row>
    <row r="342" spans="1:194" s="1" customFormat="1">
      <c r="A342" s="30" t="s">
        <v>133</v>
      </c>
      <c r="B342" s="1" t="s">
        <v>420</v>
      </c>
      <c r="C342" s="29" t="str">
        <f t="shared" si="102"/>
        <v>LA England - Lincoln</v>
      </c>
      <c r="D342" s="50">
        <f t="shared" si="93"/>
        <v>41121</v>
      </c>
      <c r="E342" s="50">
        <f t="shared" si="94"/>
        <v>42558</v>
      </c>
      <c r="F342" s="51">
        <f t="shared" si="95"/>
        <v>102545</v>
      </c>
      <c r="G342" s="51">
        <f t="shared" si="96"/>
        <v>50965</v>
      </c>
      <c r="H342" s="52">
        <f t="shared" si="97"/>
        <v>51580</v>
      </c>
      <c r="I342" s="52">
        <f t="shared" si="98"/>
        <v>41121</v>
      </c>
      <c r="J342" s="52">
        <f t="shared" si="99"/>
        <v>42558</v>
      </c>
      <c r="K342" s="49">
        <f t="shared" si="100"/>
        <v>9844</v>
      </c>
      <c r="L342" s="50">
        <f t="shared" si="101"/>
        <v>9022</v>
      </c>
      <c r="M342" s="51">
        <v>505</v>
      </c>
      <c r="N342" s="51">
        <v>529</v>
      </c>
      <c r="O342" s="51">
        <v>548</v>
      </c>
      <c r="P342" s="51">
        <v>513</v>
      </c>
      <c r="Q342" s="51">
        <v>535</v>
      </c>
      <c r="R342" s="51">
        <v>559</v>
      </c>
      <c r="S342" s="51">
        <v>615</v>
      </c>
      <c r="T342" s="51">
        <v>562</v>
      </c>
      <c r="U342" s="51">
        <v>521</v>
      </c>
      <c r="V342" s="51">
        <v>526</v>
      </c>
      <c r="W342" s="51">
        <v>583</v>
      </c>
      <c r="X342" s="51">
        <v>576</v>
      </c>
      <c r="Y342" s="51">
        <v>561</v>
      </c>
      <c r="Z342" s="51">
        <v>583</v>
      </c>
      <c r="AA342" s="51">
        <v>560</v>
      </c>
      <c r="AB342" s="51">
        <v>542</v>
      </c>
      <c r="AC342" s="51">
        <v>500</v>
      </c>
      <c r="AD342" s="51">
        <v>526</v>
      </c>
      <c r="AE342" s="51">
        <v>675</v>
      </c>
      <c r="AF342" s="51">
        <v>1529</v>
      </c>
      <c r="AG342" s="51">
        <v>1797</v>
      </c>
      <c r="AH342" s="51">
        <v>1708</v>
      </c>
      <c r="AI342" s="51">
        <v>1206</v>
      </c>
      <c r="AJ342" s="51">
        <v>808</v>
      </c>
      <c r="AK342" s="51">
        <v>717</v>
      </c>
      <c r="AL342" s="51">
        <v>798</v>
      </c>
      <c r="AM342" s="51">
        <v>789</v>
      </c>
      <c r="AN342" s="51">
        <v>820</v>
      </c>
      <c r="AO342" s="51">
        <v>770</v>
      </c>
      <c r="AP342" s="51">
        <v>846</v>
      </c>
      <c r="AQ342" s="51">
        <v>764</v>
      </c>
      <c r="AR342" s="51">
        <v>811</v>
      </c>
      <c r="AS342" s="51">
        <v>749</v>
      </c>
      <c r="AT342" s="51">
        <v>842</v>
      </c>
      <c r="AU342" s="51">
        <v>765</v>
      </c>
      <c r="AV342" s="51">
        <v>772</v>
      </c>
      <c r="AW342" s="51">
        <v>714</v>
      </c>
      <c r="AX342" s="51">
        <v>754</v>
      </c>
      <c r="AY342" s="51">
        <v>684</v>
      </c>
      <c r="AZ342" s="51">
        <v>633</v>
      </c>
      <c r="BA342" s="51">
        <v>571</v>
      </c>
      <c r="BB342" s="51">
        <v>629</v>
      </c>
      <c r="BC342" s="51">
        <v>654</v>
      </c>
      <c r="BD342" s="51">
        <v>582</v>
      </c>
      <c r="BE342" s="51">
        <v>547</v>
      </c>
      <c r="BF342" s="51">
        <v>497</v>
      </c>
      <c r="BG342" s="51">
        <v>547</v>
      </c>
      <c r="BH342" s="51">
        <v>541</v>
      </c>
      <c r="BI342" s="51">
        <v>548</v>
      </c>
      <c r="BJ342" s="51">
        <v>561</v>
      </c>
      <c r="BK342" s="51">
        <v>606</v>
      </c>
      <c r="BL342" s="51">
        <v>605</v>
      </c>
      <c r="BM342" s="51">
        <v>592</v>
      </c>
      <c r="BN342" s="51">
        <v>601</v>
      </c>
      <c r="BO342" s="51">
        <v>571</v>
      </c>
      <c r="BP342" s="51">
        <v>614</v>
      </c>
      <c r="BQ342" s="51">
        <v>577</v>
      </c>
      <c r="BR342" s="51">
        <v>540</v>
      </c>
      <c r="BS342" s="51">
        <v>594</v>
      </c>
      <c r="BT342" s="51">
        <v>605</v>
      </c>
      <c r="BU342" s="51">
        <v>554</v>
      </c>
      <c r="BV342" s="51">
        <v>573</v>
      </c>
      <c r="BW342" s="51">
        <v>517</v>
      </c>
      <c r="BX342" s="51">
        <v>493</v>
      </c>
      <c r="BY342" s="51">
        <v>405</v>
      </c>
      <c r="BZ342" s="51">
        <v>488</v>
      </c>
      <c r="CA342" s="51">
        <v>439</v>
      </c>
      <c r="CB342" s="51">
        <v>387</v>
      </c>
      <c r="CC342" s="51">
        <v>379</v>
      </c>
      <c r="CD342" s="51">
        <v>383</v>
      </c>
      <c r="CE342" s="51">
        <v>402</v>
      </c>
      <c r="CF342" s="51">
        <v>380</v>
      </c>
      <c r="CG342" s="51">
        <v>363</v>
      </c>
      <c r="CH342" s="51">
        <v>355</v>
      </c>
      <c r="CI342" s="51">
        <v>399</v>
      </c>
      <c r="CJ342" s="51">
        <v>390</v>
      </c>
      <c r="CK342" s="51">
        <v>304</v>
      </c>
      <c r="CL342" s="51">
        <v>258</v>
      </c>
      <c r="CM342" s="51">
        <v>273</v>
      </c>
      <c r="CN342" s="51">
        <v>243</v>
      </c>
      <c r="CO342" s="51">
        <v>178</v>
      </c>
      <c r="CP342" s="51">
        <v>179</v>
      </c>
      <c r="CQ342" s="51">
        <v>185</v>
      </c>
      <c r="CR342" s="51">
        <v>163</v>
      </c>
      <c r="CS342" s="51">
        <v>142</v>
      </c>
      <c r="CT342" s="51">
        <v>114</v>
      </c>
      <c r="CU342" s="51">
        <v>137</v>
      </c>
      <c r="CV342" s="51">
        <v>98</v>
      </c>
      <c r="CW342" s="51">
        <v>87</v>
      </c>
      <c r="CX342" s="51">
        <v>67</v>
      </c>
      <c r="CY342" s="51">
        <v>253</v>
      </c>
      <c r="CZ342" s="51">
        <v>476</v>
      </c>
      <c r="DA342" s="51">
        <v>461</v>
      </c>
      <c r="DB342" s="51">
        <v>465</v>
      </c>
      <c r="DC342" s="51">
        <v>527</v>
      </c>
      <c r="DD342" s="51">
        <v>474</v>
      </c>
      <c r="DE342" s="51">
        <v>518</v>
      </c>
      <c r="DF342" s="51">
        <v>523</v>
      </c>
      <c r="DG342" s="51">
        <v>542</v>
      </c>
      <c r="DH342" s="51">
        <v>529</v>
      </c>
      <c r="DI342" s="51">
        <v>542</v>
      </c>
      <c r="DJ342" s="51">
        <v>484</v>
      </c>
      <c r="DK342" s="51">
        <v>517</v>
      </c>
      <c r="DL342" s="51">
        <v>522</v>
      </c>
      <c r="DM342" s="51">
        <v>526</v>
      </c>
      <c r="DN342" s="51">
        <v>478</v>
      </c>
      <c r="DO342" s="51">
        <v>464</v>
      </c>
      <c r="DP342" s="51">
        <v>472</v>
      </c>
      <c r="DQ342" s="51">
        <v>502</v>
      </c>
      <c r="DR342" s="51">
        <v>710</v>
      </c>
      <c r="DS342" s="51">
        <v>1880</v>
      </c>
      <c r="DT342" s="51">
        <v>2143</v>
      </c>
      <c r="DU342" s="51">
        <v>1953</v>
      </c>
      <c r="DV342" s="51">
        <v>1113</v>
      </c>
      <c r="DW342" s="51">
        <v>801</v>
      </c>
      <c r="DX342" s="51">
        <v>641</v>
      </c>
      <c r="DY342" s="51">
        <v>736</v>
      </c>
      <c r="DZ342" s="51">
        <v>710</v>
      </c>
      <c r="EA342" s="51">
        <v>766</v>
      </c>
      <c r="EB342" s="51">
        <v>775</v>
      </c>
      <c r="EC342" s="51">
        <v>788</v>
      </c>
      <c r="ED342" s="51">
        <v>754</v>
      </c>
      <c r="EE342" s="51">
        <v>803</v>
      </c>
      <c r="EF342" s="51">
        <v>787</v>
      </c>
      <c r="EG342" s="51">
        <v>677</v>
      </c>
      <c r="EH342" s="51">
        <v>780</v>
      </c>
      <c r="EI342" s="51">
        <v>698</v>
      </c>
      <c r="EJ342" s="51">
        <v>667</v>
      </c>
      <c r="EK342" s="51">
        <v>662</v>
      </c>
      <c r="EL342" s="51">
        <v>625</v>
      </c>
      <c r="EM342" s="51">
        <v>621</v>
      </c>
      <c r="EN342" s="51">
        <v>608</v>
      </c>
      <c r="EO342" s="51">
        <v>621</v>
      </c>
      <c r="EP342" s="51">
        <v>658</v>
      </c>
      <c r="EQ342" s="51">
        <v>613</v>
      </c>
      <c r="ER342" s="51">
        <v>523</v>
      </c>
      <c r="ES342" s="51">
        <v>485</v>
      </c>
      <c r="ET342" s="51">
        <v>503</v>
      </c>
      <c r="EU342" s="51">
        <v>519</v>
      </c>
      <c r="EV342" s="51">
        <v>508</v>
      </c>
      <c r="EW342" s="51">
        <v>567</v>
      </c>
      <c r="EX342" s="51">
        <v>572</v>
      </c>
      <c r="EY342" s="51">
        <v>572</v>
      </c>
      <c r="EZ342" s="51">
        <v>563</v>
      </c>
      <c r="FA342" s="51">
        <v>606</v>
      </c>
      <c r="FB342" s="51">
        <v>554</v>
      </c>
      <c r="FC342" s="51">
        <v>584</v>
      </c>
      <c r="FD342" s="51">
        <v>637</v>
      </c>
      <c r="FE342" s="51">
        <v>566</v>
      </c>
      <c r="FF342" s="51">
        <v>576</v>
      </c>
      <c r="FG342" s="51">
        <v>658</v>
      </c>
      <c r="FH342" s="51">
        <v>565</v>
      </c>
      <c r="FI342" s="51">
        <v>569</v>
      </c>
      <c r="FJ342" s="51">
        <v>506</v>
      </c>
      <c r="FK342" s="51">
        <v>482</v>
      </c>
      <c r="FL342" s="51">
        <v>487</v>
      </c>
      <c r="FM342" s="51">
        <v>445</v>
      </c>
      <c r="FN342" s="51">
        <v>415</v>
      </c>
      <c r="FO342" s="51">
        <v>396</v>
      </c>
      <c r="FP342" s="51">
        <v>445</v>
      </c>
      <c r="FQ342" s="51">
        <v>398</v>
      </c>
      <c r="FR342" s="51">
        <v>402</v>
      </c>
      <c r="FS342" s="51">
        <v>408</v>
      </c>
      <c r="FT342" s="51">
        <v>389</v>
      </c>
      <c r="FU342" s="51">
        <v>395</v>
      </c>
      <c r="FV342" s="51">
        <v>398</v>
      </c>
      <c r="FW342" s="51">
        <v>422</v>
      </c>
      <c r="FX342" s="51">
        <v>325</v>
      </c>
      <c r="FY342" s="51">
        <v>340</v>
      </c>
      <c r="FZ342" s="51">
        <v>356</v>
      </c>
      <c r="GA342" s="51">
        <v>301</v>
      </c>
      <c r="GB342" s="51">
        <v>232</v>
      </c>
      <c r="GC342" s="51">
        <v>222</v>
      </c>
      <c r="GD342" s="51">
        <v>228</v>
      </c>
      <c r="GE342" s="51">
        <v>210</v>
      </c>
      <c r="GF342" s="51">
        <v>264</v>
      </c>
      <c r="GG342" s="51">
        <v>193</v>
      </c>
      <c r="GH342" s="51">
        <v>187</v>
      </c>
      <c r="GI342" s="51">
        <v>184</v>
      </c>
      <c r="GJ342" s="51">
        <v>133</v>
      </c>
      <c r="GK342" s="51">
        <v>130</v>
      </c>
      <c r="GL342" s="52">
        <v>548</v>
      </c>
    </row>
    <row r="343" spans="1:194" s="1" customFormat="1">
      <c r="A343" s="30" t="s">
        <v>133</v>
      </c>
      <c r="B343" s="1" t="s">
        <v>421</v>
      </c>
      <c r="C343" s="29" t="str">
        <f t="shared" si="102"/>
        <v>LA England - Liverpool</v>
      </c>
      <c r="D343" s="50">
        <f t="shared" si="93"/>
        <v>194715</v>
      </c>
      <c r="E343" s="50">
        <f t="shared" si="94"/>
        <v>207573</v>
      </c>
      <c r="F343" s="51">
        <f t="shared" si="95"/>
        <v>496770</v>
      </c>
      <c r="G343" s="51">
        <f t="shared" si="96"/>
        <v>243137</v>
      </c>
      <c r="H343" s="52">
        <f t="shared" si="97"/>
        <v>253633</v>
      </c>
      <c r="I343" s="52">
        <f t="shared" si="98"/>
        <v>194715</v>
      </c>
      <c r="J343" s="52">
        <f t="shared" si="99"/>
        <v>207573</v>
      </c>
      <c r="K343" s="49">
        <f t="shared" si="100"/>
        <v>48422</v>
      </c>
      <c r="L343" s="50">
        <f t="shared" si="101"/>
        <v>46060</v>
      </c>
      <c r="M343" s="51">
        <v>2688</v>
      </c>
      <c r="N343" s="51">
        <v>2504</v>
      </c>
      <c r="O343" s="51">
        <v>2619</v>
      </c>
      <c r="P343" s="51">
        <v>2774</v>
      </c>
      <c r="Q343" s="51">
        <v>2823</v>
      </c>
      <c r="R343" s="51">
        <v>2870</v>
      </c>
      <c r="S343" s="51">
        <v>2887</v>
      </c>
      <c r="T343" s="51">
        <v>2825</v>
      </c>
      <c r="U343" s="51">
        <v>2683</v>
      </c>
      <c r="V343" s="51">
        <v>2760</v>
      </c>
      <c r="W343" s="51">
        <v>2718</v>
      </c>
      <c r="X343" s="51">
        <v>2767</v>
      </c>
      <c r="Y343" s="51">
        <v>2570</v>
      </c>
      <c r="Z343" s="51">
        <v>2596</v>
      </c>
      <c r="AA343" s="51">
        <v>2589</v>
      </c>
      <c r="AB343" s="51">
        <v>2590</v>
      </c>
      <c r="AC343" s="51">
        <v>2528</v>
      </c>
      <c r="AD343" s="51">
        <v>2631</v>
      </c>
      <c r="AE343" s="51">
        <v>3103</v>
      </c>
      <c r="AF343" s="51">
        <v>6181</v>
      </c>
      <c r="AG343" s="51">
        <v>6545</v>
      </c>
      <c r="AH343" s="51">
        <v>6299</v>
      </c>
      <c r="AI343" s="51">
        <v>5132</v>
      </c>
      <c r="AJ343" s="51">
        <v>4499</v>
      </c>
      <c r="AK343" s="51">
        <v>3982</v>
      </c>
      <c r="AL343" s="51">
        <v>4166</v>
      </c>
      <c r="AM343" s="51">
        <v>4023</v>
      </c>
      <c r="AN343" s="51">
        <v>3844</v>
      </c>
      <c r="AO343" s="51">
        <v>3810</v>
      </c>
      <c r="AP343" s="51">
        <v>3948</v>
      </c>
      <c r="AQ343" s="51">
        <v>3797</v>
      </c>
      <c r="AR343" s="51">
        <v>3920</v>
      </c>
      <c r="AS343" s="51">
        <v>3764</v>
      </c>
      <c r="AT343" s="51">
        <v>3617</v>
      </c>
      <c r="AU343" s="51">
        <v>3745</v>
      </c>
      <c r="AV343" s="51">
        <v>3540</v>
      </c>
      <c r="AW343" s="51">
        <v>3399</v>
      </c>
      <c r="AX343" s="51">
        <v>3428</v>
      </c>
      <c r="AY343" s="51">
        <v>3288</v>
      </c>
      <c r="AZ343" s="51">
        <v>3026</v>
      </c>
      <c r="BA343" s="51">
        <v>3089</v>
      </c>
      <c r="BB343" s="51">
        <v>3062</v>
      </c>
      <c r="BC343" s="51">
        <v>2969</v>
      </c>
      <c r="BD343" s="51">
        <v>2900</v>
      </c>
      <c r="BE343" s="51">
        <v>2547</v>
      </c>
      <c r="BF343" s="51">
        <v>2364</v>
      </c>
      <c r="BG343" s="51">
        <v>2513</v>
      </c>
      <c r="BH343" s="51">
        <v>2609</v>
      </c>
      <c r="BI343" s="51">
        <v>2542</v>
      </c>
      <c r="BJ343" s="51">
        <v>2629</v>
      </c>
      <c r="BK343" s="51">
        <v>2803</v>
      </c>
      <c r="BL343" s="51">
        <v>2868</v>
      </c>
      <c r="BM343" s="51">
        <v>2793</v>
      </c>
      <c r="BN343" s="51">
        <v>2893</v>
      </c>
      <c r="BO343" s="51">
        <v>2770</v>
      </c>
      <c r="BP343" s="51">
        <v>2853</v>
      </c>
      <c r="BQ343" s="51">
        <v>2647</v>
      </c>
      <c r="BR343" s="51">
        <v>2856</v>
      </c>
      <c r="BS343" s="51">
        <v>2926</v>
      </c>
      <c r="BT343" s="51">
        <v>2942</v>
      </c>
      <c r="BU343" s="51">
        <v>2903</v>
      </c>
      <c r="BV343" s="51">
        <v>2864</v>
      </c>
      <c r="BW343" s="51">
        <v>2766</v>
      </c>
      <c r="BX343" s="51">
        <v>2551</v>
      </c>
      <c r="BY343" s="51">
        <v>2576</v>
      </c>
      <c r="BZ343" s="51">
        <v>2342</v>
      </c>
      <c r="CA343" s="51">
        <v>2342</v>
      </c>
      <c r="CB343" s="51">
        <v>2128</v>
      </c>
      <c r="CC343" s="51">
        <v>2122</v>
      </c>
      <c r="CD343" s="51">
        <v>2053</v>
      </c>
      <c r="CE343" s="51">
        <v>2023</v>
      </c>
      <c r="CF343" s="51">
        <v>1986</v>
      </c>
      <c r="CG343" s="51">
        <v>1760</v>
      </c>
      <c r="CH343" s="51">
        <v>1768</v>
      </c>
      <c r="CI343" s="51">
        <v>1737</v>
      </c>
      <c r="CJ343" s="51">
        <v>1910</v>
      </c>
      <c r="CK343" s="51">
        <v>1403</v>
      </c>
      <c r="CL343" s="51">
        <v>1225</v>
      </c>
      <c r="CM343" s="51">
        <v>1237</v>
      </c>
      <c r="CN343" s="51">
        <v>1022</v>
      </c>
      <c r="CO343" s="51">
        <v>944</v>
      </c>
      <c r="CP343" s="51">
        <v>887</v>
      </c>
      <c r="CQ343" s="51">
        <v>877</v>
      </c>
      <c r="CR343" s="51">
        <v>764</v>
      </c>
      <c r="CS343" s="51">
        <v>717</v>
      </c>
      <c r="CT343" s="51">
        <v>595</v>
      </c>
      <c r="CU343" s="51">
        <v>565</v>
      </c>
      <c r="CV343" s="51">
        <v>416</v>
      </c>
      <c r="CW343" s="51">
        <v>352</v>
      </c>
      <c r="CX343" s="51">
        <v>353</v>
      </c>
      <c r="CY343" s="51">
        <v>896</v>
      </c>
      <c r="CZ343" s="51">
        <v>2589</v>
      </c>
      <c r="DA343" s="51">
        <v>2615</v>
      </c>
      <c r="DB343" s="51">
        <v>2557</v>
      </c>
      <c r="DC343" s="51">
        <v>2591</v>
      </c>
      <c r="DD343" s="51">
        <v>2626</v>
      </c>
      <c r="DE343" s="51">
        <v>2662</v>
      </c>
      <c r="DF343" s="51">
        <v>2632</v>
      </c>
      <c r="DG343" s="51">
        <v>2697</v>
      </c>
      <c r="DH343" s="51">
        <v>2682</v>
      </c>
      <c r="DI343" s="51">
        <v>2618</v>
      </c>
      <c r="DJ343" s="51">
        <v>2652</v>
      </c>
      <c r="DK343" s="51">
        <v>2555</v>
      </c>
      <c r="DL343" s="51">
        <v>2448</v>
      </c>
      <c r="DM343" s="51">
        <v>2480</v>
      </c>
      <c r="DN343" s="51">
        <v>2559</v>
      </c>
      <c r="DO343" s="51">
        <v>2429</v>
      </c>
      <c r="DP343" s="51">
        <v>2312</v>
      </c>
      <c r="DQ343" s="51">
        <v>2356</v>
      </c>
      <c r="DR343" s="51">
        <v>3094</v>
      </c>
      <c r="DS343" s="51">
        <v>7425</v>
      </c>
      <c r="DT343" s="51">
        <v>7838</v>
      </c>
      <c r="DU343" s="51">
        <v>6988</v>
      </c>
      <c r="DV343" s="51">
        <v>4767</v>
      </c>
      <c r="DW343" s="51">
        <v>4376</v>
      </c>
      <c r="DX343" s="51">
        <v>3706</v>
      </c>
      <c r="DY343" s="51">
        <v>4018</v>
      </c>
      <c r="DZ343" s="51">
        <v>3851</v>
      </c>
      <c r="EA343" s="51">
        <v>3930</v>
      </c>
      <c r="EB343" s="51">
        <v>3915</v>
      </c>
      <c r="EC343" s="51">
        <v>3682</v>
      </c>
      <c r="ED343" s="51">
        <v>3793</v>
      </c>
      <c r="EE343" s="51">
        <v>3800</v>
      </c>
      <c r="EF343" s="51">
        <v>3775</v>
      </c>
      <c r="EG343" s="51">
        <v>3725</v>
      </c>
      <c r="EH343" s="51">
        <v>3830</v>
      </c>
      <c r="EI343" s="51">
        <v>3633</v>
      </c>
      <c r="EJ343" s="51">
        <v>3679</v>
      </c>
      <c r="EK343" s="51">
        <v>3551</v>
      </c>
      <c r="EL343" s="51">
        <v>3216</v>
      </c>
      <c r="EM343" s="51">
        <v>3280</v>
      </c>
      <c r="EN343" s="51">
        <v>3172</v>
      </c>
      <c r="EO343" s="51">
        <v>3035</v>
      </c>
      <c r="EP343" s="51">
        <v>3059</v>
      </c>
      <c r="EQ343" s="51">
        <v>2839</v>
      </c>
      <c r="ER343" s="51">
        <v>2597</v>
      </c>
      <c r="ES343" s="51">
        <v>2399</v>
      </c>
      <c r="ET343" s="51">
        <v>2497</v>
      </c>
      <c r="EU343" s="51">
        <v>2581</v>
      </c>
      <c r="EV343" s="51">
        <v>2602</v>
      </c>
      <c r="EW343" s="51">
        <v>2645</v>
      </c>
      <c r="EX343" s="51">
        <v>2841</v>
      </c>
      <c r="EY343" s="51">
        <v>2937</v>
      </c>
      <c r="EZ343" s="51">
        <v>3035</v>
      </c>
      <c r="FA343" s="51">
        <v>2965</v>
      </c>
      <c r="FB343" s="51">
        <v>2756</v>
      </c>
      <c r="FC343" s="51">
        <v>2905</v>
      </c>
      <c r="FD343" s="51">
        <v>3099</v>
      </c>
      <c r="FE343" s="51">
        <v>3234</v>
      </c>
      <c r="FF343" s="51">
        <v>3123</v>
      </c>
      <c r="FG343" s="51">
        <v>3240</v>
      </c>
      <c r="FH343" s="51">
        <v>3218</v>
      </c>
      <c r="FI343" s="51">
        <v>3042</v>
      </c>
      <c r="FJ343" s="51">
        <v>2921</v>
      </c>
      <c r="FK343" s="51">
        <v>2842</v>
      </c>
      <c r="FL343" s="51">
        <v>2695</v>
      </c>
      <c r="FM343" s="51">
        <v>2647</v>
      </c>
      <c r="FN343" s="51">
        <v>2518</v>
      </c>
      <c r="FO343" s="51">
        <v>2330</v>
      </c>
      <c r="FP343" s="51">
        <v>2303</v>
      </c>
      <c r="FQ343" s="51">
        <v>2211</v>
      </c>
      <c r="FR343" s="51">
        <v>2116</v>
      </c>
      <c r="FS343" s="51">
        <v>2031</v>
      </c>
      <c r="FT343" s="51">
        <v>2074</v>
      </c>
      <c r="FU343" s="51">
        <v>1981</v>
      </c>
      <c r="FV343" s="51">
        <v>2009</v>
      </c>
      <c r="FW343" s="51">
        <v>2117</v>
      </c>
      <c r="FX343" s="51">
        <v>1595</v>
      </c>
      <c r="FY343" s="51">
        <v>1462</v>
      </c>
      <c r="FZ343" s="51">
        <v>1434</v>
      </c>
      <c r="GA343" s="51">
        <v>1387</v>
      </c>
      <c r="GB343" s="51">
        <v>1162</v>
      </c>
      <c r="GC343" s="51">
        <v>1152</v>
      </c>
      <c r="GD343" s="51">
        <v>1083</v>
      </c>
      <c r="GE343" s="51">
        <v>1059</v>
      </c>
      <c r="GF343" s="51">
        <v>1004</v>
      </c>
      <c r="GG343" s="51">
        <v>934</v>
      </c>
      <c r="GH343" s="51">
        <v>879</v>
      </c>
      <c r="GI343" s="51">
        <v>744</v>
      </c>
      <c r="GJ343" s="51">
        <v>587</v>
      </c>
      <c r="GK343" s="51">
        <v>545</v>
      </c>
      <c r="GL343" s="52">
        <v>2058</v>
      </c>
    </row>
    <row r="344" spans="1:194" s="1" customFormat="1">
      <c r="A344" s="30" t="s">
        <v>133</v>
      </c>
      <c r="B344" s="1" t="s">
        <v>422</v>
      </c>
      <c r="C344" s="29" t="str">
        <f t="shared" si="102"/>
        <v>LA England - Luton</v>
      </c>
      <c r="D344" s="50">
        <f t="shared" si="93"/>
        <v>84338</v>
      </c>
      <c r="E344" s="50">
        <f t="shared" si="94"/>
        <v>83279</v>
      </c>
      <c r="F344" s="51">
        <f t="shared" si="95"/>
        <v>226973</v>
      </c>
      <c r="G344" s="51">
        <f t="shared" si="96"/>
        <v>114850</v>
      </c>
      <c r="H344" s="52">
        <f t="shared" si="97"/>
        <v>112123</v>
      </c>
      <c r="I344" s="52">
        <f t="shared" si="98"/>
        <v>84338</v>
      </c>
      <c r="J344" s="52">
        <f t="shared" si="99"/>
        <v>83279</v>
      </c>
      <c r="K344" s="49">
        <f t="shared" si="100"/>
        <v>30512</v>
      </c>
      <c r="L344" s="50">
        <f t="shared" si="101"/>
        <v>28844</v>
      </c>
      <c r="M344" s="51">
        <v>1745</v>
      </c>
      <c r="N344" s="51">
        <v>1609</v>
      </c>
      <c r="O344" s="51">
        <v>1633</v>
      </c>
      <c r="P344" s="51">
        <v>1683</v>
      </c>
      <c r="Q344" s="51">
        <v>1569</v>
      </c>
      <c r="R344" s="51">
        <v>1781</v>
      </c>
      <c r="S344" s="51">
        <v>1643</v>
      </c>
      <c r="T344" s="51">
        <v>1754</v>
      </c>
      <c r="U344" s="51">
        <v>1806</v>
      </c>
      <c r="V344" s="51">
        <v>1743</v>
      </c>
      <c r="W344" s="51">
        <v>1695</v>
      </c>
      <c r="X344" s="51">
        <v>1737</v>
      </c>
      <c r="Y344" s="51">
        <v>1670</v>
      </c>
      <c r="Z344" s="51">
        <v>1696</v>
      </c>
      <c r="AA344" s="51">
        <v>1781</v>
      </c>
      <c r="AB344" s="51">
        <v>1637</v>
      </c>
      <c r="AC344" s="51">
        <v>1608</v>
      </c>
      <c r="AD344" s="51">
        <v>1722</v>
      </c>
      <c r="AE344" s="51">
        <v>1548</v>
      </c>
      <c r="AF344" s="51">
        <v>1370</v>
      </c>
      <c r="AG344" s="51">
        <v>1451</v>
      </c>
      <c r="AH344" s="51">
        <v>1473</v>
      </c>
      <c r="AI344" s="51">
        <v>1650</v>
      </c>
      <c r="AJ344" s="51">
        <v>1681</v>
      </c>
      <c r="AK344" s="51">
        <v>1934</v>
      </c>
      <c r="AL344" s="51">
        <v>2042</v>
      </c>
      <c r="AM344" s="51">
        <v>1888</v>
      </c>
      <c r="AN344" s="51">
        <v>1805</v>
      </c>
      <c r="AO344" s="51">
        <v>1631</v>
      </c>
      <c r="AP344" s="51">
        <v>1771</v>
      </c>
      <c r="AQ344" s="51">
        <v>1680</v>
      </c>
      <c r="AR344" s="51">
        <v>1733</v>
      </c>
      <c r="AS344" s="51">
        <v>1669</v>
      </c>
      <c r="AT344" s="51">
        <v>1798</v>
      </c>
      <c r="AU344" s="51">
        <v>1763</v>
      </c>
      <c r="AV344" s="51">
        <v>1698</v>
      </c>
      <c r="AW344" s="51">
        <v>1744</v>
      </c>
      <c r="AX344" s="51">
        <v>1697</v>
      </c>
      <c r="AY344" s="51">
        <v>1725</v>
      </c>
      <c r="AZ344" s="51">
        <v>1761</v>
      </c>
      <c r="BA344" s="51">
        <v>1592</v>
      </c>
      <c r="BB344" s="51">
        <v>1746</v>
      </c>
      <c r="BC344" s="51">
        <v>1769</v>
      </c>
      <c r="BD344" s="51">
        <v>1710</v>
      </c>
      <c r="BE344" s="51">
        <v>1577</v>
      </c>
      <c r="BF344" s="51">
        <v>1549</v>
      </c>
      <c r="BG344" s="51">
        <v>1498</v>
      </c>
      <c r="BH344" s="51">
        <v>1468</v>
      </c>
      <c r="BI344" s="51">
        <v>1411</v>
      </c>
      <c r="BJ344" s="51">
        <v>1435</v>
      </c>
      <c r="BK344" s="51">
        <v>1464</v>
      </c>
      <c r="BL344" s="51">
        <v>1413</v>
      </c>
      <c r="BM344" s="51">
        <v>1444</v>
      </c>
      <c r="BN344" s="51">
        <v>1373</v>
      </c>
      <c r="BO344" s="51">
        <v>1441</v>
      </c>
      <c r="BP344" s="51">
        <v>1382</v>
      </c>
      <c r="BQ344" s="51">
        <v>1202</v>
      </c>
      <c r="BR344" s="51">
        <v>1329</v>
      </c>
      <c r="BS344" s="51">
        <v>1242</v>
      </c>
      <c r="BT344" s="51">
        <v>1240</v>
      </c>
      <c r="BU344" s="51">
        <v>1132</v>
      </c>
      <c r="BV344" s="51">
        <v>1135</v>
      </c>
      <c r="BW344" s="51">
        <v>1094</v>
      </c>
      <c r="BX344" s="51">
        <v>1005</v>
      </c>
      <c r="BY344" s="51">
        <v>912</v>
      </c>
      <c r="BZ344" s="51">
        <v>875</v>
      </c>
      <c r="CA344" s="51">
        <v>887</v>
      </c>
      <c r="CB344" s="51">
        <v>751</v>
      </c>
      <c r="CC344" s="51">
        <v>662</v>
      </c>
      <c r="CD344" s="51">
        <v>709</v>
      </c>
      <c r="CE344" s="51">
        <v>658</v>
      </c>
      <c r="CF344" s="51">
        <v>648</v>
      </c>
      <c r="CG344" s="51">
        <v>584</v>
      </c>
      <c r="CH344" s="51">
        <v>589</v>
      </c>
      <c r="CI344" s="51">
        <v>560</v>
      </c>
      <c r="CJ344" s="51">
        <v>599</v>
      </c>
      <c r="CK344" s="51">
        <v>448</v>
      </c>
      <c r="CL344" s="51">
        <v>457</v>
      </c>
      <c r="CM344" s="51">
        <v>411</v>
      </c>
      <c r="CN344" s="51">
        <v>400</v>
      </c>
      <c r="CO344" s="51">
        <v>338</v>
      </c>
      <c r="CP344" s="51">
        <v>308</v>
      </c>
      <c r="CQ344" s="51">
        <v>302</v>
      </c>
      <c r="CR344" s="51">
        <v>293</v>
      </c>
      <c r="CS344" s="51">
        <v>287</v>
      </c>
      <c r="CT344" s="51">
        <v>296</v>
      </c>
      <c r="CU344" s="51">
        <v>223</v>
      </c>
      <c r="CV344" s="51">
        <v>222</v>
      </c>
      <c r="CW344" s="51">
        <v>169</v>
      </c>
      <c r="CX344" s="51">
        <v>140</v>
      </c>
      <c r="CY344" s="51">
        <v>447</v>
      </c>
      <c r="CZ344" s="51">
        <v>1618</v>
      </c>
      <c r="DA344" s="51">
        <v>1612</v>
      </c>
      <c r="DB344" s="51">
        <v>1656</v>
      </c>
      <c r="DC344" s="51">
        <v>1589</v>
      </c>
      <c r="DD344" s="51">
        <v>1556</v>
      </c>
      <c r="DE344" s="51">
        <v>1592</v>
      </c>
      <c r="DF344" s="51">
        <v>1703</v>
      </c>
      <c r="DG344" s="51">
        <v>1561</v>
      </c>
      <c r="DH344" s="51">
        <v>1539</v>
      </c>
      <c r="DI344" s="51">
        <v>1586</v>
      </c>
      <c r="DJ344" s="51">
        <v>1613</v>
      </c>
      <c r="DK344" s="51">
        <v>1673</v>
      </c>
      <c r="DL344" s="51">
        <v>1598</v>
      </c>
      <c r="DM344" s="51">
        <v>1671</v>
      </c>
      <c r="DN344" s="51">
        <v>1628</v>
      </c>
      <c r="DO344" s="51">
        <v>1552</v>
      </c>
      <c r="DP344" s="51">
        <v>1542</v>
      </c>
      <c r="DQ344" s="51">
        <v>1555</v>
      </c>
      <c r="DR344" s="51">
        <v>1475</v>
      </c>
      <c r="DS344" s="51">
        <v>1182</v>
      </c>
      <c r="DT344" s="51">
        <v>1222</v>
      </c>
      <c r="DU344" s="51">
        <v>1341</v>
      </c>
      <c r="DV344" s="51">
        <v>1501</v>
      </c>
      <c r="DW344" s="51">
        <v>1484</v>
      </c>
      <c r="DX344" s="51">
        <v>1646</v>
      </c>
      <c r="DY344" s="51">
        <v>1644</v>
      </c>
      <c r="DZ344" s="51">
        <v>1643</v>
      </c>
      <c r="EA344" s="51">
        <v>1642</v>
      </c>
      <c r="EB344" s="51">
        <v>1731</v>
      </c>
      <c r="EC344" s="51">
        <v>1708</v>
      </c>
      <c r="ED344" s="51">
        <v>1634</v>
      </c>
      <c r="EE344" s="51">
        <v>1764</v>
      </c>
      <c r="EF344" s="51">
        <v>1766</v>
      </c>
      <c r="EG344" s="51">
        <v>1814</v>
      </c>
      <c r="EH344" s="51">
        <v>1891</v>
      </c>
      <c r="EI344" s="51">
        <v>1876</v>
      </c>
      <c r="EJ344" s="51">
        <v>1798</v>
      </c>
      <c r="EK344" s="51">
        <v>1877</v>
      </c>
      <c r="EL344" s="51">
        <v>1766</v>
      </c>
      <c r="EM344" s="51">
        <v>1788</v>
      </c>
      <c r="EN344" s="51">
        <v>1776</v>
      </c>
      <c r="EO344" s="51">
        <v>1777</v>
      </c>
      <c r="EP344" s="51">
        <v>1826</v>
      </c>
      <c r="EQ344" s="51">
        <v>1587</v>
      </c>
      <c r="ER344" s="51">
        <v>1439</v>
      </c>
      <c r="ES344" s="51">
        <v>1416</v>
      </c>
      <c r="ET344" s="51">
        <v>1300</v>
      </c>
      <c r="EU344" s="51">
        <v>1379</v>
      </c>
      <c r="EV344" s="51">
        <v>1290</v>
      </c>
      <c r="EW344" s="51">
        <v>1300</v>
      </c>
      <c r="EX344" s="51">
        <v>1351</v>
      </c>
      <c r="EY344" s="51">
        <v>1282</v>
      </c>
      <c r="EZ344" s="51">
        <v>1321</v>
      </c>
      <c r="FA344" s="51">
        <v>1320</v>
      </c>
      <c r="FB344" s="51">
        <v>1334</v>
      </c>
      <c r="FC344" s="51">
        <v>1206</v>
      </c>
      <c r="FD344" s="51">
        <v>1230</v>
      </c>
      <c r="FE344" s="51">
        <v>1192</v>
      </c>
      <c r="FF344" s="51">
        <v>1196</v>
      </c>
      <c r="FG344" s="51">
        <v>1138</v>
      </c>
      <c r="FH344" s="51">
        <v>1189</v>
      </c>
      <c r="FI344" s="51">
        <v>959</v>
      </c>
      <c r="FJ344" s="51">
        <v>1037</v>
      </c>
      <c r="FK344" s="51">
        <v>971</v>
      </c>
      <c r="FL344" s="51">
        <v>887</v>
      </c>
      <c r="FM344" s="51">
        <v>836</v>
      </c>
      <c r="FN344" s="51">
        <v>849</v>
      </c>
      <c r="FO344" s="51">
        <v>786</v>
      </c>
      <c r="FP344" s="51">
        <v>739</v>
      </c>
      <c r="FQ344" s="51">
        <v>754</v>
      </c>
      <c r="FR344" s="51">
        <v>718</v>
      </c>
      <c r="FS344" s="51">
        <v>657</v>
      </c>
      <c r="FT344" s="51">
        <v>647</v>
      </c>
      <c r="FU344" s="51">
        <v>609</v>
      </c>
      <c r="FV344" s="51">
        <v>645</v>
      </c>
      <c r="FW344" s="51">
        <v>652</v>
      </c>
      <c r="FX344" s="51">
        <v>570</v>
      </c>
      <c r="FY344" s="51">
        <v>548</v>
      </c>
      <c r="FZ344" s="51">
        <v>532</v>
      </c>
      <c r="GA344" s="51">
        <v>451</v>
      </c>
      <c r="GB344" s="51">
        <v>457</v>
      </c>
      <c r="GC344" s="51">
        <v>361</v>
      </c>
      <c r="GD344" s="51">
        <v>435</v>
      </c>
      <c r="GE344" s="51">
        <v>394</v>
      </c>
      <c r="GF344" s="51">
        <v>397</v>
      </c>
      <c r="GG344" s="51">
        <v>379</v>
      </c>
      <c r="GH344" s="51">
        <v>370</v>
      </c>
      <c r="GI344" s="51">
        <v>287</v>
      </c>
      <c r="GJ344" s="51">
        <v>248</v>
      </c>
      <c r="GK344" s="51">
        <v>209</v>
      </c>
      <c r="GL344" s="52">
        <v>853</v>
      </c>
    </row>
    <row r="345" spans="1:194" s="1" customFormat="1">
      <c r="A345" s="30" t="s">
        <v>133</v>
      </c>
      <c r="B345" s="1" t="s">
        <v>423</v>
      </c>
      <c r="C345" s="29" t="str">
        <f t="shared" si="102"/>
        <v>LA England - Maidstone</v>
      </c>
      <c r="D345" s="50">
        <f t="shared" si="93"/>
        <v>68737</v>
      </c>
      <c r="E345" s="50">
        <f t="shared" si="94"/>
        <v>72436</v>
      </c>
      <c r="F345" s="51">
        <f t="shared" si="95"/>
        <v>180428</v>
      </c>
      <c r="G345" s="51">
        <f t="shared" si="96"/>
        <v>88991</v>
      </c>
      <c r="H345" s="52">
        <f t="shared" si="97"/>
        <v>91437</v>
      </c>
      <c r="I345" s="52">
        <f t="shared" si="98"/>
        <v>68737</v>
      </c>
      <c r="J345" s="52">
        <f t="shared" si="99"/>
        <v>72436</v>
      </c>
      <c r="K345" s="49">
        <f t="shared" si="100"/>
        <v>20254</v>
      </c>
      <c r="L345" s="50">
        <f t="shared" si="101"/>
        <v>19001</v>
      </c>
      <c r="M345" s="51">
        <v>1051</v>
      </c>
      <c r="N345" s="51">
        <v>1044</v>
      </c>
      <c r="O345" s="51">
        <v>1122</v>
      </c>
      <c r="P345" s="51">
        <v>1182</v>
      </c>
      <c r="Q345" s="51">
        <v>1184</v>
      </c>
      <c r="R345" s="51">
        <v>1152</v>
      </c>
      <c r="S345" s="51">
        <v>1138</v>
      </c>
      <c r="T345" s="51">
        <v>1183</v>
      </c>
      <c r="U345" s="51">
        <v>1147</v>
      </c>
      <c r="V345" s="51">
        <v>1184</v>
      </c>
      <c r="W345" s="51">
        <v>1236</v>
      </c>
      <c r="X345" s="51">
        <v>1167</v>
      </c>
      <c r="Y345" s="51">
        <v>1078</v>
      </c>
      <c r="Z345" s="51">
        <v>1138</v>
      </c>
      <c r="AA345" s="51">
        <v>1075</v>
      </c>
      <c r="AB345" s="51">
        <v>1056</v>
      </c>
      <c r="AC345" s="51">
        <v>1047</v>
      </c>
      <c r="AD345" s="51">
        <v>1070</v>
      </c>
      <c r="AE345" s="51">
        <v>988</v>
      </c>
      <c r="AF345" s="51">
        <v>717</v>
      </c>
      <c r="AG345" s="51">
        <v>647</v>
      </c>
      <c r="AH345" s="51">
        <v>809</v>
      </c>
      <c r="AI345" s="51">
        <v>886</v>
      </c>
      <c r="AJ345" s="51">
        <v>1015</v>
      </c>
      <c r="AK345" s="51">
        <v>1042</v>
      </c>
      <c r="AL345" s="51">
        <v>939</v>
      </c>
      <c r="AM345" s="51">
        <v>1094</v>
      </c>
      <c r="AN345" s="51">
        <v>1069</v>
      </c>
      <c r="AO345" s="51">
        <v>1151</v>
      </c>
      <c r="AP345" s="51">
        <v>1216</v>
      </c>
      <c r="AQ345" s="51">
        <v>1243</v>
      </c>
      <c r="AR345" s="51">
        <v>1197</v>
      </c>
      <c r="AS345" s="51">
        <v>1221</v>
      </c>
      <c r="AT345" s="51">
        <v>1205</v>
      </c>
      <c r="AU345" s="51">
        <v>1314</v>
      </c>
      <c r="AV345" s="51">
        <v>1180</v>
      </c>
      <c r="AW345" s="51">
        <v>1232</v>
      </c>
      <c r="AX345" s="51">
        <v>1290</v>
      </c>
      <c r="AY345" s="51">
        <v>1189</v>
      </c>
      <c r="AZ345" s="51">
        <v>1224</v>
      </c>
      <c r="BA345" s="51">
        <v>1205</v>
      </c>
      <c r="BB345" s="51">
        <v>1249</v>
      </c>
      <c r="BC345" s="51">
        <v>1246</v>
      </c>
      <c r="BD345" s="51">
        <v>1177</v>
      </c>
      <c r="BE345" s="51">
        <v>1104</v>
      </c>
      <c r="BF345" s="51">
        <v>1082</v>
      </c>
      <c r="BG345" s="51">
        <v>1101</v>
      </c>
      <c r="BH345" s="51">
        <v>1096</v>
      </c>
      <c r="BI345" s="51">
        <v>1169</v>
      </c>
      <c r="BJ345" s="51">
        <v>1204</v>
      </c>
      <c r="BK345" s="51">
        <v>1193</v>
      </c>
      <c r="BL345" s="51">
        <v>1280</v>
      </c>
      <c r="BM345" s="51">
        <v>1220</v>
      </c>
      <c r="BN345" s="51">
        <v>1330</v>
      </c>
      <c r="BO345" s="51">
        <v>1287</v>
      </c>
      <c r="BP345" s="51">
        <v>1244</v>
      </c>
      <c r="BQ345" s="51">
        <v>1282</v>
      </c>
      <c r="BR345" s="51">
        <v>1234</v>
      </c>
      <c r="BS345" s="51">
        <v>1201</v>
      </c>
      <c r="BT345" s="51">
        <v>1100</v>
      </c>
      <c r="BU345" s="51">
        <v>1124</v>
      </c>
      <c r="BV345" s="51">
        <v>1060</v>
      </c>
      <c r="BW345" s="51">
        <v>1024</v>
      </c>
      <c r="BX345" s="51">
        <v>1024</v>
      </c>
      <c r="BY345" s="51">
        <v>918</v>
      </c>
      <c r="BZ345" s="51">
        <v>854</v>
      </c>
      <c r="CA345" s="51">
        <v>868</v>
      </c>
      <c r="CB345" s="51">
        <v>862</v>
      </c>
      <c r="CC345" s="51">
        <v>763</v>
      </c>
      <c r="CD345" s="51">
        <v>806</v>
      </c>
      <c r="CE345" s="51">
        <v>765</v>
      </c>
      <c r="CF345" s="51">
        <v>773</v>
      </c>
      <c r="CG345" s="51">
        <v>790</v>
      </c>
      <c r="CH345" s="51">
        <v>806</v>
      </c>
      <c r="CI345" s="51">
        <v>898</v>
      </c>
      <c r="CJ345" s="51">
        <v>1031</v>
      </c>
      <c r="CK345" s="51">
        <v>766</v>
      </c>
      <c r="CL345" s="51">
        <v>673</v>
      </c>
      <c r="CM345" s="51">
        <v>675</v>
      </c>
      <c r="CN345" s="51">
        <v>554</v>
      </c>
      <c r="CO345" s="51">
        <v>492</v>
      </c>
      <c r="CP345" s="51">
        <v>438</v>
      </c>
      <c r="CQ345" s="51">
        <v>395</v>
      </c>
      <c r="CR345" s="51">
        <v>430</v>
      </c>
      <c r="CS345" s="51">
        <v>354</v>
      </c>
      <c r="CT345" s="51">
        <v>309</v>
      </c>
      <c r="CU345" s="51">
        <v>309</v>
      </c>
      <c r="CV345" s="51">
        <v>242</v>
      </c>
      <c r="CW345" s="51">
        <v>206</v>
      </c>
      <c r="CX345" s="51">
        <v>148</v>
      </c>
      <c r="CY345" s="51">
        <v>508</v>
      </c>
      <c r="CZ345" s="51">
        <v>990</v>
      </c>
      <c r="DA345" s="51">
        <v>997</v>
      </c>
      <c r="DB345" s="51">
        <v>998</v>
      </c>
      <c r="DC345" s="51">
        <v>1097</v>
      </c>
      <c r="DD345" s="51">
        <v>1112</v>
      </c>
      <c r="DE345" s="51">
        <v>1115</v>
      </c>
      <c r="DF345" s="51">
        <v>1070</v>
      </c>
      <c r="DG345" s="51">
        <v>1115</v>
      </c>
      <c r="DH345" s="51">
        <v>1101</v>
      </c>
      <c r="DI345" s="51">
        <v>1103</v>
      </c>
      <c r="DJ345" s="51">
        <v>1093</v>
      </c>
      <c r="DK345" s="51">
        <v>1109</v>
      </c>
      <c r="DL345" s="51">
        <v>1056</v>
      </c>
      <c r="DM345" s="51">
        <v>1054</v>
      </c>
      <c r="DN345" s="51">
        <v>1058</v>
      </c>
      <c r="DO345" s="51">
        <v>1011</v>
      </c>
      <c r="DP345" s="51">
        <v>955</v>
      </c>
      <c r="DQ345" s="51">
        <v>967</v>
      </c>
      <c r="DR345" s="51">
        <v>893</v>
      </c>
      <c r="DS345" s="51">
        <v>604</v>
      </c>
      <c r="DT345" s="51">
        <v>666</v>
      </c>
      <c r="DU345" s="51">
        <v>685</v>
      </c>
      <c r="DV345" s="51">
        <v>785</v>
      </c>
      <c r="DW345" s="51">
        <v>891</v>
      </c>
      <c r="DX345" s="51">
        <v>1042</v>
      </c>
      <c r="DY345" s="51">
        <v>1061</v>
      </c>
      <c r="DZ345" s="51">
        <v>1135</v>
      </c>
      <c r="EA345" s="51">
        <v>1082</v>
      </c>
      <c r="EB345" s="51">
        <v>1213</v>
      </c>
      <c r="EC345" s="51">
        <v>1204</v>
      </c>
      <c r="ED345" s="51">
        <v>1208</v>
      </c>
      <c r="EE345" s="51">
        <v>1226</v>
      </c>
      <c r="EF345" s="51">
        <v>1375</v>
      </c>
      <c r="EG345" s="51">
        <v>1398</v>
      </c>
      <c r="EH345" s="51">
        <v>1320</v>
      </c>
      <c r="EI345" s="51">
        <v>1293</v>
      </c>
      <c r="EJ345" s="51">
        <v>1352</v>
      </c>
      <c r="EK345" s="51">
        <v>1308</v>
      </c>
      <c r="EL345" s="51">
        <v>1258</v>
      </c>
      <c r="EM345" s="51">
        <v>1248</v>
      </c>
      <c r="EN345" s="51">
        <v>1222</v>
      </c>
      <c r="EO345" s="51">
        <v>1300</v>
      </c>
      <c r="EP345" s="51">
        <v>1286</v>
      </c>
      <c r="EQ345" s="51">
        <v>1170</v>
      </c>
      <c r="ER345" s="51">
        <v>1075</v>
      </c>
      <c r="ES345" s="51">
        <v>1072</v>
      </c>
      <c r="ET345" s="51">
        <v>1135</v>
      </c>
      <c r="EU345" s="51">
        <v>1214</v>
      </c>
      <c r="EV345" s="51">
        <v>1144</v>
      </c>
      <c r="EW345" s="51">
        <v>1235</v>
      </c>
      <c r="EX345" s="51">
        <v>1282</v>
      </c>
      <c r="EY345" s="51">
        <v>1304</v>
      </c>
      <c r="EZ345" s="51">
        <v>1246</v>
      </c>
      <c r="FA345" s="51">
        <v>1272</v>
      </c>
      <c r="FB345" s="51">
        <v>1215</v>
      </c>
      <c r="FC345" s="51">
        <v>1214</v>
      </c>
      <c r="FD345" s="51">
        <v>1248</v>
      </c>
      <c r="FE345" s="51">
        <v>1286</v>
      </c>
      <c r="FF345" s="51">
        <v>1235</v>
      </c>
      <c r="FG345" s="51">
        <v>1164</v>
      </c>
      <c r="FH345" s="51">
        <v>1124</v>
      </c>
      <c r="FI345" s="51">
        <v>1044</v>
      </c>
      <c r="FJ345" s="51">
        <v>1015</v>
      </c>
      <c r="FK345" s="51">
        <v>1012</v>
      </c>
      <c r="FL345" s="51">
        <v>1007</v>
      </c>
      <c r="FM345" s="51">
        <v>966</v>
      </c>
      <c r="FN345" s="51">
        <v>898</v>
      </c>
      <c r="FO345" s="51">
        <v>916</v>
      </c>
      <c r="FP345" s="51">
        <v>880</v>
      </c>
      <c r="FQ345" s="51">
        <v>867</v>
      </c>
      <c r="FR345" s="51">
        <v>868</v>
      </c>
      <c r="FS345" s="51">
        <v>828</v>
      </c>
      <c r="FT345" s="51">
        <v>900</v>
      </c>
      <c r="FU345" s="51">
        <v>976</v>
      </c>
      <c r="FV345" s="51">
        <v>998</v>
      </c>
      <c r="FW345" s="51">
        <v>1121</v>
      </c>
      <c r="FX345" s="51">
        <v>782</v>
      </c>
      <c r="FY345" s="51">
        <v>715</v>
      </c>
      <c r="FZ345" s="51">
        <v>726</v>
      </c>
      <c r="GA345" s="51">
        <v>673</v>
      </c>
      <c r="GB345" s="51">
        <v>558</v>
      </c>
      <c r="GC345" s="51">
        <v>529</v>
      </c>
      <c r="GD345" s="51">
        <v>544</v>
      </c>
      <c r="GE345" s="51">
        <v>517</v>
      </c>
      <c r="GF345" s="51">
        <v>471</v>
      </c>
      <c r="GG345" s="51">
        <v>421</v>
      </c>
      <c r="GH345" s="51">
        <v>406</v>
      </c>
      <c r="GI345" s="51">
        <v>344</v>
      </c>
      <c r="GJ345" s="51">
        <v>292</v>
      </c>
      <c r="GK345" s="51">
        <v>314</v>
      </c>
      <c r="GL345" s="52">
        <v>1158</v>
      </c>
    </row>
    <row r="346" spans="1:194" s="1" customFormat="1">
      <c r="A346" s="30" t="s">
        <v>133</v>
      </c>
      <c r="B346" s="1" t="s">
        <v>424</v>
      </c>
      <c r="C346" s="29" t="str">
        <f t="shared" si="102"/>
        <v>LA England - Maldon</v>
      </c>
      <c r="D346" s="50">
        <f t="shared" si="93"/>
        <v>26618</v>
      </c>
      <c r="E346" s="50">
        <f t="shared" si="94"/>
        <v>28395</v>
      </c>
      <c r="F346" s="51">
        <f t="shared" si="95"/>
        <v>67554</v>
      </c>
      <c r="G346" s="51">
        <f t="shared" si="96"/>
        <v>33035</v>
      </c>
      <c r="H346" s="52">
        <f t="shared" si="97"/>
        <v>34519</v>
      </c>
      <c r="I346" s="52">
        <f t="shared" si="98"/>
        <v>26618</v>
      </c>
      <c r="J346" s="52">
        <f t="shared" si="99"/>
        <v>28395</v>
      </c>
      <c r="K346" s="49">
        <f t="shared" si="100"/>
        <v>6417</v>
      </c>
      <c r="L346" s="50">
        <f t="shared" si="101"/>
        <v>6124</v>
      </c>
      <c r="M346" s="51">
        <v>310</v>
      </c>
      <c r="N346" s="51">
        <v>289</v>
      </c>
      <c r="O346" s="51">
        <v>324</v>
      </c>
      <c r="P346" s="51">
        <v>295</v>
      </c>
      <c r="Q346" s="51">
        <v>380</v>
      </c>
      <c r="R346" s="51">
        <v>342</v>
      </c>
      <c r="S346" s="51">
        <v>380</v>
      </c>
      <c r="T346" s="51">
        <v>333</v>
      </c>
      <c r="U346" s="51">
        <v>345</v>
      </c>
      <c r="V346" s="51">
        <v>366</v>
      </c>
      <c r="W346" s="51">
        <v>380</v>
      </c>
      <c r="X346" s="51">
        <v>395</v>
      </c>
      <c r="Y346" s="51">
        <v>367</v>
      </c>
      <c r="Z346" s="51">
        <v>359</v>
      </c>
      <c r="AA346" s="51">
        <v>387</v>
      </c>
      <c r="AB346" s="51">
        <v>378</v>
      </c>
      <c r="AC346" s="51">
        <v>365</v>
      </c>
      <c r="AD346" s="51">
        <v>422</v>
      </c>
      <c r="AE346" s="51">
        <v>358</v>
      </c>
      <c r="AF346" s="51">
        <v>311</v>
      </c>
      <c r="AG346" s="51">
        <v>296</v>
      </c>
      <c r="AH346" s="51">
        <v>307</v>
      </c>
      <c r="AI346" s="51">
        <v>312</v>
      </c>
      <c r="AJ346" s="51">
        <v>357</v>
      </c>
      <c r="AK346" s="51">
        <v>378</v>
      </c>
      <c r="AL346" s="51">
        <v>331</v>
      </c>
      <c r="AM346" s="51">
        <v>336</v>
      </c>
      <c r="AN346" s="51">
        <v>335</v>
      </c>
      <c r="AO346" s="51">
        <v>369</v>
      </c>
      <c r="AP346" s="51">
        <v>320</v>
      </c>
      <c r="AQ346" s="51">
        <v>336</v>
      </c>
      <c r="AR346" s="51">
        <v>321</v>
      </c>
      <c r="AS346" s="51">
        <v>340</v>
      </c>
      <c r="AT346" s="51">
        <v>357</v>
      </c>
      <c r="AU346" s="51">
        <v>325</v>
      </c>
      <c r="AV346" s="51">
        <v>316</v>
      </c>
      <c r="AW346" s="51">
        <v>384</v>
      </c>
      <c r="AX346" s="51">
        <v>360</v>
      </c>
      <c r="AY346" s="51">
        <v>307</v>
      </c>
      <c r="AZ346" s="51">
        <v>320</v>
      </c>
      <c r="BA346" s="51">
        <v>363</v>
      </c>
      <c r="BB346" s="51">
        <v>362</v>
      </c>
      <c r="BC346" s="51">
        <v>372</v>
      </c>
      <c r="BD346" s="51">
        <v>355</v>
      </c>
      <c r="BE346" s="51">
        <v>307</v>
      </c>
      <c r="BF346" s="51">
        <v>321</v>
      </c>
      <c r="BG346" s="51">
        <v>370</v>
      </c>
      <c r="BH346" s="51">
        <v>425</v>
      </c>
      <c r="BI346" s="51">
        <v>375</v>
      </c>
      <c r="BJ346" s="51">
        <v>389</v>
      </c>
      <c r="BK346" s="51">
        <v>435</v>
      </c>
      <c r="BL346" s="51">
        <v>459</v>
      </c>
      <c r="BM346" s="51">
        <v>480</v>
      </c>
      <c r="BN346" s="51">
        <v>499</v>
      </c>
      <c r="BO346" s="51">
        <v>543</v>
      </c>
      <c r="BP346" s="51">
        <v>551</v>
      </c>
      <c r="BQ346" s="51">
        <v>571</v>
      </c>
      <c r="BR346" s="51">
        <v>581</v>
      </c>
      <c r="BS346" s="51">
        <v>518</v>
      </c>
      <c r="BT346" s="51">
        <v>505</v>
      </c>
      <c r="BU346" s="51">
        <v>499</v>
      </c>
      <c r="BV346" s="51">
        <v>510</v>
      </c>
      <c r="BW346" s="51">
        <v>500</v>
      </c>
      <c r="BX346" s="51">
        <v>500</v>
      </c>
      <c r="BY346" s="51">
        <v>430</v>
      </c>
      <c r="BZ346" s="51">
        <v>437</v>
      </c>
      <c r="CA346" s="51">
        <v>460</v>
      </c>
      <c r="CB346" s="51">
        <v>408</v>
      </c>
      <c r="CC346" s="51">
        <v>411</v>
      </c>
      <c r="CD346" s="51">
        <v>409</v>
      </c>
      <c r="CE346" s="51">
        <v>386</v>
      </c>
      <c r="CF346" s="51">
        <v>406</v>
      </c>
      <c r="CG346" s="51">
        <v>423</v>
      </c>
      <c r="CH346" s="51">
        <v>434</v>
      </c>
      <c r="CI346" s="51">
        <v>469</v>
      </c>
      <c r="CJ346" s="51">
        <v>500</v>
      </c>
      <c r="CK346" s="51">
        <v>390</v>
      </c>
      <c r="CL346" s="51">
        <v>357</v>
      </c>
      <c r="CM346" s="51">
        <v>353</v>
      </c>
      <c r="CN346" s="51">
        <v>283</v>
      </c>
      <c r="CO346" s="51">
        <v>235</v>
      </c>
      <c r="CP346" s="51">
        <v>206</v>
      </c>
      <c r="CQ346" s="51">
        <v>195</v>
      </c>
      <c r="CR346" s="51">
        <v>219</v>
      </c>
      <c r="CS346" s="51">
        <v>188</v>
      </c>
      <c r="CT346" s="51">
        <v>163</v>
      </c>
      <c r="CU346" s="51">
        <v>151</v>
      </c>
      <c r="CV346" s="51">
        <v>109</v>
      </c>
      <c r="CW346" s="51">
        <v>95</v>
      </c>
      <c r="CX346" s="51">
        <v>93</v>
      </c>
      <c r="CY346" s="51">
        <v>242</v>
      </c>
      <c r="CZ346" s="51">
        <v>300</v>
      </c>
      <c r="DA346" s="51">
        <v>308</v>
      </c>
      <c r="DB346" s="51">
        <v>288</v>
      </c>
      <c r="DC346" s="51">
        <v>345</v>
      </c>
      <c r="DD346" s="51">
        <v>353</v>
      </c>
      <c r="DE346" s="51">
        <v>321</v>
      </c>
      <c r="DF346" s="51">
        <v>334</v>
      </c>
      <c r="DG346" s="51">
        <v>306</v>
      </c>
      <c r="DH346" s="51">
        <v>326</v>
      </c>
      <c r="DI346" s="51">
        <v>380</v>
      </c>
      <c r="DJ346" s="51">
        <v>351</v>
      </c>
      <c r="DK346" s="51">
        <v>359</v>
      </c>
      <c r="DL346" s="51">
        <v>357</v>
      </c>
      <c r="DM346" s="51">
        <v>390</v>
      </c>
      <c r="DN346" s="51">
        <v>338</v>
      </c>
      <c r="DO346" s="51">
        <v>361</v>
      </c>
      <c r="DP346" s="51">
        <v>327</v>
      </c>
      <c r="DQ346" s="51">
        <v>380</v>
      </c>
      <c r="DR346" s="51">
        <v>312</v>
      </c>
      <c r="DS346" s="51">
        <v>248</v>
      </c>
      <c r="DT346" s="51">
        <v>236</v>
      </c>
      <c r="DU346" s="51">
        <v>280</v>
      </c>
      <c r="DV346" s="51">
        <v>278</v>
      </c>
      <c r="DW346" s="51">
        <v>360</v>
      </c>
      <c r="DX346" s="51">
        <v>348</v>
      </c>
      <c r="DY346" s="51">
        <v>326</v>
      </c>
      <c r="DZ346" s="51">
        <v>314</v>
      </c>
      <c r="EA346" s="51">
        <v>354</v>
      </c>
      <c r="EB346" s="51">
        <v>327</v>
      </c>
      <c r="EC346" s="51">
        <v>390</v>
      </c>
      <c r="ED346" s="51">
        <v>337</v>
      </c>
      <c r="EE346" s="51">
        <v>368</v>
      </c>
      <c r="EF346" s="51">
        <v>373</v>
      </c>
      <c r="EG346" s="51">
        <v>402</v>
      </c>
      <c r="EH346" s="51">
        <v>405</v>
      </c>
      <c r="EI346" s="51">
        <v>374</v>
      </c>
      <c r="EJ346" s="51">
        <v>343</v>
      </c>
      <c r="EK346" s="51">
        <v>361</v>
      </c>
      <c r="EL346" s="51">
        <v>362</v>
      </c>
      <c r="EM346" s="51">
        <v>384</v>
      </c>
      <c r="EN346" s="51">
        <v>348</v>
      </c>
      <c r="EO346" s="51">
        <v>392</v>
      </c>
      <c r="EP346" s="51">
        <v>399</v>
      </c>
      <c r="EQ346" s="51">
        <v>405</v>
      </c>
      <c r="ER346" s="51">
        <v>321</v>
      </c>
      <c r="ES346" s="51">
        <v>358</v>
      </c>
      <c r="ET346" s="51">
        <v>395</v>
      </c>
      <c r="EU346" s="51">
        <v>429</v>
      </c>
      <c r="EV346" s="51">
        <v>448</v>
      </c>
      <c r="EW346" s="51">
        <v>452</v>
      </c>
      <c r="EX346" s="51">
        <v>491</v>
      </c>
      <c r="EY346" s="51">
        <v>528</v>
      </c>
      <c r="EZ346" s="51">
        <v>530</v>
      </c>
      <c r="FA346" s="51">
        <v>534</v>
      </c>
      <c r="FB346" s="51">
        <v>575</v>
      </c>
      <c r="FC346" s="51">
        <v>607</v>
      </c>
      <c r="FD346" s="51">
        <v>572</v>
      </c>
      <c r="FE346" s="51">
        <v>546</v>
      </c>
      <c r="FF346" s="51">
        <v>548</v>
      </c>
      <c r="FG346" s="51">
        <v>488</v>
      </c>
      <c r="FH346" s="51">
        <v>487</v>
      </c>
      <c r="FI346" s="51">
        <v>509</v>
      </c>
      <c r="FJ346" s="51">
        <v>508</v>
      </c>
      <c r="FK346" s="51">
        <v>451</v>
      </c>
      <c r="FL346" s="51">
        <v>503</v>
      </c>
      <c r="FM346" s="51">
        <v>468</v>
      </c>
      <c r="FN346" s="51">
        <v>457</v>
      </c>
      <c r="FO346" s="51">
        <v>402</v>
      </c>
      <c r="FP346" s="51">
        <v>451</v>
      </c>
      <c r="FQ346" s="51">
        <v>404</v>
      </c>
      <c r="FR346" s="51">
        <v>403</v>
      </c>
      <c r="FS346" s="51">
        <v>410</v>
      </c>
      <c r="FT346" s="51">
        <v>414</v>
      </c>
      <c r="FU346" s="51">
        <v>456</v>
      </c>
      <c r="FV346" s="51">
        <v>503</v>
      </c>
      <c r="FW346" s="51">
        <v>561</v>
      </c>
      <c r="FX346" s="51">
        <v>439</v>
      </c>
      <c r="FY346" s="51">
        <v>392</v>
      </c>
      <c r="FZ346" s="51">
        <v>409</v>
      </c>
      <c r="GA346" s="51">
        <v>332</v>
      </c>
      <c r="GB346" s="51">
        <v>270</v>
      </c>
      <c r="GC346" s="51">
        <v>238</v>
      </c>
      <c r="GD346" s="51">
        <v>264</v>
      </c>
      <c r="GE346" s="51">
        <v>251</v>
      </c>
      <c r="GF346" s="51">
        <v>222</v>
      </c>
      <c r="GG346" s="51">
        <v>204</v>
      </c>
      <c r="GH346" s="51">
        <v>215</v>
      </c>
      <c r="GI346" s="51">
        <v>146</v>
      </c>
      <c r="GJ346" s="51">
        <v>135</v>
      </c>
      <c r="GK346" s="51">
        <v>114</v>
      </c>
      <c r="GL346" s="52">
        <v>529</v>
      </c>
    </row>
    <row r="347" spans="1:194" s="1" customFormat="1">
      <c r="A347" s="30" t="s">
        <v>133</v>
      </c>
      <c r="B347" s="1" t="s">
        <v>425</v>
      </c>
      <c r="C347" s="29" t="str">
        <f t="shared" si="102"/>
        <v>LA England - Malvern Hills</v>
      </c>
      <c r="D347" s="50">
        <f t="shared" si="93"/>
        <v>32005</v>
      </c>
      <c r="E347" s="50">
        <f t="shared" si="94"/>
        <v>34534</v>
      </c>
      <c r="F347" s="51">
        <f t="shared" si="95"/>
        <v>81024</v>
      </c>
      <c r="G347" s="51">
        <f t="shared" si="96"/>
        <v>39376</v>
      </c>
      <c r="H347" s="52">
        <f t="shared" si="97"/>
        <v>41648</v>
      </c>
      <c r="I347" s="52">
        <f t="shared" si="98"/>
        <v>32005</v>
      </c>
      <c r="J347" s="52">
        <f t="shared" si="99"/>
        <v>34534</v>
      </c>
      <c r="K347" s="49">
        <f t="shared" si="100"/>
        <v>7371</v>
      </c>
      <c r="L347" s="50">
        <f t="shared" si="101"/>
        <v>7114</v>
      </c>
      <c r="M347" s="51">
        <v>341</v>
      </c>
      <c r="N347" s="51">
        <v>302</v>
      </c>
      <c r="O347" s="51">
        <v>335</v>
      </c>
      <c r="P347" s="51">
        <v>327</v>
      </c>
      <c r="Q347" s="51">
        <v>339</v>
      </c>
      <c r="R347" s="51">
        <v>341</v>
      </c>
      <c r="S347" s="51">
        <v>382</v>
      </c>
      <c r="T347" s="51">
        <v>386</v>
      </c>
      <c r="U347" s="51">
        <v>426</v>
      </c>
      <c r="V347" s="51">
        <v>445</v>
      </c>
      <c r="W347" s="51">
        <v>437</v>
      </c>
      <c r="X347" s="51">
        <v>471</v>
      </c>
      <c r="Y347" s="51">
        <v>463</v>
      </c>
      <c r="Z347" s="51">
        <v>448</v>
      </c>
      <c r="AA347" s="51">
        <v>479</v>
      </c>
      <c r="AB347" s="51">
        <v>491</v>
      </c>
      <c r="AC347" s="51">
        <v>474</v>
      </c>
      <c r="AD347" s="51">
        <v>484</v>
      </c>
      <c r="AE347" s="51">
        <v>499</v>
      </c>
      <c r="AF347" s="51">
        <v>338</v>
      </c>
      <c r="AG347" s="51">
        <v>274</v>
      </c>
      <c r="AH347" s="51">
        <v>281</v>
      </c>
      <c r="AI347" s="51">
        <v>353</v>
      </c>
      <c r="AJ347" s="51">
        <v>359</v>
      </c>
      <c r="AK347" s="51">
        <v>448</v>
      </c>
      <c r="AL347" s="51">
        <v>390</v>
      </c>
      <c r="AM347" s="51">
        <v>351</v>
      </c>
      <c r="AN347" s="51">
        <v>362</v>
      </c>
      <c r="AO347" s="51">
        <v>327</v>
      </c>
      <c r="AP347" s="51">
        <v>352</v>
      </c>
      <c r="AQ347" s="51">
        <v>359</v>
      </c>
      <c r="AR347" s="51">
        <v>373</v>
      </c>
      <c r="AS347" s="51">
        <v>355</v>
      </c>
      <c r="AT347" s="51">
        <v>367</v>
      </c>
      <c r="AU347" s="51">
        <v>382</v>
      </c>
      <c r="AV347" s="51">
        <v>379</v>
      </c>
      <c r="AW347" s="51">
        <v>350</v>
      </c>
      <c r="AX347" s="51">
        <v>390</v>
      </c>
      <c r="AY347" s="51">
        <v>356</v>
      </c>
      <c r="AZ347" s="51">
        <v>331</v>
      </c>
      <c r="BA347" s="51">
        <v>403</v>
      </c>
      <c r="BB347" s="51">
        <v>430</v>
      </c>
      <c r="BC347" s="51">
        <v>422</v>
      </c>
      <c r="BD347" s="51">
        <v>451</v>
      </c>
      <c r="BE347" s="51">
        <v>366</v>
      </c>
      <c r="BF347" s="51">
        <v>379</v>
      </c>
      <c r="BG347" s="51">
        <v>403</v>
      </c>
      <c r="BH347" s="51">
        <v>441</v>
      </c>
      <c r="BI347" s="51">
        <v>468</v>
      </c>
      <c r="BJ347" s="51">
        <v>441</v>
      </c>
      <c r="BK347" s="51">
        <v>539</v>
      </c>
      <c r="BL347" s="51">
        <v>569</v>
      </c>
      <c r="BM347" s="51">
        <v>558</v>
      </c>
      <c r="BN347" s="51">
        <v>585</v>
      </c>
      <c r="BO347" s="51">
        <v>574</v>
      </c>
      <c r="BP347" s="51">
        <v>659</v>
      </c>
      <c r="BQ347" s="51">
        <v>643</v>
      </c>
      <c r="BR347" s="51">
        <v>649</v>
      </c>
      <c r="BS347" s="51">
        <v>663</v>
      </c>
      <c r="BT347" s="51">
        <v>674</v>
      </c>
      <c r="BU347" s="51">
        <v>643</v>
      </c>
      <c r="BV347" s="51">
        <v>637</v>
      </c>
      <c r="BW347" s="51">
        <v>618</v>
      </c>
      <c r="BX347" s="51">
        <v>601</v>
      </c>
      <c r="BY347" s="51">
        <v>624</v>
      </c>
      <c r="BZ347" s="51">
        <v>554</v>
      </c>
      <c r="CA347" s="51">
        <v>519</v>
      </c>
      <c r="CB347" s="51">
        <v>521</v>
      </c>
      <c r="CC347" s="51">
        <v>526</v>
      </c>
      <c r="CD347" s="51">
        <v>549</v>
      </c>
      <c r="CE347" s="51">
        <v>525</v>
      </c>
      <c r="CF347" s="51">
        <v>542</v>
      </c>
      <c r="CG347" s="51">
        <v>513</v>
      </c>
      <c r="CH347" s="51">
        <v>580</v>
      </c>
      <c r="CI347" s="51">
        <v>579</v>
      </c>
      <c r="CJ347" s="51">
        <v>623</v>
      </c>
      <c r="CK347" s="51">
        <v>463</v>
      </c>
      <c r="CL347" s="51">
        <v>437</v>
      </c>
      <c r="CM347" s="51">
        <v>471</v>
      </c>
      <c r="CN347" s="51">
        <v>393</v>
      </c>
      <c r="CO347" s="51">
        <v>372</v>
      </c>
      <c r="CP347" s="51">
        <v>288</v>
      </c>
      <c r="CQ347" s="51">
        <v>311</v>
      </c>
      <c r="CR347" s="51">
        <v>291</v>
      </c>
      <c r="CS347" s="51">
        <v>242</v>
      </c>
      <c r="CT347" s="51">
        <v>235</v>
      </c>
      <c r="CU347" s="51">
        <v>183</v>
      </c>
      <c r="CV347" s="51">
        <v>205</v>
      </c>
      <c r="CW347" s="51">
        <v>161</v>
      </c>
      <c r="CX347" s="51">
        <v>118</v>
      </c>
      <c r="CY347" s="51">
        <v>388</v>
      </c>
      <c r="CZ347" s="51">
        <v>269</v>
      </c>
      <c r="DA347" s="51">
        <v>268</v>
      </c>
      <c r="DB347" s="51">
        <v>292</v>
      </c>
      <c r="DC347" s="51">
        <v>336</v>
      </c>
      <c r="DD347" s="51">
        <v>343</v>
      </c>
      <c r="DE347" s="51">
        <v>383</v>
      </c>
      <c r="DF347" s="51">
        <v>359</v>
      </c>
      <c r="DG347" s="51">
        <v>397</v>
      </c>
      <c r="DH347" s="51">
        <v>408</v>
      </c>
      <c r="DI347" s="51">
        <v>411</v>
      </c>
      <c r="DJ347" s="51">
        <v>463</v>
      </c>
      <c r="DK347" s="51">
        <v>423</v>
      </c>
      <c r="DL347" s="51">
        <v>413</v>
      </c>
      <c r="DM347" s="51">
        <v>492</v>
      </c>
      <c r="DN347" s="51">
        <v>446</v>
      </c>
      <c r="DO347" s="51">
        <v>472</v>
      </c>
      <c r="DP347" s="51">
        <v>467</v>
      </c>
      <c r="DQ347" s="51">
        <v>472</v>
      </c>
      <c r="DR347" s="51">
        <v>441</v>
      </c>
      <c r="DS347" s="51">
        <v>287</v>
      </c>
      <c r="DT347" s="51">
        <v>229</v>
      </c>
      <c r="DU347" s="51">
        <v>242</v>
      </c>
      <c r="DV347" s="51">
        <v>296</v>
      </c>
      <c r="DW347" s="51">
        <v>351</v>
      </c>
      <c r="DX347" s="51">
        <v>355</v>
      </c>
      <c r="DY347" s="51">
        <v>351</v>
      </c>
      <c r="DZ347" s="51">
        <v>343</v>
      </c>
      <c r="EA347" s="51">
        <v>343</v>
      </c>
      <c r="EB347" s="51">
        <v>352</v>
      </c>
      <c r="EC347" s="51">
        <v>360</v>
      </c>
      <c r="ED347" s="51">
        <v>390</v>
      </c>
      <c r="EE347" s="51">
        <v>385</v>
      </c>
      <c r="EF347" s="51">
        <v>440</v>
      </c>
      <c r="EG347" s="51">
        <v>417</v>
      </c>
      <c r="EH347" s="51">
        <v>389</v>
      </c>
      <c r="EI347" s="51">
        <v>391</v>
      </c>
      <c r="EJ347" s="51">
        <v>424</v>
      </c>
      <c r="EK347" s="51">
        <v>411</v>
      </c>
      <c r="EL347" s="51">
        <v>412</v>
      </c>
      <c r="EM347" s="51">
        <v>416</v>
      </c>
      <c r="EN347" s="51">
        <v>387</v>
      </c>
      <c r="EO347" s="51">
        <v>394</v>
      </c>
      <c r="EP347" s="51">
        <v>456</v>
      </c>
      <c r="EQ347" s="51">
        <v>495</v>
      </c>
      <c r="ER347" s="51">
        <v>407</v>
      </c>
      <c r="ES347" s="51">
        <v>449</v>
      </c>
      <c r="ET347" s="51">
        <v>438</v>
      </c>
      <c r="EU347" s="51">
        <v>481</v>
      </c>
      <c r="EV347" s="51">
        <v>517</v>
      </c>
      <c r="EW347" s="51">
        <v>538</v>
      </c>
      <c r="EX347" s="51">
        <v>562</v>
      </c>
      <c r="EY347" s="51">
        <v>579</v>
      </c>
      <c r="EZ347" s="51">
        <v>591</v>
      </c>
      <c r="FA347" s="51">
        <v>619</v>
      </c>
      <c r="FB347" s="51">
        <v>702</v>
      </c>
      <c r="FC347" s="51">
        <v>668</v>
      </c>
      <c r="FD347" s="51">
        <v>676</v>
      </c>
      <c r="FE347" s="51">
        <v>683</v>
      </c>
      <c r="FF347" s="51">
        <v>716</v>
      </c>
      <c r="FG347" s="51">
        <v>732</v>
      </c>
      <c r="FH347" s="51">
        <v>627</v>
      </c>
      <c r="FI347" s="51">
        <v>616</v>
      </c>
      <c r="FJ347" s="51">
        <v>627</v>
      </c>
      <c r="FK347" s="51">
        <v>638</v>
      </c>
      <c r="FL347" s="51">
        <v>608</v>
      </c>
      <c r="FM347" s="51">
        <v>640</v>
      </c>
      <c r="FN347" s="51">
        <v>591</v>
      </c>
      <c r="FO347" s="51">
        <v>537</v>
      </c>
      <c r="FP347" s="51">
        <v>567</v>
      </c>
      <c r="FQ347" s="51">
        <v>596</v>
      </c>
      <c r="FR347" s="51">
        <v>545</v>
      </c>
      <c r="FS347" s="51">
        <v>579</v>
      </c>
      <c r="FT347" s="51">
        <v>592</v>
      </c>
      <c r="FU347" s="51">
        <v>606</v>
      </c>
      <c r="FV347" s="51">
        <v>600</v>
      </c>
      <c r="FW347" s="51">
        <v>653</v>
      </c>
      <c r="FX347" s="51">
        <v>525</v>
      </c>
      <c r="FY347" s="51">
        <v>509</v>
      </c>
      <c r="FZ347" s="51">
        <v>541</v>
      </c>
      <c r="GA347" s="51">
        <v>455</v>
      </c>
      <c r="GB347" s="51">
        <v>409</v>
      </c>
      <c r="GC347" s="51">
        <v>344</v>
      </c>
      <c r="GD347" s="51">
        <v>330</v>
      </c>
      <c r="GE347" s="51">
        <v>334</v>
      </c>
      <c r="GF347" s="51">
        <v>295</v>
      </c>
      <c r="GG347" s="51">
        <v>328</v>
      </c>
      <c r="GH347" s="51">
        <v>259</v>
      </c>
      <c r="GI347" s="51">
        <v>234</v>
      </c>
      <c r="GJ347" s="51">
        <v>225</v>
      </c>
      <c r="GK347" s="51">
        <v>205</v>
      </c>
      <c r="GL347" s="52">
        <v>804</v>
      </c>
    </row>
    <row r="348" spans="1:194" s="1" customFormat="1">
      <c r="A348" s="30" t="s">
        <v>133</v>
      </c>
      <c r="B348" s="1" t="s">
        <v>426</v>
      </c>
      <c r="C348" s="29" t="str">
        <f t="shared" si="102"/>
        <v>LA England - Manchester</v>
      </c>
      <c r="D348" s="50">
        <f t="shared" si="93"/>
        <v>217609</v>
      </c>
      <c r="E348" s="50">
        <f t="shared" si="94"/>
        <v>223000</v>
      </c>
      <c r="F348" s="51">
        <f t="shared" si="95"/>
        <v>568996</v>
      </c>
      <c r="G348" s="51">
        <f t="shared" si="96"/>
        <v>282913</v>
      </c>
      <c r="H348" s="52">
        <f t="shared" si="97"/>
        <v>286083</v>
      </c>
      <c r="I348" s="52">
        <f t="shared" si="98"/>
        <v>217609</v>
      </c>
      <c r="J348" s="52">
        <f t="shared" si="99"/>
        <v>223000</v>
      </c>
      <c r="K348" s="49">
        <f t="shared" si="100"/>
        <v>65304</v>
      </c>
      <c r="L348" s="50">
        <f t="shared" si="101"/>
        <v>63083</v>
      </c>
      <c r="M348" s="51">
        <v>3663</v>
      </c>
      <c r="N348" s="51">
        <v>3320</v>
      </c>
      <c r="O348" s="51">
        <v>3507</v>
      </c>
      <c r="P348" s="51">
        <v>3430</v>
      </c>
      <c r="Q348" s="51">
        <v>3405</v>
      </c>
      <c r="R348" s="51">
        <v>3570</v>
      </c>
      <c r="S348" s="51">
        <v>3704</v>
      </c>
      <c r="T348" s="51">
        <v>3733</v>
      </c>
      <c r="U348" s="51">
        <v>3676</v>
      </c>
      <c r="V348" s="51">
        <v>3793</v>
      </c>
      <c r="W348" s="51">
        <v>3791</v>
      </c>
      <c r="X348" s="51">
        <v>3777</v>
      </c>
      <c r="Y348" s="51">
        <v>3836</v>
      </c>
      <c r="Z348" s="51">
        <v>3784</v>
      </c>
      <c r="AA348" s="51">
        <v>3766</v>
      </c>
      <c r="AB348" s="51">
        <v>3578</v>
      </c>
      <c r="AC348" s="51">
        <v>3471</v>
      </c>
      <c r="AD348" s="51">
        <v>3500</v>
      </c>
      <c r="AE348" s="51">
        <v>4220</v>
      </c>
      <c r="AF348" s="51">
        <v>7695</v>
      </c>
      <c r="AG348" s="51">
        <v>7680</v>
      </c>
      <c r="AH348" s="51">
        <v>6868</v>
      </c>
      <c r="AI348" s="51">
        <v>6453</v>
      </c>
      <c r="AJ348" s="51">
        <v>5970</v>
      </c>
      <c r="AK348" s="51">
        <v>6059</v>
      </c>
      <c r="AL348" s="51">
        <v>5934</v>
      </c>
      <c r="AM348" s="51">
        <v>5806</v>
      </c>
      <c r="AN348" s="51">
        <v>5649</v>
      </c>
      <c r="AO348" s="51">
        <v>5439</v>
      </c>
      <c r="AP348" s="51">
        <v>5253</v>
      </c>
      <c r="AQ348" s="51">
        <v>5125</v>
      </c>
      <c r="AR348" s="51">
        <v>5162</v>
      </c>
      <c r="AS348" s="51">
        <v>4880</v>
      </c>
      <c r="AT348" s="51">
        <v>4562</v>
      </c>
      <c r="AU348" s="51">
        <v>4814</v>
      </c>
      <c r="AV348" s="51">
        <v>4273</v>
      </c>
      <c r="AW348" s="51">
        <v>4380</v>
      </c>
      <c r="AX348" s="51">
        <v>4279</v>
      </c>
      <c r="AY348" s="51">
        <v>3946</v>
      </c>
      <c r="AZ348" s="51">
        <v>3886</v>
      </c>
      <c r="BA348" s="51">
        <v>3891</v>
      </c>
      <c r="BB348" s="51">
        <v>3813</v>
      </c>
      <c r="BC348" s="51">
        <v>3719</v>
      </c>
      <c r="BD348" s="51">
        <v>3485</v>
      </c>
      <c r="BE348" s="51">
        <v>3278</v>
      </c>
      <c r="BF348" s="51">
        <v>3124</v>
      </c>
      <c r="BG348" s="51">
        <v>3254</v>
      </c>
      <c r="BH348" s="51">
        <v>3164</v>
      </c>
      <c r="BI348" s="51">
        <v>3056</v>
      </c>
      <c r="BJ348" s="51">
        <v>3117</v>
      </c>
      <c r="BK348" s="51">
        <v>3015</v>
      </c>
      <c r="BL348" s="51">
        <v>3151</v>
      </c>
      <c r="BM348" s="51">
        <v>3027</v>
      </c>
      <c r="BN348" s="51">
        <v>3126</v>
      </c>
      <c r="BO348" s="51">
        <v>3010</v>
      </c>
      <c r="BP348" s="51">
        <v>2994</v>
      </c>
      <c r="BQ348" s="51">
        <v>2820</v>
      </c>
      <c r="BR348" s="51">
        <v>2820</v>
      </c>
      <c r="BS348" s="51">
        <v>2627</v>
      </c>
      <c r="BT348" s="51">
        <v>2536</v>
      </c>
      <c r="BU348" s="51">
        <v>2452</v>
      </c>
      <c r="BV348" s="51">
        <v>2275</v>
      </c>
      <c r="BW348" s="51">
        <v>2234</v>
      </c>
      <c r="BX348" s="51">
        <v>2159</v>
      </c>
      <c r="BY348" s="51">
        <v>2072</v>
      </c>
      <c r="BZ348" s="51">
        <v>1942</v>
      </c>
      <c r="CA348" s="51">
        <v>1821</v>
      </c>
      <c r="CB348" s="51">
        <v>1775</v>
      </c>
      <c r="CC348" s="51">
        <v>1591</v>
      </c>
      <c r="CD348" s="51">
        <v>1582</v>
      </c>
      <c r="CE348" s="51">
        <v>1437</v>
      </c>
      <c r="CF348" s="51">
        <v>1390</v>
      </c>
      <c r="CG348" s="51">
        <v>1356</v>
      </c>
      <c r="CH348" s="51">
        <v>1359</v>
      </c>
      <c r="CI348" s="51">
        <v>1290</v>
      </c>
      <c r="CJ348" s="51">
        <v>1215</v>
      </c>
      <c r="CK348" s="51">
        <v>874</v>
      </c>
      <c r="CL348" s="51">
        <v>877</v>
      </c>
      <c r="CM348" s="51">
        <v>804</v>
      </c>
      <c r="CN348" s="51">
        <v>719</v>
      </c>
      <c r="CO348" s="51">
        <v>694</v>
      </c>
      <c r="CP348" s="51">
        <v>619</v>
      </c>
      <c r="CQ348" s="51">
        <v>546</v>
      </c>
      <c r="CR348" s="51">
        <v>516</v>
      </c>
      <c r="CS348" s="51">
        <v>460</v>
      </c>
      <c r="CT348" s="51">
        <v>404</v>
      </c>
      <c r="CU348" s="51">
        <v>363</v>
      </c>
      <c r="CV348" s="51">
        <v>297</v>
      </c>
      <c r="CW348" s="51">
        <v>276</v>
      </c>
      <c r="CX348" s="51">
        <v>189</v>
      </c>
      <c r="CY348" s="51">
        <v>661</v>
      </c>
      <c r="CZ348" s="51">
        <v>3452</v>
      </c>
      <c r="DA348" s="51">
        <v>3297</v>
      </c>
      <c r="DB348" s="51">
        <v>3422</v>
      </c>
      <c r="DC348" s="51">
        <v>3445</v>
      </c>
      <c r="DD348" s="51">
        <v>3340</v>
      </c>
      <c r="DE348" s="51">
        <v>3570</v>
      </c>
      <c r="DF348" s="51">
        <v>3529</v>
      </c>
      <c r="DG348" s="51">
        <v>3576</v>
      </c>
      <c r="DH348" s="51">
        <v>3610</v>
      </c>
      <c r="DI348" s="51">
        <v>3506</v>
      </c>
      <c r="DJ348" s="51">
        <v>3722</v>
      </c>
      <c r="DK348" s="51">
        <v>3634</v>
      </c>
      <c r="DL348" s="51">
        <v>3661</v>
      </c>
      <c r="DM348" s="51">
        <v>3529</v>
      </c>
      <c r="DN348" s="51">
        <v>3532</v>
      </c>
      <c r="DO348" s="51">
        <v>3477</v>
      </c>
      <c r="DP348" s="51">
        <v>3447</v>
      </c>
      <c r="DQ348" s="51">
        <v>3334</v>
      </c>
      <c r="DR348" s="51">
        <v>4183</v>
      </c>
      <c r="DS348" s="51">
        <v>8534</v>
      </c>
      <c r="DT348" s="51">
        <v>8539</v>
      </c>
      <c r="DU348" s="51">
        <v>7408</v>
      </c>
      <c r="DV348" s="51">
        <v>6575</v>
      </c>
      <c r="DW348" s="51">
        <v>6472</v>
      </c>
      <c r="DX348" s="51">
        <v>6388</v>
      </c>
      <c r="DY348" s="51">
        <v>6034</v>
      </c>
      <c r="DZ348" s="51">
        <v>5508</v>
      </c>
      <c r="EA348" s="51">
        <v>5347</v>
      </c>
      <c r="EB348" s="51">
        <v>5420</v>
      </c>
      <c r="EC348" s="51">
        <v>5302</v>
      </c>
      <c r="ED348" s="51">
        <v>5113</v>
      </c>
      <c r="EE348" s="51">
        <v>4984</v>
      </c>
      <c r="EF348" s="51">
        <v>4782</v>
      </c>
      <c r="EG348" s="51">
        <v>4696</v>
      </c>
      <c r="EH348" s="51">
        <v>4573</v>
      </c>
      <c r="EI348" s="51">
        <v>4398</v>
      </c>
      <c r="EJ348" s="51">
        <v>4443</v>
      </c>
      <c r="EK348" s="51">
        <v>4443</v>
      </c>
      <c r="EL348" s="51">
        <v>4115</v>
      </c>
      <c r="EM348" s="51">
        <v>4095</v>
      </c>
      <c r="EN348" s="51">
        <v>4036</v>
      </c>
      <c r="EO348" s="51">
        <v>3862</v>
      </c>
      <c r="EP348" s="51">
        <v>3875</v>
      </c>
      <c r="EQ348" s="51">
        <v>3643</v>
      </c>
      <c r="ER348" s="51">
        <v>3286</v>
      </c>
      <c r="ES348" s="51">
        <v>3178</v>
      </c>
      <c r="ET348" s="51">
        <v>3031</v>
      </c>
      <c r="EU348" s="51">
        <v>3086</v>
      </c>
      <c r="EV348" s="51">
        <v>2932</v>
      </c>
      <c r="EW348" s="51">
        <v>3021</v>
      </c>
      <c r="EX348" s="51">
        <v>3010</v>
      </c>
      <c r="EY348" s="51">
        <v>2970</v>
      </c>
      <c r="EZ348" s="51">
        <v>2920</v>
      </c>
      <c r="FA348" s="51">
        <v>2977</v>
      </c>
      <c r="FB348" s="51">
        <v>2800</v>
      </c>
      <c r="FC348" s="51">
        <v>2847</v>
      </c>
      <c r="FD348" s="51">
        <v>2761</v>
      </c>
      <c r="FE348" s="51">
        <v>2818</v>
      </c>
      <c r="FF348" s="51">
        <v>2624</v>
      </c>
      <c r="FG348" s="51">
        <v>2458</v>
      </c>
      <c r="FH348" s="51">
        <v>2480</v>
      </c>
      <c r="FI348" s="51">
        <v>2299</v>
      </c>
      <c r="FJ348" s="51">
        <v>2311</v>
      </c>
      <c r="FK348" s="51">
        <v>2076</v>
      </c>
      <c r="FL348" s="51">
        <v>1902</v>
      </c>
      <c r="FM348" s="51">
        <v>1976</v>
      </c>
      <c r="FN348" s="51">
        <v>1873</v>
      </c>
      <c r="FO348" s="51">
        <v>1645</v>
      </c>
      <c r="FP348" s="51">
        <v>1554</v>
      </c>
      <c r="FQ348" s="51">
        <v>1489</v>
      </c>
      <c r="FR348" s="51">
        <v>1497</v>
      </c>
      <c r="FS348" s="51">
        <v>1424</v>
      </c>
      <c r="FT348" s="51">
        <v>1405</v>
      </c>
      <c r="FU348" s="51">
        <v>1293</v>
      </c>
      <c r="FV348" s="51">
        <v>1337</v>
      </c>
      <c r="FW348" s="51">
        <v>1321</v>
      </c>
      <c r="FX348" s="51">
        <v>1108</v>
      </c>
      <c r="FY348" s="51">
        <v>986</v>
      </c>
      <c r="FZ348" s="51">
        <v>1041</v>
      </c>
      <c r="GA348" s="51">
        <v>876</v>
      </c>
      <c r="GB348" s="51">
        <v>832</v>
      </c>
      <c r="GC348" s="51">
        <v>804</v>
      </c>
      <c r="GD348" s="51">
        <v>780</v>
      </c>
      <c r="GE348" s="51">
        <v>676</v>
      </c>
      <c r="GF348" s="51">
        <v>676</v>
      </c>
      <c r="GG348" s="51">
        <v>608</v>
      </c>
      <c r="GH348" s="51">
        <v>557</v>
      </c>
      <c r="GI348" s="51">
        <v>451</v>
      </c>
      <c r="GJ348" s="51">
        <v>368</v>
      </c>
      <c r="GK348" s="51">
        <v>358</v>
      </c>
      <c r="GL348" s="52">
        <v>1510</v>
      </c>
    </row>
    <row r="349" spans="1:194" s="1" customFormat="1">
      <c r="A349" s="30" t="s">
        <v>133</v>
      </c>
      <c r="B349" s="1" t="s">
        <v>427</v>
      </c>
      <c r="C349" s="29" t="str">
        <f t="shared" si="102"/>
        <v>LA England - Mansfield</v>
      </c>
      <c r="D349" s="50">
        <f t="shared" si="93"/>
        <v>42964</v>
      </c>
      <c r="E349" s="50">
        <f t="shared" si="94"/>
        <v>45199</v>
      </c>
      <c r="F349" s="51">
        <f t="shared" si="95"/>
        <v>111117</v>
      </c>
      <c r="G349" s="51">
        <f t="shared" si="96"/>
        <v>54636</v>
      </c>
      <c r="H349" s="52">
        <f t="shared" si="97"/>
        <v>56481</v>
      </c>
      <c r="I349" s="52">
        <f t="shared" si="98"/>
        <v>42964</v>
      </c>
      <c r="J349" s="52">
        <f t="shared" si="99"/>
        <v>45199</v>
      </c>
      <c r="K349" s="49">
        <f t="shared" si="100"/>
        <v>11672</v>
      </c>
      <c r="L349" s="50">
        <f t="shared" si="101"/>
        <v>11282</v>
      </c>
      <c r="M349" s="51">
        <v>557</v>
      </c>
      <c r="N349" s="51">
        <v>594</v>
      </c>
      <c r="O349" s="51">
        <v>613</v>
      </c>
      <c r="P349" s="51">
        <v>616</v>
      </c>
      <c r="Q349" s="51">
        <v>641</v>
      </c>
      <c r="R349" s="51">
        <v>640</v>
      </c>
      <c r="S349" s="51">
        <v>637</v>
      </c>
      <c r="T349" s="51">
        <v>664</v>
      </c>
      <c r="U349" s="51">
        <v>732</v>
      </c>
      <c r="V349" s="51">
        <v>641</v>
      </c>
      <c r="W349" s="51">
        <v>735</v>
      </c>
      <c r="X349" s="51">
        <v>658</v>
      </c>
      <c r="Y349" s="51">
        <v>648</v>
      </c>
      <c r="Z349" s="51">
        <v>701</v>
      </c>
      <c r="AA349" s="51">
        <v>708</v>
      </c>
      <c r="AB349" s="51">
        <v>671</v>
      </c>
      <c r="AC349" s="51">
        <v>619</v>
      </c>
      <c r="AD349" s="51">
        <v>597</v>
      </c>
      <c r="AE349" s="51">
        <v>592</v>
      </c>
      <c r="AF349" s="51">
        <v>471</v>
      </c>
      <c r="AG349" s="51">
        <v>456</v>
      </c>
      <c r="AH349" s="51">
        <v>488</v>
      </c>
      <c r="AI349" s="51">
        <v>506</v>
      </c>
      <c r="AJ349" s="51">
        <v>566</v>
      </c>
      <c r="AK349" s="51">
        <v>573</v>
      </c>
      <c r="AL349" s="51">
        <v>608</v>
      </c>
      <c r="AM349" s="51">
        <v>627</v>
      </c>
      <c r="AN349" s="51">
        <v>663</v>
      </c>
      <c r="AO349" s="51">
        <v>738</v>
      </c>
      <c r="AP349" s="51">
        <v>742</v>
      </c>
      <c r="AQ349" s="51">
        <v>788</v>
      </c>
      <c r="AR349" s="51">
        <v>747</v>
      </c>
      <c r="AS349" s="51">
        <v>810</v>
      </c>
      <c r="AT349" s="51">
        <v>738</v>
      </c>
      <c r="AU349" s="51">
        <v>801</v>
      </c>
      <c r="AV349" s="51">
        <v>772</v>
      </c>
      <c r="AW349" s="51">
        <v>789</v>
      </c>
      <c r="AX349" s="51">
        <v>834</v>
      </c>
      <c r="AY349" s="51">
        <v>785</v>
      </c>
      <c r="AZ349" s="51">
        <v>744</v>
      </c>
      <c r="BA349" s="51">
        <v>697</v>
      </c>
      <c r="BB349" s="51">
        <v>720</v>
      </c>
      <c r="BC349" s="51">
        <v>720</v>
      </c>
      <c r="BD349" s="51">
        <v>659</v>
      </c>
      <c r="BE349" s="51">
        <v>611</v>
      </c>
      <c r="BF349" s="51">
        <v>584</v>
      </c>
      <c r="BG349" s="51">
        <v>591</v>
      </c>
      <c r="BH349" s="51">
        <v>610</v>
      </c>
      <c r="BI349" s="51">
        <v>627</v>
      </c>
      <c r="BJ349" s="51">
        <v>723</v>
      </c>
      <c r="BK349" s="51">
        <v>796</v>
      </c>
      <c r="BL349" s="51">
        <v>757</v>
      </c>
      <c r="BM349" s="51">
        <v>776</v>
      </c>
      <c r="BN349" s="51">
        <v>800</v>
      </c>
      <c r="BO349" s="51">
        <v>773</v>
      </c>
      <c r="BP349" s="51">
        <v>822</v>
      </c>
      <c r="BQ349" s="51">
        <v>825</v>
      </c>
      <c r="BR349" s="51">
        <v>830</v>
      </c>
      <c r="BS349" s="51">
        <v>767</v>
      </c>
      <c r="BT349" s="51">
        <v>810</v>
      </c>
      <c r="BU349" s="51">
        <v>769</v>
      </c>
      <c r="BV349" s="51">
        <v>783</v>
      </c>
      <c r="BW349" s="51">
        <v>697</v>
      </c>
      <c r="BX349" s="51">
        <v>687</v>
      </c>
      <c r="BY349" s="51">
        <v>695</v>
      </c>
      <c r="BZ349" s="51">
        <v>655</v>
      </c>
      <c r="CA349" s="51">
        <v>600</v>
      </c>
      <c r="CB349" s="51">
        <v>567</v>
      </c>
      <c r="CC349" s="51">
        <v>579</v>
      </c>
      <c r="CD349" s="51">
        <v>574</v>
      </c>
      <c r="CE349" s="51">
        <v>532</v>
      </c>
      <c r="CF349" s="51">
        <v>566</v>
      </c>
      <c r="CG349" s="51">
        <v>541</v>
      </c>
      <c r="CH349" s="51">
        <v>537</v>
      </c>
      <c r="CI349" s="51">
        <v>518</v>
      </c>
      <c r="CJ349" s="51">
        <v>524</v>
      </c>
      <c r="CK349" s="51">
        <v>455</v>
      </c>
      <c r="CL349" s="51">
        <v>420</v>
      </c>
      <c r="CM349" s="51">
        <v>406</v>
      </c>
      <c r="CN349" s="51">
        <v>366</v>
      </c>
      <c r="CO349" s="51">
        <v>274</v>
      </c>
      <c r="CP349" s="51">
        <v>257</v>
      </c>
      <c r="CQ349" s="51">
        <v>236</v>
      </c>
      <c r="CR349" s="51">
        <v>225</v>
      </c>
      <c r="CS349" s="51">
        <v>196</v>
      </c>
      <c r="CT349" s="51">
        <v>189</v>
      </c>
      <c r="CU349" s="51">
        <v>175</v>
      </c>
      <c r="CV349" s="51">
        <v>137</v>
      </c>
      <c r="CW349" s="51">
        <v>100</v>
      </c>
      <c r="CX349" s="51">
        <v>76</v>
      </c>
      <c r="CY349" s="51">
        <v>292</v>
      </c>
      <c r="CZ349" s="51">
        <v>580</v>
      </c>
      <c r="DA349" s="51">
        <v>533</v>
      </c>
      <c r="DB349" s="51">
        <v>561</v>
      </c>
      <c r="DC349" s="51">
        <v>568</v>
      </c>
      <c r="DD349" s="51">
        <v>582</v>
      </c>
      <c r="DE349" s="51">
        <v>690</v>
      </c>
      <c r="DF349" s="51">
        <v>684</v>
      </c>
      <c r="DG349" s="51">
        <v>632</v>
      </c>
      <c r="DH349" s="51">
        <v>641</v>
      </c>
      <c r="DI349" s="51">
        <v>660</v>
      </c>
      <c r="DJ349" s="51">
        <v>662</v>
      </c>
      <c r="DK349" s="51">
        <v>762</v>
      </c>
      <c r="DL349" s="51">
        <v>681</v>
      </c>
      <c r="DM349" s="51">
        <v>656</v>
      </c>
      <c r="DN349" s="51">
        <v>623</v>
      </c>
      <c r="DO349" s="51">
        <v>584</v>
      </c>
      <c r="DP349" s="51">
        <v>609</v>
      </c>
      <c r="DQ349" s="51">
        <v>574</v>
      </c>
      <c r="DR349" s="51">
        <v>529</v>
      </c>
      <c r="DS349" s="51">
        <v>394</v>
      </c>
      <c r="DT349" s="51">
        <v>416</v>
      </c>
      <c r="DU349" s="51">
        <v>453</v>
      </c>
      <c r="DV349" s="51">
        <v>532</v>
      </c>
      <c r="DW349" s="51">
        <v>613</v>
      </c>
      <c r="DX349" s="51">
        <v>551</v>
      </c>
      <c r="DY349" s="51">
        <v>700</v>
      </c>
      <c r="DZ349" s="51">
        <v>631</v>
      </c>
      <c r="EA349" s="51">
        <v>646</v>
      </c>
      <c r="EB349" s="51">
        <v>796</v>
      </c>
      <c r="EC349" s="51">
        <v>770</v>
      </c>
      <c r="ED349" s="51">
        <v>812</v>
      </c>
      <c r="EE349" s="51">
        <v>799</v>
      </c>
      <c r="EF349" s="51">
        <v>812</v>
      </c>
      <c r="EG349" s="51">
        <v>788</v>
      </c>
      <c r="EH349" s="51">
        <v>820</v>
      </c>
      <c r="EI349" s="51">
        <v>841</v>
      </c>
      <c r="EJ349" s="51">
        <v>796</v>
      </c>
      <c r="EK349" s="51">
        <v>791</v>
      </c>
      <c r="EL349" s="51">
        <v>745</v>
      </c>
      <c r="EM349" s="51">
        <v>732</v>
      </c>
      <c r="EN349" s="51">
        <v>747</v>
      </c>
      <c r="EO349" s="51">
        <v>753</v>
      </c>
      <c r="EP349" s="51">
        <v>716</v>
      </c>
      <c r="EQ349" s="51">
        <v>685</v>
      </c>
      <c r="ER349" s="51">
        <v>575</v>
      </c>
      <c r="ES349" s="51">
        <v>596</v>
      </c>
      <c r="ET349" s="51">
        <v>638</v>
      </c>
      <c r="EU349" s="51">
        <v>685</v>
      </c>
      <c r="EV349" s="51">
        <v>665</v>
      </c>
      <c r="EW349" s="51">
        <v>687</v>
      </c>
      <c r="EX349" s="51">
        <v>698</v>
      </c>
      <c r="EY349" s="51">
        <v>740</v>
      </c>
      <c r="EZ349" s="51">
        <v>774</v>
      </c>
      <c r="FA349" s="51">
        <v>823</v>
      </c>
      <c r="FB349" s="51">
        <v>813</v>
      </c>
      <c r="FC349" s="51">
        <v>836</v>
      </c>
      <c r="FD349" s="51">
        <v>798</v>
      </c>
      <c r="FE349" s="51">
        <v>832</v>
      </c>
      <c r="FF349" s="51">
        <v>851</v>
      </c>
      <c r="FG349" s="51">
        <v>838</v>
      </c>
      <c r="FH349" s="51">
        <v>809</v>
      </c>
      <c r="FI349" s="51">
        <v>734</v>
      </c>
      <c r="FJ349" s="51">
        <v>778</v>
      </c>
      <c r="FK349" s="51">
        <v>721</v>
      </c>
      <c r="FL349" s="51">
        <v>683</v>
      </c>
      <c r="FM349" s="51">
        <v>631</v>
      </c>
      <c r="FN349" s="51">
        <v>653</v>
      </c>
      <c r="FO349" s="51">
        <v>626</v>
      </c>
      <c r="FP349" s="51">
        <v>603</v>
      </c>
      <c r="FQ349" s="51">
        <v>558</v>
      </c>
      <c r="FR349" s="51">
        <v>542</v>
      </c>
      <c r="FS349" s="51">
        <v>578</v>
      </c>
      <c r="FT349" s="51">
        <v>550</v>
      </c>
      <c r="FU349" s="51">
        <v>582</v>
      </c>
      <c r="FV349" s="51">
        <v>575</v>
      </c>
      <c r="FW349" s="51">
        <v>593</v>
      </c>
      <c r="FX349" s="51">
        <v>477</v>
      </c>
      <c r="FY349" s="51">
        <v>516</v>
      </c>
      <c r="FZ349" s="51">
        <v>478</v>
      </c>
      <c r="GA349" s="51">
        <v>438</v>
      </c>
      <c r="GB349" s="51">
        <v>372</v>
      </c>
      <c r="GC349" s="51">
        <v>336</v>
      </c>
      <c r="GD349" s="51">
        <v>342</v>
      </c>
      <c r="GE349" s="51">
        <v>311</v>
      </c>
      <c r="GF349" s="51">
        <v>273</v>
      </c>
      <c r="GG349" s="51">
        <v>248</v>
      </c>
      <c r="GH349" s="51">
        <v>236</v>
      </c>
      <c r="GI349" s="51">
        <v>232</v>
      </c>
      <c r="GJ349" s="51">
        <v>180</v>
      </c>
      <c r="GK349" s="51">
        <v>163</v>
      </c>
      <c r="GL349" s="52">
        <v>664</v>
      </c>
    </row>
    <row r="350" spans="1:194" s="1" customFormat="1">
      <c r="A350" s="30" t="s">
        <v>133</v>
      </c>
      <c r="B350" s="1" t="s">
        <v>428</v>
      </c>
      <c r="C350" s="29" t="str">
        <f t="shared" si="102"/>
        <v>LA England - Medway</v>
      </c>
      <c r="D350" s="50">
        <f t="shared" si="93"/>
        <v>105144</v>
      </c>
      <c r="E350" s="50">
        <f t="shared" si="94"/>
        <v>112269</v>
      </c>
      <c r="F350" s="51">
        <f t="shared" si="95"/>
        <v>282702</v>
      </c>
      <c r="G350" s="51">
        <f t="shared" si="96"/>
        <v>138474</v>
      </c>
      <c r="H350" s="52">
        <f t="shared" si="97"/>
        <v>144228</v>
      </c>
      <c r="I350" s="52">
        <f t="shared" si="98"/>
        <v>105144</v>
      </c>
      <c r="J350" s="52">
        <f t="shared" si="99"/>
        <v>112269</v>
      </c>
      <c r="K350" s="49">
        <f t="shared" si="100"/>
        <v>33330</v>
      </c>
      <c r="L350" s="50">
        <f t="shared" si="101"/>
        <v>31959</v>
      </c>
      <c r="M350" s="51">
        <v>1783</v>
      </c>
      <c r="N350" s="51">
        <v>1665</v>
      </c>
      <c r="O350" s="51">
        <v>1758</v>
      </c>
      <c r="P350" s="51">
        <v>1817</v>
      </c>
      <c r="Q350" s="51">
        <v>1877</v>
      </c>
      <c r="R350" s="51">
        <v>1884</v>
      </c>
      <c r="S350" s="51">
        <v>1876</v>
      </c>
      <c r="T350" s="51">
        <v>1909</v>
      </c>
      <c r="U350" s="51">
        <v>1914</v>
      </c>
      <c r="V350" s="51">
        <v>1865</v>
      </c>
      <c r="W350" s="51">
        <v>1992</v>
      </c>
      <c r="X350" s="51">
        <v>1931</v>
      </c>
      <c r="Y350" s="51">
        <v>1930</v>
      </c>
      <c r="Z350" s="51">
        <v>1920</v>
      </c>
      <c r="AA350" s="51">
        <v>1888</v>
      </c>
      <c r="AB350" s="51">
        <v>1812</v>
      </c>
      <c r="AC350" s="51">
        <v>1730</v>
      </c>
      <c r="AD350" s="51">
        <v>1779</v>
      </c>
      <c r="AE350" s="51">
        <v>1655</v>
      </c>
      <c r="AF350" s="51">
        <v>1448</v>
      </c>
      <c r="AG350" s="51">
        <v>1507</v>
      </c>
      <c r="AH350" s="51">
        <v>1513</v>
      </c>
      <c r="AI350" s="51">
        <v>1555</v>
      </c>
      <c r="AJ350" s="51">
        <v>1650</v>
      </c>
      <c r="AK350" s="51">
        <v>1645</v>
      </c>
      <c r="AL350" s="51">
        <v>1714</v>
      </c>
      <c r="AM350" s="51">
        <v>1696</v>
      </c>
      <c r="AN350" s="51">
        <v>1660</v>
      </c>
      <c r="AO350" s="51">
        <v>1911</v>
      </c>
      <c r="AP350" s="51">
        <v>1738</v>
      </c>
      <c r="AQ350" s="51">
        <v>1879</v>
      </c>
      <c r="AR350" s="51">
        <v>1976</v>
      </c>
      <c r="AS350" s="51">
        <v>1952</v>
      </c>
      <c r="AT350" s="51">
        <v>1946</v>
      </c>
      <c r="AU350" s="51">
        <v>2029</v>
      </c>
      <c r="AV350" s="51">
        <v>1981</v>
      </c>
      <c r="AW350" s="51">
        <v>2008</v>
      </c>
      <c r="AX350" s="51">
        <v>1985</v>
      </c>
      <c r="AY350" s="51">
        <v>1807</v>
      </c>
      <c r="AZ350" s="51">
        <v>1836</v>
      </c>
      <c r="BA350" s="51">
        <v>1978</v>
      </c>
      <c r="BB350" s="51">
        <v>1867</v>
      </c>
      <c r="BC350" s="51">
        <v>1942</v>
      </c>
      <c r="BD350" s="51">
        <v>1827</v>
      </c>
      <c r="BE350" s="51">
        <v>1722</v>
      </c>
      <c r="BF350" s="51">
        <v>1699</v>
      </c>
      <c r="BG350" s="51">
        <v>1700</v>
      </c>
      <c r="BH350" s="51">
        <v>1736</v>
      </c>
      <c r="BI350" s="51">
        <v>1696</v>
      </c>
      <c r="BJ350" s="51">
        <v>1822</v>
      </c>
      <c r="BK350" s="51">
        <v>1798</v>
      </c>
      <c r="BL350" s="51">
        <v>1881</v>
      </c>
      <c r="BM350" s="51">
        <v>1865</v>
      </c>
      <c r="BN350" s="51">
        <v>1909</v>
      </c>
      <c r="BO350" s="51">
        <v>1866</v>
      </c>
      <c r="BP350" s="51">
        <v>1887</v>
      </c>
      <c r="BQ350" s="51">
        <v>1978</v>
      </c>
      <c r="BR350" s="51">
        <v>1873</v>
      </c>
      <c r="BS350" s="51">
        <v>1818</v>
      </c>
      <c r="BT350" s="51">
        <v>1802</v>
      </c>
      <c r="BU350" s="51">
        <v>1729</v>
      </c>
      <c r="BV350" s="51">
        <v>1658</v>
      </c>
      <c r="BW350" s="51">
        <v>1525</v>
      </c>
      <c r="BX350" s="51">
        <v>1491</v>
      </c>
      <c r="BY350" s="51">
        <v>1447</v>
      </c>
      <c r="BZ350" s="51">
        <v>1454</v>
      </c>
      <c r="CA350" s="51">
        <v>1266</v>
      </c>
      <c r="CB350" s="51">
        <v>1233</v>
      </c>
      <c r="CC350" s="51">
        <v>1273</v>
      </c>
      <c r="CD350" s="51">
        <v>1221</v>
      </c>
      <c r="CE350" s="51">
        <v>1157</v>
      </c>
      <c r="CF350" s="51">
        <v>1073</v>
      </c>
      <c r="CG350" s="51">
        <v>1103</v>
      </c>
      <c r="CH350" s="51">
        <v>1180</v>
      </c>
      <c r="CI350" s="51">
        <v>1224</v>
      </c>
      <c r="CJ350" s="51">
        <v>1313</v>
      </c>
      <c r="CK350" s="51">
        <v>963</v>
      </c>
      <c r="CL350" s="51">
        <v>870</v>
      </c>
      <c r="CM350" s="51">
        <v>833</v>
      </c>
      <c r="CN350" s="51">
        <v>744</v>
      </c>
      <c r="CO350" s="51">
        <v>641</v>
      </c>
      <c r="CP350" s="51">
        <v>545</v>
      </c>
      <c r="CQ350" s="51">
        <v>532</v>
      </c>
      <c r="CR350" s="51">
        <v>483</v>
      </c>
      <c r="CS350" s="51">
        <v>460</v>
      </c>
      <c r="CT350" s="51">
        <v>395</v>
      </c>
      <c r="CU350" s="51">
        <v>324</v>
      </c>
      <c r="CV350" s="51">
        <v>247</v>
      </c>
      <c r="CW350" s="51">
        <v>216</v>
      </c>
      <c r="CX350" s="51">
        <v>211</v>
      </c>
      <c r="CY350" s="51">
        <v>576</v>
      </c>
      <c r="CZ350" s="51">
        <v>1605</v>
      </c>
      <c r="DA350" s="51">
        <v>1624</v>
      </c>
      <c r="DB350" s="51">
        <v>1723</v>
      </c>
      <c r="DC350" s="51">
        <v>1777</v>
      </c>
      <c r="DD350" s="51">
        <v>1740</v>
      </c>
      <c r="DE350" s="51">
        <v>1853</v>
      </c>
      <c r="DF350" s="51">
        <v>1878</v>
      </c>
      <c r="DG350" s="51">
        <v>1841</v>
      </c>
      <c r="DH350" s="51">
        <v>1791</v>
      </c>
      <c r="DI350" s="51">
        <v>1815</v>
      </c>
      <c r="DJ350" s="51">
        <v>1870</v>
      </c>
      <c r="DK350" s="51">
        <v>1923</v>
      </c>
      <c r="DL350" s="51">
        <v>1851</v>
      </c>
      <c r="DM350" s="51">
        <v>1769</v>
      </c>
      <c r="DN350" s="51">
        <v>1779</v>
      </c>
      <c r="DO350" s="51">
        <v>1742</v>
      </c>
      <c r="DP350" s="51">
        <v>1735</v>
      </c>
      <c r="DQ350" s="51">
        <v>1643</v>
      </c>
      <c r="DR350" s="51">
        <v>1641</v>
      </c>
      <c r="DS350" s="51">
        <v>1321</v>
      </c>
      <c r="DT350" s="51">
        <v>1384</v>
      </c>
      <c r="DU350" s="51">
        <v>1408</v>
      </c>
      <c r="DV350" s="51">
        <v>1421</v>
      </c>
      <c r="DW350" s="51">
        <v>1604</v>
      </c>
      <c r="DX350" s="51">
        <v>1703</v>
      </c>
      <c r="DY350" s="51">
        <v>1660</v>
      </c>
      <c r="DZ350" s="51">
        <v>1686</v>
      </c>
      <c r="EA350" s="51">
        <v>1946</v>
      </c>
      <c r="EB350" s="51">
        <v>1934</v>
      </c>
      <c r="EC350" s="51">
        <v>2012</v>
      </c>
      <c r="ED350" s="51">
        <v>2091</v>
      </c>
      <c r="EE350" s="51">
        <v>2230</v>
      </c>
      <c r="EF350" s="51">
        <v>2206</v>
      </c>
      <c r="EG350" s="51">
        <v>2241</v>
      </c>
      <c r="EH350" s="51">
        <v>2227</v>
      </c>
      <c r="EI350" s="51">
        <v>2096</v>
      </c>
      <c r="EJ350" s="51">
        <v>2118</v>
      </c>
      <c r="EK350" s="51">
        <v>2048</v>
      </c>
      <c r="EL350" s="51">
        <v>2037</v>
      </c>
      <c r="EM350" s="51">
        <v>1954</v>
      </c>
      <c r="EN350" s="51">
        <v>2113</v>
      </c>
      <c r="EO350" s="51">
        <v>1965</v>
      </c>
      <c r="EP350" s="51">
        <v>2127</v>
      </c>
      <c r="EQ350" s="51">
        <v>1969</v>
      </c>
      <c r="ER350" s="51">
        <v>1743</v>
      </c>
      <c r="ES350" s="51">
        <v>1848</v>
      </c>
      <c r="ET350" s="51">
        <v>1723</v>
      </c>
      <c r="EU350" s="51">
        <v>1803</v>
      </c>
      <c r="EV350" s="51">
        <v>1753</v>
      </c>
      <c r="EW350" s="51">
        <v>1760</v>
      </c>
      <c r="EX350" s="51">
        <v>1838</v>
      </c>
      <c r="EY350" s="51">
        <v>1874</v>
      </c>
      <c r="EZ350" s="51">
        <v>1842</v>
      </c>
      <c r="FA350" s="51">
        <v>1944</v>
      </c>
      <c r="FB350" s="51">
        <v>1877</v>
      </c>
      <c r="FC350" s="51">
        <v>1899</v>
      </c>
      <c r="FD350" s="51">
        <v>1861</v>
      </c>
      <c r="FE350" s="51">
        <v>1942</v>
      </c>
      <c r="FF350" s="51">
        <v>1826</v>
      </c>
      <c r="FG350" s="51">
        <v>1895</v>
      </c>
      <c r="FH350" s="51">
        <v>1763</v>
      </c>
      <c r="FI350" s="51">
        <v>1762</v>
      </c>
      <c r="FJ350" s="51">
        <v>1654</v>
      </c>
      <c r="FK350" s="51">
        <v>1594</v>
      </c>
      <c r="FL350" s="51">
        <v>1485</v>
      </c>
      <c r="FM350" s="51">
        <v>1417</v>
      </c>
      <c r="FN350" s="51">
        <v>1400</v>
      </c>
      <c r="FO350" s="51">
        <v>1292</v>
      </c>
      <c r="FP350" s="51">
        <v>1329</v>
      </c>
      <c r="FQ350" s="51">
        <v>1245</v>
      </c>
      <c r="FR350" s="51">
        <v>1260</v>
      </c>
      <c r="FS350" s="51">
        <v>1232</v>
      </c>
      <c r="FT350" s="51">
        <v>1237</v>
      </c>
      <c r="FU350" s="51">
        <v>1324</v>
      </c>
      <c r="FV350" s="51">
        <v>1401</v>
      </c>
      <c r="FW350" s="51">
        <v>1475</v>
      </c>
      <c r="FX350" s="51">
        <v>1084</v>
      </c>
      <c r="FY350" s="51">
        <v>983</v>
      </c>
      <c r="FZ350" s="51">
        <v>973</v>
      </c>
      <c r="GA350" s="51">
        <v>885</v>
      </c>
      <c r="GB350" s="51">
        <v>807</v>
      </c>
      <c r="GC350" s="51">
        <v>633</v>
      </c>
      <c r="GD350" s="51">
        <v>691</v>
      </c>
      <c r="GE350" s="51">
        <v>668</v>
      </c>
      <c r="GF350" s="51">
        <v>632</v>
      </c>
      <c r="GG350" s="51">
        <v>536</v>
      </c>
      <c r="GH350" s="51">
        <v>507</v>
      </c>
      <c r="GI350" s="51">
        <v>433</v>
      </c>
      <c r="GJ350" s="51">
        <v>342</v>
      </c>
      <c r="GK350" s="51">
        <v>311</v>
      </c>
      <c r="GL350" s="52">
        <v>1344</v>
      </c>
    </row>
    <row r="351" spans="1:194" s="1" customFormat="1">
      <c r="A351" s="30" t="s">
        <v>133</v>
      </c>
      <c r="B351" s="1" t="s">
        <v>429</v>
      </c>
      <c r="C351" s="29" t="str">
        <f t="shared" si="102"/>
        <v>LA England - Melton</v>
      </c>
      <c r="D351" s="50">
        <f t="shared" si="93"/>
        <v>20471</v>
      </c>
      <c r="E351" s="50">
        <f t="shared" si="94"/>
        <v>21944</v>
      </c>
      <c r="F351" s="51">
        <f t="shared" si="95"/>
        <v>52433</v>
      </c>
      <c r="G351" s="51">
        <f t="shared" si="96"/>
        <v>25534</v>
      </c>
      <c r="H351" s="52">
        <f t="shared" si="97"/>
        <v>26899</v>
      </c>
      <c r="I351" s="52">
        <f t="shared" si="98"/>
        <v>20471</v>
      </c>
      <c r="J351" s="52">
        <f t="shared" si="99"/>
        <v>21944</v>
      </c>
      <c r="K351" s="49">
        <f t="shared" si="100"/>
        <v>5063</v>
      </c>
      <c r="L351" s="50">
        <f t="shared" si="101"/>
        <v>4955</v>
      </c>
      <c r="M351" s="51">
        <v>222</v>
      </c>
      <c r="N351" s="51">
        <v>198</v>
      </c>
      <c r="O351" s="51">
        <v>279</v>
      </c>
      <c r="P351" s="51">
        <v>236</v>
      </c>
      <c r="Q351" s="51">
        <v>290</v>
      </c>
      <c r="R351" s="51">
        <v>243</v>
      </c>
      <c r="S351" s="51">
        <v>275</v>
      </c>
      <c r="T351" s="51">
        <v>282</v>
      </c>
      <c r="U351" s="51">
        <v>289</v>
      </c>
      <c r="V351" s="51">
        <v>305</v>
      </c>
      <c r="W351" s="51">
        <v>331</v>
      </c>
      <c r="X351" s="51">
        <v>314</v>
      </c>
      <c r="Y351" s="51">
        <v>314</v>
      </c>
      <c r="Z351" s="51">
        <v>305</v>
      </c>
      <c r="AA351" s="51">
        <v>312</v>
      </c>
      <c r="AB351" s="51">
        <v>310</v>
      </c>
      <c r="AC351" s="51">
        <v>262</v>
      </c>
      <c r="AD351" s="51">
        <v>296</v>
      </c>
      <c r="AE351" s="51">
        <v>301</v>
      </c>
      <c r="AF351" s="51">
        <v>166</v>
      </c>
      <c r="AG351" s="51">
        <v>180</v>
      </c>
      <c r="AH351" s="51">
        <v>208</v>
      </c>
      <c r="AI351" s="51">
        <v>212</v>
      </c>
      <c r="AJ351" s="51">
        <v>235</v>
      </c>
      <c r="AK351" s="51">
        <v>263</v>
      </c>
      <c r="AL351" s="51">
        <v>233</v>
      </c>
      <c r="AM351" s="51">
        <v>267</v>
      </c>
      <c r="AN351" s="51">
        <v>226</v>
      </c>
      <c r="AO351" s="51">
        <v>244</v>
      </c>
      <c r="AP351" s="51">
        <v>261</v>
      </c>
      <c r="AQ351" s="51">
        <v>256</v>
      </c>
      <c r="AR351" s="51">
        <v>266</v>
      </c>
      <c r="AS351" s="51">
        <v>313</v>
      </c>
      <c r="AT351" s="51">
        <v>307</v>
      </c>
      <c r="AU351" s="51">
        <v>312</v>
      </c>
      <c r="AV351" s="51">
        <v>268</v>
      </c>
      <c r="AW351" s="51">
        <v>296</v>
      </c>
      <c r="AX351" s="51">
        <v>273</v>
      </c>
      <c r="AY351" s="51">
        <v>265</v>
      </c>
      <c r="AZ351" s="51">
        <v>279</v>
      </c>
      <c r="BA351" s="51">
        <v>285</v>
      </c>
      <c r="BB351" s="51">
        <v>305</v>
      </c>
      <c r="BC351" s="51">
        <v>313</v>
      </c>
      <c r="BD351" s="51">
        <v>280</v>
      </c>
      <c r="BE351" s="51">
        <v>277</v>
      </c>
      <c r="BF351" s="51">
        <v>268</v>
      </c>
      <c r="BG351" s="51">
        <v>228</v>
      </c>
      <c r="BH351" s="51">
        <v>292</v>
      </c>
      <c r="BI351" s="51">
        <v>323</v>
      </c>
      <c r="BJ351" s="51">
        <v>308</v>
      </c>
      <c r="BK351" s="51">
        <v>367</v>
      </c>
      <c r="BL351" s="51">
        <v>378</v>
      </c>
      <c r="BM351" s="51">
        <v>378</v>
      </c>
      <c r="BN351" s="51">
        <v>423</v>
      </c>
      <c r="BO351" s="51">
        <v>460</v>
      </c>
      <c r="BP351" s="51">
        <v>403</v>
      </c>
      <c r="BQ351" s="51">
        <v>426</v>
      </c>
      <c r="BR351" s="51">
        <v>430</v>
      </c>
      <c r="BS351" s="51">
        <v>447</v>
      </c>
      <c r="BT351" s="51">
        <v>430</v>
      </c>
      <c r="BU351" s="51">
        <v>415</v>
      </c>
      <c r="BV351" s="51">
        <v>382</v>
      </c>
      <c r="BW351" s="51">
        <v>383</v>
      </c>
      <c r="BX351" s="51">
        <v>341</v>
      </c>
      <c r="BY351" s="51">
        <v>346</v>
      </c>
      <c r="BZ351" s="51">
        <v>336</v>
      </c>
      <c r="CA351" s="51">
        <v>315</v>
      </c>
      <c r="CB351" s="51">
        <v>328</v>
      </c>
      <c r="CC351" s="51">
        <v>333</v>
      </c>
      <c r="CD351" s="51">
        <v>325</v>
      </c>
      <c r="CE351" s="51">
        <v>331</v>
      </c>
      <c r="CF351" s="51">
        <v>308</v>
      </c>
      <c r="CG351" s="51">
        <v>306</v>
      </c>
      <c r="CH351" s="51">
        <v>324</v>
      </c>
      <c r="CI351" s="51">
        <v>343</v>
      </c>
      <c r="CJ351" s="51">
        <v>380</v>
      </c>
      <c r="CK351" s="51">
        <v>249</v>
      </c>
      <c r="CL351" s="51">
        <v>262</v>
      </c>
      <c r="CM351" s="51">
        <v>247</v>
      </c>
      <c r="CN351" s="51">
        <v>220</v>
      </c>
      <c r="CO351" s="51">
        <v>172</v>
      </c>
      <c r="CP351" s="51">
        <v>151</v>
      </c>
      <c r="CQ351" s="51">
        <v>176</v>
      </c>
      <c r="CR351" s="51">
        <v>142</v>
      </c>
      <c r="CS351" s="51">
        <v>127</v>
      </c>
      <c r="CT351" s="51">
        <v>95</v>
      </c>
      <c r="CU351" s="51">
        <v>84</v>
      </c>
      <c r="CV351" s="51">
        <v>89</v>
      </c>
      <c r="CW351" s="51">
        <v>81</v>
      </c>
      <c r="CX351" s="51">
        <v>52</v>
      </c>
      <c r="CY351" s="51">
        <v>176</v>
      </c>
      <c r="CZ351" s="51">
        <v>229</v>
      </c>
      <c r="DA351" s="51">
        <v>236</v>
      </c>
      <c r="DB351" s="51">
        <v>233</v>
      </c>
      <c r="DC351" s="51">
        <v>244</v>
      </c>
      <c r="DD351" s="51">
        <v>257</v>
      </c>
      <c r="DE351" s="51">
        <v>237</v>
      </c>
      <c r="DF351" s="51">
        <v>264</v>
      </c>
      <c r="DG351" s="51">
        <v>277</v>
      </c>
      <c r="DH351" s="51">
        <v>282</v>
      </c>
      <c r="DI351" s="51">
        <v>269</v>
      </c>
      <c r="DJ351" s="51">
        <v>317</v>
      </c>
      <c r="DK351" s="51">
        <v>349</v>
      </c>
      <c r="DL351" s="51">
        <v>316</v>
      </c>
      <c r="DM351" s="51">
        <v>287</v>
      </c>
      <c r="DN351" s="51">
        <v>267</v>
      </c>
      <c r="DO351" s="51">
        <v>318</v>
      </c>
      <c r="DP351" s="51">
        <v>313</v>
      </c>
      <c r="DQ351" s="51">
        <v>260</v>
      </c>
      <c r="DR351" s="51">
        <v>253</v>
      </c>
      <c r="DS351" s="51">
        <v>198</v>
      </c>
      <c r="DT351" s="51">
        <v>193</v>
      </c>
      <c r="DU351" s="51">
        <v>160</v>
      </c>
      <c r="DV351" s="51">
        <v>200</v>
      </c>
      <c r="DW351" s="51">
        <v>266</v>
      </c>
      <c r="DX351" s="51">
        <v>243</v>
      </c>
      <c r="DY351" s="51">
        <v>274</v>
      </c>
      <c r="DZ351" s="51">
        <v>271</v>
      </c>
      <c r="EA351" s="51">
        <v>250</v>
      </c>
      <c r="EB351" s="51">
        <v>272</v>
      </c>
      <c r="EC351" s="51">
        <v>267</v>
      </c>
      <c r="ED351" s="51">
        <v>280</v>
      </c>
      <c r="EE351" s="51">
        <v>308</v>
      </c>
      <c r="EF351" s="51">
        <v>308</v>
      </c>
      <c r="EG351" s="51">
        <v>306</v>
      </c>
      <c r="EH351" s="51">
        <v>306</v>
      </c>
      <c r="EI351" s="51">
        <v>272</v>
      </c>
      <c r="EJ351" s="51">
        <v>290</v>
      </c>
      <c r="EK351" s="51">
        <v>285</v>
      </c>
      <c r="EL351" s="51">
        <v>301</v>
      </c>
      <c r="EM351" s="51">
        <v>313</v>
      </c>
      <c r="EN351" s="51">
        <v>311</v>
      </c>
      <c r="EO351" s="51">
        <v>318</v>
      </c>
      <c r="EP351" s="51">
        <v>328</v>
      </c>
      <c r="EQ351" s="51">
        <v>297</v>
      </c>
      <c r="ER351" s="51">
        <v>304</v>
      </c>
      <c r="ES351" s="51">
        <v>301</v>
      </c>
      <c r="ET351" s="51">
        <v>320</v>
      </c>
      <c r="EU351" s="51">
        <v>333</v>
      </c>
      <c r="EV351" s="51">
        <v>318</v>
      </c>
      <c r="EW351" s="51">
        <v>364</v>
      </c>
      <c r="EX351" s="51">
        <v>373</v>
      </c>
      <c r="EY351" s="51">
        <v>407</v>
      </c>
      <c r="EZ351" s="51">
        <v>427</v>
      </c>
      <c r="FA351" s="51">
        <v>448</v>
      </c>
      <c r="FB351" s="51">
        <v>417</v>
      </c>
      <c r="FC351" s="51">
        <v>460</v>
      </c>
      <c r="FD351" s="51">
        <v>493</v>
      </c>
      <c r="FE351" s="51">
        <v>433</v>
      </c>
      <c r="FF351" s="51">
        <v>452</v>
      </c>
      <c r="FG351" s="51">
        <v>442</v>
      </c>
      <c r="FH351" s="51">
        <v>401</v>
      </c>
      <c r="FI351" s="51">
        <v>433</v>
      </c>
      <c r="FJ351" s="51">
        <v>375</v>
      </c>
      <c r="FK351" s="51">
        <v>361</v>
      </c>
      <c r="FL351" s="51">
        <v>378</v>
      </c>
      <c r="FM351" s="51">
        <v>382</v>
      </c>
      <c r="FN351" s="51">
        <v>332</v>
      </c>
      <c r="FO351" s="51">
        <v>333</v>
      </c>
      <c r="FP351" s="51">
        <v>322</v>
      </c>
      <c r="FQ351" s="51">
        <v>338</v>
      </c>
      <c r="FR351" s="51">
        <v>321</v>
      </c>
      <c r="FS351" s="51">
        <v>333</v>
      </c>
      <c r="FT351" s="51">
        <v>334</v>
      </c>
      <c r="FU351" s="51">
        <v>350</v>
      </c>
      <c r="FV351" s="51">
        <v>376</v>
      </c>
      <c r="FW351" s="51">
        <v>352</v>
      </c>
      <c r="FX351" s="51">
        <v>283</v>
      </c>
      <c r="FY351" s="51">
        <v>265</v>
      </c>
      <c r="FZ351" s="51">
        <v>270</v>
      </c>
      <c r="GA351" s="51">
        <v>265</v>
      </c>
      <c r="GB351" s="51">
        <v>204</v>
      </c>
      <c r="GC351" s="51">
        <v>164</v>
      </c>
      <c r="GD351" s="51">
        <v>179</v>
      </c>
      <c r="GE351" s="51">
        <v>150</v>
      </c>
      <c r="GF351" s="51">
        <v>148</v>
      </c>
      <c r="GG351" s="51">
        <v>121</v>
      </c>
      <c r="GH351" s="51">
        <v>134</v>
      </c>
      <c r="GI351" s="51">
        <v>117</v>
      </c>
      <c r="GJ351" s="51">
        <v>109</v>
      </c>
      <c r="GK351" s="51">
        <v>79</v>
      </c>
      <c r="GL351" s="52">
        <v>373</v>
      </c>
    </row>
    <row r="352" spans="1:194" s="1" customFormat="1">
      <c r="A352" s="30" t="s">
        <v>133</v>
      </c>
      <c r="B352" s="1" t="s">
        <v>430</v>
      </c>
      <c r="C352" s="29" t="str">
        <f t="shared" si="102"/>
        <v>LA England - Merton</v>
      </c>
      <c r="D352" s="50">
        <f t="shared" si="93"/>
        <v>80172</v>
      </c>
      <c r="E352" s="50">
        <f t="shared" si="94"/>
        <v>87337</v>
      </c>
      <c r="F352" s="51">
        <f t="shared" si="95"/>
        <v>214709</v>
      </c>
      <c r="G352" s="51">
        <f t="shared" si="96"/>
        <v>104479</v>
      </c>
      <c r="H352" s="52">
        <f t="shared" si="97"/>
        <v>110230</v>
      </c>
      <c r="I352" s="52">
        <f t="shared" si="98"/>
        <v>80172</v>
      </c>
      <c r="J352" s="52">
        <f t="shared" si="99"/>
        <v>87337</v>
      </c>
      <c r="K352" s="49">
        <f t="shared" si="100"/>
        <v>24307</v>
      </c>
      <c r="L352" s="50">
        <f t="shared" si="101"/>
        <v>22893</v>
      </c>
      <c r="M352" s="51">
        <v>1426</v>
      </c>
      <c r="N352" s="51">
        <v>1318</v>
      </c>
      <c r="O352" s="51">
        <v>1365</v>
      </c>
      <c r="P352" s="51">
        <v>1348</v>
      </c>
      <c r="Q352" s="51">
        <v>1366</v>
      </c>
      <c r="R352" s="51">
        <v>1315</v>
      </c>
      <c r="S352" s="51">
        <v>1473</v>
      </c>
      <c r="T352" s="51">
        <v>1366</v>
      </c>
      <c r="U352" s="51">
        <v>1329</v>
      </c>
      <c r="V352" s="51">
        <v>1307</v>
      </c>
      <c r="W352" s="51">
        <v>1405</v>
      </c>
      <c r="X352" s="51">
        <v>1373</v>
      </c>
      <c r="Y352" s="51">
        <v>1406</v>
      </c>
      <c r="Z352" s="51">
        <v>1331</v>
      </c>
      <c r="AA352" s="51">
        <v>1371</v>
      </c>
      <c r="AB352" s="51">
        <v>1373</v>
      </c>
      <c r="AC352" s="51">
        <v>1180</v>
      </c>
      <c r="AD352" s="51">
        <v>1255</v>
      </c>
      <c r="AE352" s="51">
        <v>1126</v>
      </c>
      <c r="AF352" s="51">
        <v>792</v>
      </c>
      <c r="AG352" s="51">
        <v>799</v>
      </c>
      <c r="AH352" s="51">
        <v>953</v>
      </c>
      <c r="AI352" s="51">
        <v>1040</v>
      </c>
      <c r="AJ352" s="51">
        <v>1264</v>
      </c>
      <c r="AK352" s="51">
        <v>1382</v>
      </c>
      <c r="AL352" s="51">
        <v>1402</v>
      </c>
      <c r="AM352" s="51">
        <v>1522</v>
      </c>
      <c r="AN352" s="51">
        <v>1643</v>
      </c>
      <c r="AO352" s="51">
        <v>1654</v>
      </c>
      <c r="AP352" s="51">
        <v>1656</v>
      </c>
      <c r="AQ352" s="51">
        <v>1757</v>
      </c>
      <c r="AR352" s="51">
        <v>1805</v>
      </c>
      <c r="AS352" s="51">
        <v>1790</v>
      </c>
      <c r="AT352" s="51">
        <v>1783</v>
      </c>
      <c r="AU352" s="51">
        <v>1803</v>
      </c>
      <c r="AV352" s="51">
        <v>1804</v>
      </c>
      <c r="AW352" s="51">
        <v>1767</v>
      </c>
      <c r="AX352" s="51">
        <v>1750</v>
      </c>
      <c r="AY352" s="51">
        <v>1734</v>
      </c>
      <c r="AZ352" s="51">
        <v>1843</v>
      </c>
      <c r="BA352" s="51">
        <v>1691</v>
      </c>
      <c r="BB352" s="51">
        <v>1798</v>
      </c>
      <c r="BC352" s="51">
        <v>1738</v>
      </c>
      <c r="BD352" s="51">
        <v>1743</v>
      </c>
      <c r="BE352" s="51">
        <v>1608</v>
      </c>
      <c r="BF352" s="51">
        <v>1646</v>
      </c>
      <c r="BG352" s="51">
        <v>1555</v>
      </c>
      <c r="BH352" s="51">
        <v>1543</v>
      </c>
      <c r="BI352" s="51">
        <v>1521</v>
      </c>
      <c r="BJ352" s="51">
        <v>1486</v>
      </c>
      <c r="BK352" s="51">
        <v>1445</v>
      </c>
      <c r="BL352" s="51">
        <v>1423</v>
      </c>
      <c r="BM352" s="51">
        <v>1398</v>
      </c>
      <c r="BN352" s="51">
        <v>1371</v>
      </c>
      <c r="BO352" s="51">
        <v>1396</v>
      </c>
      <c r="BP352" s="51">
        <v>1425</v>
      </c>
      <c r="BQ352" s="51">
        <v>1323</v>
      </c>
      <c r="BR352" s="51">
        <v>1207</v>
      </c>
      <c r="BS352" s="51">
        <v>1203</v>
      </c>
      <c r="BT352" s="51">
        <v>1205</v>
      </c>
      <c r="BU352" s="51">
        <v>1083</v>
      </c>
      <c r="BV352" s="51">
        <v>1074</v>
      </c>
      <c r="BW352" s="51">
        <v>1019</v>
      </c>
      <c r="BX352" s="51">
        <v>949</v>
      </c>
      <c r="BY352" s="51">
        <v>912</v>
      </c>
      <c r="BZ352" s="51">
        <v>882</v>
      </c>
      <c r="CA352" s="51">
        <v>795</v>
      </c>
      <c r="CB352" s="51">
        <v>743</v>
      </c>
      <c r="CC352" s="51">
        <v>722</v>
      </c>
      <c r="CD352" s="51">
        <v>710</v>
      </c>
      <c r="CE352" s="51">
        <v>655</v>
      </c>
      <c r="CF352" s="51">
        <v>646</v>
      </c>
      <c r="CG352" s="51">
        <v>620</v>
      </c>
      <c r="CH352" s="51">
        <v>645</v>
      </c>
      <c r="CI352" s="51">
        <v>612</v>
      </c>
      <c r="CJ352" s="51">
        <v>677</v>
      </c>
      <c r="CK352" s="51">
        <v>486</v>
      </c>
      <c r="CL352" s="51">
        <v>450</v>
      </c>
      <c r="CM352" s="51">
        <v>417</v>
      </c>
      <c r="CN352" s="51">
        <v>393</v>
      </c>
      <c r="CO352" s="51">
        <v>350</v>
      </c>
      <c r="CP352" s="51">
        <v>323</v>
      </c>
      <c r="CQ352" s="51">
        <v>316</v>
      </c>
      <c r="CR352" s="51">
        <v>331</v>
      </c>
      <c r="CS352" s="51">
        <v>302</v>
      </c>
      <c r="CT352" s="51">
        <v>218</v>
      </c>
      <c r="CU352" s="51">
        <v>180</v>
      </c>
      <c r="CV352" s="51">
        <v>167</v>
      </c>
      <c r="CW352" s="51">
        <v>157</v>
      </c>
      <c r="CX352" s="51">
        <v>131</v>
      </c>
      <c r="CY352" s="51">
        <v>413</v>
      </c>
      <c r="CZ352" s="51">
        <v>1301</v>
      </c>
      <c r="DA352" s="51">
        <v>1304</v>
      </c>
      <c r="DB352" s="51">
        <v>1304</v>
      </c>
      <c r="DC352" s="51">
        <v>1348</v>
      </c>
      <c r="DD352" s="51">
        <v>1311</v>
      </c>
      <c r="DE352" s="51">
        <v>1228</v>
      </c>
      <c r="DF352" s="51">
        <v>1296</v>
      </c>
      <c r="DG352" s="51">
        <v>1180</v>
      </c>
      <c r="DH352" s="51">
        <v>1242</v>
      </c>
      <c r="DI352" s="51">
        <v>1303</v>
      </c>
      <c r="DJ352" s="51">
        <v>1289</v>
      </c>
      <c r="DK352" s="51">
        <v>1257</v>
      </c>
      <c r="DL352" s="51">
        <v>1283</v>
      </c>
      <c r="DM352" s="51">
        <v>1265</v>
      </c>
      <c r="DN352" s="51">
        <v>1262</v>
      </c>
      <c r="DO352" s="51">
        <v>1253</v>
      </c>
      <c r="DP352" s="51">
        <v>1233</v>
      </c>
      <c r="DQ352" s="51">
        <v>1234</v>
      </c>
      <c r="DR352" s="51">
        <v>1079</v>
      </c>
      <c r="DS352" s="51">
        <v>743</v>
      </c>
      <c r="DT352" s="51">
        <v>770</v>
      </c>
      <c r="DU352" s="51">
        <v>847</v>
      </c>
      <c r="DV352" s="51">
        <v>1140</v>
      </c>
      <c r="DW352" s="51">
        <v>1323</v>
      </c>
      <c r="DX352" s="51">
        <v>1510</v>
      </c>
      <c r="DY352" s="51">
        <v>1519</v>
      </c>
      <c r="DZ352" s="51">
        <v>1583</v>
      </c>
      <c r="EA352" s="51">
        <v>1794</v>
      </c>
      <c r="EB352" s="51">
        <v>1721</v>
      </c>
      <c r="EC352" s="51">
        <v>1881</v>
      </c>
      <c r="ED352" s="51">
        <v>1876</v>
      </c>
      <c r="EE352" s="51">
        <v>1957</v>
      </c>
      <c r="EF352" s="51">
        <v>1928</v>
      </c>
      <c r="EG352" s="51">
        <v>1972</v>
      </c>
      <c r="EH352" s="51">
        <v>1959</v>
      </c>
      <c r="EI352" s="51">
        <v>1889</v>
      </c>
      <c r="EJ352" s="51">
        <v>1946</v>
      </c>
      <c r="EK352" s="51">
        <v>1937</v>
      </c>
      <c r="EL352" s="51">
        <v>1885</v>
      </c>
      <c r="EM352" s="51">
        <v>1865</v>
      </c>
      <c r="EN352" s="51">
        <v>1959</v>
      </c>
      <c r="EO352" s="51">
        <v>1960</v>
      </c>
      <c r="EP352" s="51">
        <v>1841</v>
      </c>
      <c r="EQ352" s="51">
        <v>1792</v>
      </c>
      <c r="ER352" s="51">
        <v>1690</v>
      </c>
      <c r="ES352" s="51">
        <v>1751</v>
      </c>
      <c r="ET352" s="51">
        <v>1586</v>
      </c>
      <c r="EU352" s="51">
        <v>1540</v>
      </c>
      <c r="EV352" s="51">
        <v>1493</v>
      </c>
      <c r="EW352" s="51">
        <v>1647</v>
      </c>
      <c r="EX352" s="51">
        <v>1488</v>
      </c>
      <c r="EY352" s="51">
        <v>1453</v>
      </c>
      <c r="EZ352" s="51">
        <v>1459</v>
      </c>
      <c r="FA352" s="51">
        <v>1435</v>
      </c>
      <c r="FB352" s="51">
        <v>1490</v>
      </c>
      <c r="FC352" s="51">
        <v>1381</v>
      </c>
      <c r="FD352" s="51">
        <v>1433</v>
      </c>
      <c r="FE352" s="51">
        <v>1363</v>
      </c>
      <c r="FF352" s="51">
        <v>1274</v>
      </c>
      <c r="FG352" s="51">
        <v>1226</v>
      </c>
      <c r="FH352" s="51">
        <v>1195</v>
      </c>
      <c r="FI352" s="51">
        <v>1166</v>
      </c>
      <c r="FJ352" s="51">
        <v>1128</v>
      </c>
      <c r="FK352" s="51">
        <v>1008</v>
      </c>
      <c r="FL352" s="51">
        <v>967</v>
      </c>
      <c r="FM352" s="51">
        <v>965</v>
      </c>
      <c r="FN352" s="51">
        <v>918</v>
      </c>
      <c r="FO352" s="51">
        <v>874</v>
      </c>
      <c r="FP352" s="51">
        <v>811</v>
      </c>
      <c r="FQ352" s="51">
        <v>820</v>
      </c>
      <c r="FR352" s="51">
        <v>744</v>
      </c>
      <c r="FS352" s="51">
        <v>774</v>
      </c>
      <c r="FT352" s="51">
        <v>777</v>
      </c>
      <c r="FU352" s="51">
        <v>710</v>
      </c>
      <c r="FV352" s="51">
        <v>728</v>
      </c>
      <c r="FW352" s="51">
        <v>696</v>
      </c>
      <c r="FX352" s="51">
        <v>581</v>
      </c>
      <c r="FY352" s="51">
        <v>568</v>
      </c>
      <c r="FZ352" s="51">
        <v>515</v>
      </c>
      <c r="GA352" s="51">
        <v>476</v>
      </c>
      <c r="GB352" s="51">
        <v>431</v>
      </c>
      <c r="GC352" s="51">
        <v>462</v>
      </c>
      <c r="GD352" s="51">
        <v>419</v>
      </c>
      <c r="GE352" s="51">
        <v>404</v>
      </c>
      <c r="GF352" s="51">
        <v>377</v>
      </c>
      <c r="GG352" s="51">
        <v>375</v>
      </c>
      <c r="GH352" s="51">
        <v>324</v>
      </c>
      <c r="GI352" s="51">
        <v>282</v>
      </c>
      <c r="GJ352" s="51">
        <v>222</v>
      </c>
      <c r="GK352" s="51">
        <v>224</v>
      </c>
      <c r="GL352" s="52">
        <v>1011</v>
      </c>
    </row>
    <row r="353" spans="1:194" s="1" customFormat="1">
      <c r="A353" s="30" t="s">
        <v>133</v>
      </c>
      <c r="B353" s="1" t="s">
        <v>431</v>
      </c>
      <c r="C353" s="29" t="str">
        <f t="shared" si="102"/>
        <v>LA England - Mid Devon</v>
      </c>
      <c r="D353" s="50">
        <f t="shared" si="93"/>
        <v>32315</v>
      </c>
      <c r="E353" s="50">
        <f t="shared" si="94"/>
        <v>34809</v>
      </c>
      <c r="F353" s="51">
        <f t="shared" si="95"/>
        <v>83786</v>
      </c>
      <c r="G353" s="51">
        <f t="shared" si="96"/>
        <v>40955</v>
      </c>
      <c r="H353" s="52">
        <f t="shared" si="97"/>
        <v>42831</v>
      </c>
      <c r="I353" s="52">
        <f t="shared" si="98"/>
        <v>32315</v>
      </c>
      <c r="J353" s="52">
        <f t="shared" si="99"/>
        <v>34809</v>
      </c>
      <c r="K353" s="49">
        <f t="shared" si="100"/>
        <v>8640</v>
      </c>
      <c r="L353" s="50">
        <f t="shared" si="101"/>
        <v>8022</v>
      </c>
      <c r="M353" s="51">
        <v>355</v>
      </c>
      <c r="N353" s="51">
        <v>385</v>
      </c>
      <c r="O353" s="51">
        <v>407</v>
      </c>
      <c r="P353" s="51">
        <v>441</v>
      </c>
      <c r="Q353" s="51">
        <v>449</v>
      </c>
      <c r="R353" s="51">
        <v>428</v>
      </c>
      <c r="S353" s="51">
        <v>432</v>
      </c>
      <c r="T353" s="51">
        <v>444</v>
      </c>
      <c r="U353" s="51">
        <v>490</v>
      </c>
      <c r="V353" s="51">
        <v>539</v>
      </c>
      <c r="W353" s="51">
        <v>513</v>
      </c>
      <c r="X353" s="51">
        <v>512</v>
      </c>
      <c r="Y353" s="51">
        <v>519</v>
      </c>
      <c r="Z353" s="51">
        <v>515</v>
      </c>
      <c r="AA353" s="51">
        <v>562</v>
      </c>
      <c r="AB353" s="51">
        <v>569</v>
      </c>
      <c r="AC353" s="51">
        <v>540</v>
      </c>
      <c r="AD353" s="51">
        <v>540</v>
      </c>
      <c r="AE353" s="51">
        <v>436</v>
      </c>
      <c r="AF353" s="51">
        <v>385</v>
      </c>
      <c r="AG353" s="51">
        <v>318</v>
      </c>
      <c r="AH353" s="51">
        <v>333</v>
      </c>
      <c r="AI353" s="51">
        <v>346</v>
      </c>
      <c r="AJ353" s="51">
        <v>377</v>
      </c>
      <c r="AK353" s="51">
        <v>407</v>
      </c>
      <c r="AL353" s="51">
        <v>386</v>
      </c>
      <c r="AM353" s="51">
        <v>410</v>
      </c>
      <c r="AN353" s="51">
        <v>383</v>
      </c>
      <c r="AO353" s="51">
        <v>437</v>
      </c>
      <c r="AP353" s="51">
        <v>414</v>
      </c>
      <c r="AQ353" s="51">
        <v>408</v>
      </c>
      <c r="AR353" s="51">
        <v>393</v>
      </c>
      <c r="AS353" s="51">
        <v>450</v>
      </c>
      <c r="AT353" s="51">
        <v>443</v>
      </c>
      <c r="AU353" s="51">
        <v>408</v>
      </c>
      <c r="AV353" s="51">
        <v>464</v>
      </c>
      <c r="AW353" s="51">
        <v>458</v>
      </c>
      <c r="AX353" s="51">
        <v>472</v>
      </c>
      <c r="AY353" s="51">
        <v>503</v>
      </c>
      <c r="AZ353" s="51">
        <v>438</v>
      </c>
      <c r="BA353" s="51">
        <v>447</v>
      </c>
      <c r="BB353" s="51">
        <v>501</v>
      </c>
      <c r="BC353" s="51">
        <v>483</v>
      </c>
      <c r="BD353" s="51">
        <v>430</v>
      </c>
      <c r="BE353" s="51">
        <v>402</v>
      </c>
      <c r="BF353" s="51">
        <v>447</v>
      </c>
      <c r="BG353" s="51">
        <v>448</v>
      </c>
      <c r="BH353" s="51">
        <v>492</v>
      </c>
      <c r="BI353" s="51">
        <v>501</v>
      </c>
      <c r="BJ353" s="51">
        <v>523</v>
      </c>
      <c r="BK353" s="51">
        <v>571</v>
      </c>
      <c r="BL353" s="51">
        <v>609</v>
      </c>
      <c r="BM353" s="51">
        <v>602</v>
      </c>
      <c r="BN353" s="51">
        <v>623</v>
      </c>
      <c r="BO353" s="51">
        <v>634</v>
      </c>
      <c r="BP353" s="51">
        <v>589</v>
      </c>
      <c r="BQ353" s="51">
        <v>591</v>
      </c>
      <c r="BR353" s="51">
        <v>642</v>
      </c>
      <c r="BS353" s="51">
        <v>638</v>
      </c>
      <c r="BT353" s="51">
        <v>627</v>
      </c>
      <c r="BU353" s="51">
        <v>584</v>
      </c>
      <c r="BV353" s="51">
        <v>574</v>
      </c>
      <c r="BW353" s="51">
        <v>562</v>
      </c>
      <c r="BX353" s="51">
        <v>576</v>
      </c>
      <c r="BY353" s="51">
        <v>581</v>
      </c>
      <c r="BZ353" s="51">
        <v>523</v>
      </c>
      <c r="CA353" s="51">
        <v>499</v>
      </c>
      <c r="CB353" s="51">
        <v>513</v>
      </c>
      <c r="CC353" s="51">
        <v>483</v>
      </c>
      <c r="CD353" s="51">
        <v>544</v>
      </c>
      <c r="CE353" s="51">
        <v>456</v>
      </c>
      <c r="CF353" s="51">
        <v>504</v>
      </c>
      <c r="CG353" s="51">
        <v>543</v>
      </c>
      <c r="CH353" s="51">
        <v>492</v>
      </c>
      <c r="CI353" s="51">
        <v>493</v>
      </c>
      <c r="CJ353" s="51">
        <v>572</v>
      </c>
      <c r="CK353" s="51">
        <v>431</v>
      </c>
      <c r="CL353" s="51">
        <v>414</v>
      </c>
      <c r="CM353" s="51">
        <v>408</v>
      </c>
      <c r="CN353" s="51">
        <v>385</v>
      </c>
      <c r="CO353" s="51">
        <v>321</v>
      </c>
      <c r="CP353" s="51">
        <v>254</v>
      </c>
      <c r="CQ353" s="51">
        <v>241</v>
      </c>
      <c r="CR353" s="51">
        <v>193</v>
      </c>
      <c r="CS353" s="51">
        <v>181</v>
      </c>
      <c r="CT353" s="51">
        <v>198</v>
      </c>
      <c r="CU353" s="51">
        <v>184</v>
      </c>
      <c r="CV353" s="51">
        <v>146</v>
      </c>
      <c r="CW353" s="51">
        <v>125</v>
      </c>
      <c r="CX353" s="51">
        <v>90</v>
      </c>
      <c r="CY353" s="51">
        <v>376</v>
      </c>
      <c r="CZ353" s="51">
        <v>334</v>
      </c>
      <c r="DA353" s="51">
        <v>317</v>
      </c>
      <c r="DB353" s="51">
        <v>415</v>
      </c>
      <c r="DC353" s="51">
        <v>376</v>
      </c>
      <c r="DD353" s="51">
        <v>400</v>
      </c>
      <c r="DE353" s="51">
        <v>439</v>
      </c>
      <c r="DF353" s="51">
        <v>447</v>
      </c>
      <c r="DG353" s="51">
        <v>451</v>
      </c>
      <c r="DH353" s="51">
        <v>434</v>
      </c>
      <c r="DI353" s="51">
        <v>461</v>
      </c>
      <c r="DJ353" s="51">
        <v>478</v>
      </c>
      <c r="DK353" s="51">
        <v>511</v>
      </c>
      <c r="DL353" s="51">
        <v>508</v>
      </c>
      <c r="DM353" s="51">
        <v>492</v>
      </c>
      <c r="DN353" s="51">
        <v>471</v>
      </c>
      <c r="DO353" s="51">
        <v>544</v>
      </c>
      <c r="DP353" s="51">
        <v>475</v>
      </c>
      <c r="DQ353" s="51">
        <v>469</v>
      </c>
      <c r="DR353" s="51">
        <v>429</v>
      </c>
      <c r="DS353" s="51">
        <v>320</v>
      </c>
      <c r="DT353" s="51">
        <v>230</v>
      </c>
      <c r="DU353" s="51">
        <v>238</v>
      </c>
      <c r="DV353" s="51">
        <v>366</v>
      </c>
      <c r="DW353" s="51">
        <v>369</v>
      </c>
      <c r="DX353" s="51">
        <v>381</v>
      </c>
      <c r="DY353" s="51">
        <v>378</v>
      </c>
      <c r="DZ353" s="51">
        <v>417</v>
      </c>
      <c r="EA353" s="51">
        <v>434</v>
      </c>
      <c r="EB353" s="51">
        <v>427</v>
      </c>
      <c r="EC353" s="51">
        <v>414</v>
      </c>
      <c r="ED353" s="51">
        <v>461</v>
      </c>
      <c r="EE353" s="51">
        <v>470</v>
      </c>
      <c r="EF353" s="51">
        <v>522</v>
      </c>
      <c r="EG353" s="51">
        <v>447</v>
      </c>
      <c r="EH353" s="51">
        <v>514</v>
      </c>
      <c r="EI353" s="51">
        <v>476</v>
      </c>
      <c r="EJ353" s="51">
        <v>521</v>
      </c>
      <c r="EK353" s="51">
        <v>508</v>
      </c>
      <c r="EL353" s="51">
        <v>536</v>
      </c>
      <c r="EM353" s="51">
        <v>514</v>
      </c>
      <c r="EN353" s="51">
        <v>518</v>
      </c>
      <c r="EO353" s="51">
        <v>515</v>
      </c>
      <c r="EP353" s="51">
        <v>448</v>
      </c>
      <c r="EQ353" s="51">
        <v>481</v>
      </c>
      <c r="ER353" s="51">
        <v>539</v>
      </c>
      <c r="ES353" s="51">
        <v>456</v>
      </c>
      <c r="ET353" s="51">
        <v>476</v>
      </c>
      <c r="EU353" s="51">
        <v>507</v>
      </c>
      <c r="EV353" s="51">
        <v>519</v>
      </c>
      <c r="EW353" s="51">
        <v>573</v>
      </c>
      <c r="EX353" s="51">
        <v>576</v>
      </c>
      <c r="EY353" s="51">
        <v>647</v>
      </c>
      <c r="EZ353" s="51">
        <v>642</v>
      </c>
      <c r="FA353" s="51">
        <v>628</v>
      </c>
      <c r="FB353" s="51">
        <v>638</v>
      </c>
      <c r="FC353" s="51">
        <v>661</v>
      </c>
      <c r="FD353" s="51">
        <v>634</v>
      </c>
      <c r="FE353" s="51">
        <v>713</v>
      </c>
      <c r="FF353" s="51">
        <v>681</v>
      </c>
      <c r="FG353" s="51">
        <v>674</v>
      </c>
      <c r="FH353" s="51">
        <v>642</v>
      </c>
      <c r="FI353" s="51">
        <v>640</v>
      </c>
      <c r="FJ353" s="51">
        <v>619</v>
      </c>
      <c r="FK353" s="51">
        <v>583</v>
      </c>
      <c r="FL353" s="51">
        <v>549</v>
      </c>
      <c r="FM353" s="51">
        <v>547</v>
      </c>
      <c r="FN353" s="51">
        <v>568</v>
      </c>
      <c r="FO353" s="51">
        <v>534</v>
      </c>
      <c r="FP353" s="51">
        <v>555</v>
      </c>
      <c r="FQ353" s="51">
        <v>522</v>
      </c>
      <c r="FR353" s="51">
        <v>517</v>
      </c>
      <c r="FS353" s="51">
        <v>513</v>
      </c>
      <c r="FT353" s="51">
        <v>513</v>
      </c>
      <c r="FU353" s="51">
        <v>540</v>
      </c>
      <c r="FV353" s="51">
        <v>585</v>
      </c>
      <c r="FW353" s="51">
        <v>615</v>
      </c>
      <c r="FX353" s="51">
        <v>431</v>
      </c>
      <c r="FY353" s="51">
        <v>426</v>
      </c>
      <c r="FZ353" s="51">
        <v>438</v>
      </c>
      <c r="GA353" s="51">
        <v>395</v>
      </c>
      <c r="GB353" s="51">
        <v>348</v>
      </c>
      <c r="GC353" s="51">
        <v>311</v>
      </c>
      <c r="GD353" s="51">
        <v>284</v>
      </c>
      <c r="GE353" s="51">
        <v>286</v>
      </c>
      <c r="GF353" s="51">
        <v>280</v>
      </c>
      <c r="GG353" s="51">
        <v>252</v>
      </c>
      <c r="GH353" s="51">
        <v>218</v>
      </c>
      <c r="GI353" s="51">
        <v>187</v>
      </c>
      <c r="GJ353" s="51">
        <v>172</v>
      </c>
      <c r="GK353" s="51">
        <v>153</v>
      </c>
      <c r="GL353" s="52">
        <v>688</v>
      </c>
    </row>
    <row r="354" spans="1:194" s="1" customFormat="1">
      <c r="A354" s="30" t="s">
        <v>133</v>
      </c>
      <c r="B354" s="1" t="s">
        <v>432</v>
      </c>
      <c r="C354" s="29" t="str">
        <f t="shared" si="102"/>
        <v>LA England - Mid Suffolk</v>
      </c>
      <c r="D354" s="50">
        <f t="shared" si="93"/>
        <v>42291</v>
      </c>
      <c r="E354" s="50">
        <f t="shared" si="94"/>
        <v>44223</v>
      </c>
      <c r="F354" s="51">
        <f t="shared" si="95"/>
        <v>105723</v>
      </c>
      <c r="G354" s="51">
        <f t="shared" si="96"/>
        <v>52191</v>
      </c>
      <c r="H354" s="52">
        <f t="shared" si="97"/>
        <v>53532</v>
      </c>
      <c r="I354" s="52">
        <f t="shared" si="98"/>
        <v>42291</v>
      </c>
      <c r="J354" s="52">
        <f t="shared" si="99"/>
        <v>44223</v>
      </c>
      <c r="K354" s="49">
        <f t="shared" si="100"/>
        <v>9900</v>
      </c>
      <c r="L354" s="50">
        <f t="shared" si="101"/>
        <v>9309</v>
      </c>
      <c r="M354" s="51">
        <v>477</v>
      </c>
      <c r="N354" s="51">
        <v>467</v>
      </c>
      <c r="O354" s="51">
        <v>512</v>
      </c>
      <c r="P354" s="51">
        <v>450</v>
      </c>
      <c r="Q354" s="51">
        <v>511</v>
      </c>
      <c r="R354" s="51">
        <v>503</v>
      </c>
      <c r="S354" s="51">
        <v>565</v>
      </c>
      <c r="T354" s="51">
        <v>541</v>
      </c>
      <c r="U354" s="51">
        <v>603</v>
      </c>
      <c r="V354" s="51">
        <v>566</v>
      </c>
      <c r="W354" s="51">
        <v>581</v>
      </c>
      <c r="X354" s="51">
        <v>589</v>
      </c>
      <c r="Y354" s="51">
        <v>602</v>
      </c>
      <c r="Z354" s="51">
        <v>604</v>
      </c>
      <c r="AA354" s="51">
        <v>619</v>
      </c>
      <c r="AB354" s="51">
        <v>568</v>
      </c>
      <c r="AC354" s="51">
        <v>567</v>
      </c>
      <c r="AD354" s="51">
        <v>575</v>
      </c>
      <c r="AE354" s="51">
        <v>590</v>
      </c>
      <c r="AF354" s="51">
        <v>415</v>
      </c>
      <c r="AG354" s="51">
        <v>473</v>
      </c>
      <c r="AH354" s="51">
        <v>467</v>
      </c>
      <c r="AI354" s="51">
        <v>504</v>
      </c>
      <c r="AJ354" s="51">
        <v>562</v>
      </c>
      <c r="AK354" s="51">
        <v>537</v>
      </c>
      <c r="AL354" s="51">
        <v>530</v>
      </c>
      <c r="AM354" s="51">
        <v>584</v>
      </c>
      <c r="AN354" s="51">
        <v>637</v>
      </c>
      <c r="AO354" s="51">
        <v>575</v>
      </c>
      <c r="AP354" s="51">
        <v>571</v>
      </c>
      <c r="AQ354" s="51">
        <v>556</v>
      </c>
      <c r="AR354" s="51">
        <v>586</v>
      </c>
      <c r="AS354" s="51">
        <v>515</v>
      </c>
      <c r="AT354" s="51">
        <v>608</v>
      </c>
      <c r="AU354" s="51">
        <v>671</v>
      </c>
      <c r="AV354" s="51">
        <v>571</v>
      </c>
      <c r="AW354" s="51">
        <v>529</v>
      </c>
      <c r="AX354" s="51">
        <v>594</v>
      </c>
      <c r="AY354" s="51">
        <v>547</v>
      </c>
      <c r="AZ354" s="51">
        <v>597</v>
      </c>
      <c r="BA354" s="51">
        <v>592</v>
      </c>
      <c r="BB354" s="51">
        <v>622</v>
      </c>
      <c r="BC354" s="51">
        <v>565</v>
      </c>
      <c r="BD354" s="51">
        <v>602</v>
      </c>
      <c r="BE354" s="51">
        <v>536</v>
      </c>
      <c r="BF354" s="51">
        <v>507</v>
      </c>
      <c r="BG354" s="51">
        <v>548</v>
      </c>
      <c r="BH354" s="51">
        <v>571</v>
      </c>
      <c r="BI354" s="51">
        <v>614</v>
      </c>
      <c r="BJ354" s="51">
        <v>688</v>
      </c>
      <c r="BK354" s="51">
        <v>709</v>
      </c>
      <c r="BL354" s="51">
        <v>746</v>
      </c>
      <c r="BM354" s="51">
        <v>723</v>
      </c>
      <c r="BN354" s="51">
        <v>766</v>
      </c>
      <c r="BO354" s="51">
        <v>726</v>
      </c>
      <c r="BP354" s="51">
        <v>789</v>
      </c>
      <c r="BQ354" s="51">
        <v>812</v>
      </c>
      <c r="BR354" s="51">
        <v>813</v>
      </c>
      <c r="BS354" s="51">
        <v>789</v>
      </c>
      <c r="BT354" s="51">
        <v>810</v>
      </c>
      <c r="BU354" s="51">
        <v>795</v>
      </c>
      <c r="BV354" s="51">
        <v>831</v>
      </c>
      <c r="BW354" s="51">
        <v>732</v>
      </c>
      <c r="BX354" s="51">
        <v>750</v>
      </c>
      <c r="BY354" s="51">
        <v>737</v>
      </c>
      <c r="BZ354" s="51">
        <v>696</v>
      </c>
      <c r="CA354" s="51">
        <v>674</v>
      </c>
      <c r="CB354" s="51">
        <v>640</v>
      </c>
      <c r="CC354" s="51">
        <v>692</v>
      </c>
      <c r="CD354" s="51">
        <v>659</v>
      </c>
      <c r="CE354" s="51">
        <v>648</v>
      </c>
      <c r="CF354" s="51">
        <v>647</v>
      </c>
      <c r="CG354" s="51">
        <v>636</v>
      </c>
      <c r="CH354" s="51">
        <v>702</v>
      </c>
      <c r="CI354" s="51">
        <v>761</v>
      </c>
      <c r="CJ354" s="51">
        <v>784</v>
      </c>
      <c r="CK354" s="51">
        <v>559</v>
      </c>
      <c r="CL354" s="51">
        <v>577</v>
      </c>
      <c r="CM354" s="51">
        <v>540</v>
      </c>
      <c r="CN354" s="51">
        <v>463</v>
      </c>
      <c r="CO354" s="51">
        <v>419</v>
      </c>
      <c r="CP354" s="51">
        <v>343</v>
      </c>
      <c r="CQ354" s="51">
        <v>354</v>
      </c>
      <c r="CR354" s="51">
        <v>303</v>
      </c>
      <c r="CS354" s="51">
        <v>285</v>
      </c>
      <c r="CT354" s="51">
        <v>232</v>
      </c>
      <c r="CU354" s="51">
        <v>216</v>
      </c>
      <c r="CV354" s="51">
        <v>185</v>
      </c>
      <c r="CW354" s="51">
        <v>152</v>
      </c>
      <c r="CX354" s="51">
        <v>131</v>
      </c>
      <c r="CY354" s="51">
        <v>401</v>
      </c>
      <c r="CZ354" s="51">
        <v>446</v>
      </c>
      <c r="DA354" s="51">
        <v>431</v>
      </c>
      <c r="DB354" s="51">
        <v>470</v>
      </c>
      <c r="DC354" s="51">
        <v>470</v>
      </c>
      <c r="DD354" s="51">
        <v>475</v>
      </c>
      <c r="DE354" s="51">
        <v>478</v>
      </c>
      <c r="DF354" s="51">
        <v>497</v>
      </c>
      <c r="DG354" s="51">
        <v>486</v>
      </c>
      <c r="DH354" s="51">
        <v>524</v>
      </c>
      <c r="DI354" s="51">
        <v>541</v>
      </c>
      <c r="DJ354" s="51">
        <v>551</v>
      </c>
      <c r="DK354" s="51">
        <v>607</v>
      </c>
      <c r="DL354" s="51">
        <v>531</v>
      </c>
      <c r="DM354" s="51">
        <v>571</v>
      </c>
      <c r="DN354" s="51">
        <v>575</v>
      </c>
      <c r="DO354" s="51">
        <v>559</v>
      </c>
      <c r="DP354" s="51">
        <v>549</v>
      </c>
      <c r="DQ354" s="51">
        <v>548</v>
      </c>
      <c r="DR354" s="51">
        <v>537</v>
      </c>
      <c r="DS354" s="51">
        <v>357</v>
      </c>
      <c r="DT354" s="51">
        <v>343</v>
      </c>
      <c r="DU354" s="51">
        <v>339</v>
      </c>
      <c r="DV354" s="51">
        <v>469</v>
      </c>
      <c r="DW354" s="51">
        <v>535</v>
      </c>
      <c r="DX354" s="51">
        <v>551</v>
      </c>
      <c r="DY354" s="51">
        <v>561</v>
      </c>
      <c r="DZ354" s="51">
        <v>553</v>
      </c>
      <c r="EA354" s="51">
        <v>553</v>
      </c>
      <c r="EB354" s="51">
        <v>574</v>
      </c>
      <c r="EC354" s="51">
        <v>569</v>
      </c>
      <c r="ED354" s="51">
        <v>567</v>
      </c>
      <c r="EE354" s="51">
        <v>594</v>
      </c>
      <c r="EF354" s="51">
        <v>660</v>
      </c>
      <c r="EG354" s="51">
        <v>631</v>
      </c>
      <c r="EH354" s="51">
        <v>663</v>
      </c>
      <c r="EI354" s="51">
        <v>599</v>
      </c>
      <c r="EJ354" s="51">
        <v>625</v>
      </c>
      <c r="EK354" s="51">
        <v>584</v>
      </c>
      <c r="EL354" s="51">
        <v>558</v>
      </c>
      <c r="EM354" s="51">
        <v>610</v>
      </c>
      <c r="EN354" s="51">
        <v>565</v>
      </c>
      <c r="EO354" s="51">
        <v>599</v>
      </c>
      <c r="EP354" s="51">
        <v>640</v>
      </c>
      <c r="EQ354" s="51">
        <v>614</v>
      </c>
      <c r="ER354" s="51">
        <v>531</v>
      </c>
      <c r="ES354" s="51">
        <v>558</v>
      </c>
      <c r="ET354" s="51">
        <v>564</v>
      </c>
      <c r="EU354" s="51">
        <v>640</v>
      </c>
      <c r="EV354" s="51">
        <v>636</v>
      </c>
      <c r="EW354" s="51">
        <v>692</v>
      </c>
      <c r="EX354" s="51">
        <v>775</v>
      </c>
      <c r="EY354" s="51">
        <v>723</v>
      </c>
      <c r="EZ354" s="51">
        <v>766</v>
      </c>
      <c r="FA354" s="51">
        <v>821</v>
      </c>
      <c r="FB354" s="51">
        <v>840</v>
      </c>
      <c r="FC354" s="51">
        <v>838</v>
      </c>
      <c r="FD354" s="51">
        <v>898</v>
      </c>
      <c r="FE354" s="51">
        <v>874</v>
      </c>
      <c r="FF354" s="51">
        <v>882</v>
      </c>
      <c r="FG354" s="51">
        <v>847</v>
      </c>
      <c r="FH354" s="51">
        <v>750</v>
      </c>
      <c r="FI354" s="51">
        <v>803</v>
      </c>
      <c r="FJ354" s="51">
        <v>724</v>
      </c>
      <c r="FK354" s="51">
        <v>760</v>
      </c>
      <c r="FL354" s="51">
        <v>781</v>
      </c>
      <c r="FM354" s="51">
        <v>746</v>
      </c>
      <c r="FN354" s="51">
        <v>662</v>
      </c>
      <c r="FO354" s="51">
        <v>699</v>
      </c>
      <c r="FP354" s="51">
        <v>719</v>
      </c>
      <c r="FQ354" s="51">
        <v>619</v>
      </c>
      <c r="FR354" s="51">
        <v>728</v>
      </c>
      <c r="FS354" s="51">
        <v>683</v>
      </c>
      <c r="FT354" s="51">
        <v>702</v>
      </c>
      <c r="FU354" s="51">
        <v>746</v>
      </c>
      <c r="FV354" s="51">
        <v>734</v>
      </c>
      <c r="FW354" s="51">
        <v>818</v>
      </c>
      <c r="FX354" s="51">
        <v>633</v>
      </c>
      <c r="FY354" s="51">
        <v>574</v>
      </c>
      <c r="FZ354" s="51">
        <v>558</v>
      </c>
      <c r="GA354" s="51">
        <v>490</v>
      </c>
      <c r="GB354" s="51">
        <v>477</v>
      </c>
      <c r="GC354" s="51">
        <v>375</v>
      </c>
      <c r="GD354" s="51">
        <v>394</v>
      </c>
      <c r="GE354" s="51">
        <v>380</v>
      </c>
      <c r="GF354" s="51">
        <v>312</v>
      </c>
      <c r="GG354" s="51">
        <v>304</v>
      </c>
      <c r="GH354" s="51">
        <v>245</v>
      </c>
      <c r="GI354" s="51">
        <v>265</v>
      </c>
      <c r="GJ354" s="51">
        <v>202</v>
      </c>
      <c r="GK354" s="51">
        <v>202</v>
      </c>
      <c r="GL354" s="52">
        <v>803</v>
      </c>
    </row>
    <row r="355" spans="1:194" s="1" customFormat="1">
      <c r="A355" s="30" t="s">
        <v>133</v>
      </c>
      <c r="B355" s="1" t="s">
        <v>433</v>
      </c>
      <c r="C355" s="29" t="str">
        <f t="shared" si="102"/>
        <v>LA England - Mid Sussex</v>
      </c>
      <c r="D355" s="50">
        <f t="shared" si="93"/>
        <v>58149</v>
      </c>
      <c r="E355" s="50">
        <f t="shared" si="94"/>
        <v>63165</v>
      </c>
      <c r="F355" s="51">
        <f t="shared" si="95"/>
        <v>154930</v>
      </c>
      <c r="G355" s="51">
        <f t="shared" si="96"/>
        <v>75265</v>
      </c>
      <c r="H355" s="52">
        <f t="shared" si="97"/>
        <v>79665</v>
      </c>
      <c r="I355" s="52">
        <f t="shared" si="98"/>
        <v>58149</v>
      </c>
      <c r="J355" s="52">
        <f t="shared" si="99"/>
        <v>63165</v>
      </c>
      <c r="K355" s="49">
        <f t="shared" si="100"/>
        <v>17116</v>
      </c>
      <c r="L355" s="50">
        <f t="shared" si="101"/>
        <v>16500</v>
      </c>
      <c r="M355" s="51">
        <v>843</v>
      </c>
      <c r="N355" s="51">
        <v>803</v>
      </c>
      <c r="O355" s="51">
        <v>831</v>
      </c>
      <c r="P355" s="51">
        <v>868</v>
      </c>
      <c r="Q355" s="51">
        <v>931</v>
      </c>
      <c r="R355" s="51">
        <v>931</v>
      </c>
      <c r="S355" s="51">
        <v>975</v>
      </c>
      <c r="T355" s="51">
        <v>988</v>
      </c>
      <c r="U355" s="51">
        <v>969</v>
      </c>
      <c r="V355" s="51">
        <v>985</v>
      </c>
      <c r="W355" s="51">
        <v>1026</v>
      </c>
      <c r="X355" s="51">
        <v>1031</v>
      </c>
      <c r="Y355" s="51">
        <v>1074</v>
      </c>
      <c r="Z355" s="51">
        <v>988</v>
      </c>
      <c r="AA355" s="51">
        <v>989</v>
      </c>
      <c r="AB355" s="51">
        <v>1008</v>
      </c>
      <c r="AC355" s="51">
        <v>953</v>
      </c>
      <c r="AD355" s="51">
        <v>923</v>
      </c>
      <c r="AE355" s="51">
        <v>909</v>
      </c>
      <c r="AF355" s="51">
        <v>600</v>
      </c>
      <c r="AG355" s="51">
        <v>520</v>
      </c>
      <c r="AH355" s="51">
        <v>548</v>
      </c>
      <c r="AI355" s="51">
        <v>645</v>
      </c>
      <c r="AJ355" s="51">
        <v>734</v>
      </c>
      <c r="AK355" s="51">
        <v>780</v>
      </c>
      <c r="AL355" s="51">
        <v>759</v>
      </c>
      <c r="AM355" s="51">
        <v>725</v>
      </c>
      <c r="AN355" s="51">
        <v>715</v>
      </c>
      <c r="AO355" s="51">
        <v>843</v>
      </c>
      <c r="AP355" s="51">
        <v>731</v>
      </c>
      <c r="AQ355" s="51">
        <v>822</v>
      </c>
      <c r="AR355" s="51">
        <v>860</v>
      </c>
      <c r="AS355" s="51">
        <v>909</v>
      </c>
      <c r="AT355" s="51">
        <v>890</v>
      </c>
      <c r="AU355" s="51">
        <v>952</v>
      </c>
      <c r="AV355" s="51">
        <v>944</v>
      </c>
      <c r="AW355" s="51">
        <v>940</v>
      </c>
      <c r="AX355" s="51">
        <v>958</v>
      </c>
      <c r="AY355" s="51">
        <v>1037</v>
      </c>
      <c r="AZ355" s="51">
        <v>979</v>
      </c>
      <c r="BA355" s="51">
        <v>988</v>
      </c>
      <c r="BB355" s="51">
        <v>1024</v>
      </c>
      <c r="BC355" s="51">
        <v>1099</v>
      </c>
      <c r="BD355" s="51">
        <v>1088</v>
      </c>
      <c r="BE355" s="51">
        <v>1055</v>
      </c>
      <c r="BF355" s="51">
        <v>1032</v>
      </c>
      <c r="BG355" s="51">
        <v>1019</v>
      </c>
      <c r="BH355" s="51">
        <v>1019</v>
      </c>
      <c r="BI355" s="51">
        <v>1122</v>
      </c>
      <c r="BJ355" s="51">
        <v>1114</v>
      </c>
      <c r="BK355" s="51">
        <v>1111</v>
      </c>
      <c r="BL355" s="51">
        <v>1135</v>
      </c>
      <c r="BM355" s="51">
        <v>1115</v>
      </c>
      <c r="BN355" s="51">
        <v>1066</v>
      </c>
      <c r="BO355" s="51">
        <v>1153</v>
      </c>
      <c r="BP355" s="51">
        <v>1115</v>
      </c>
      <c r="BQ355" s="51">
        <v>1055</v>
      </c>
      <c r="BR355" s="51">
        <v>1105</v>
      </c>
      <c r="BS355" s="51">
        <v>1060</v>
      </c>
      <c r="BT355" s="51">
        <v>983</v>
      </c>
      <c r="BU355" s="51">
        <v>955</v>
      </c>
      <c r="BV355" s="51">
        <v>930</v>
      </c>
      <c r="BW355" s="51">
        <v>854</v>
      </c>
      <c r="BX355" s="51">
        <v>880</v>
      </c>
      <c r="BY355" s="51">
        <v>856</v>
      </c>
      <c r="BZ355" s="51">
        <v>788</v>
      </c>
      <c r="CA355" s="51">
        <v>794</v>
      </c>
      <c r="CB355" s="51">
        <v>805</v>
      </c>
      <c r="CC355" s="51">
        <v>750</v>
      </c>
      <c r="CD355" s="51">
        <v>650</v>
      </c>
      <c r="CE355" s="51">
        <v>720</v>
      </c>
      <c r="CF355" s="51">
        <v>687</v>
      </c>
      <c r="CG355" s="51">
        <v>711</v>
      </c>
      <c r="CH355" s="51">
        <v>687</v>
      </c>
      <c r="CI355" s="51">
        <v>793</v>
      </c>
      <c r="CJ355" s="51">
        <v>884</v>
      </c>
      <c r="CK355" s="51">
        <v>638</v>
      </c>
      <c r="CL355" s="51">
        <v>611</v>
      </c>
      <c r="CM355" s="51">
        <v>623</v>
      </c>
      <c r="CN355" s="51">
        <v>599</v>
      </c>
      <c r="CO355" s="51">
        <v>464</v>
      </c>
      <c r="CP355" s="51">
        <v>348</v>
      </c>
      <c r="CQ355" s="51">
        <v>371</v>
      </c>
      <c r="CR355" s="51">
        <v>352</v>
      </c>
      <c r="CS355" s="51">
        <v>358</v>
      </c>
      <c r="CT355" s="51">
        <v>294</v>
      </c>
      <c r="CU355" s="51">
        <v>283</v>
      </c>
      <c r="CV355" s="51">
        <v>230</v>
      </c>
      <c r="CW355" s="51">
        <v>188</v>
      </c>
      <c r="CX355" s="51">
        <v>177</v>
      </c>
      <c r="CY355" s="51">
        <v>611</v>
      </c>
      <c r="CZ355" s="51">
        <v>808</v>
      </c>
      <c r="DA355" s="51">
        <v>781</v>
      </c>
      <c r="DB355" s="51">
        <v>831</v>
      </c>
      <c r="DC355" s="51">
        <v>865</v>
      </c>
      <c r="DD355" s="51">
        <v>880</v>
      </c>
      <c r="DE355" s="51">
        <v>914</v>
      </c>
      <c r="DF355" s="51">
        <v>949</v>
      </c>
      <c r="DG355" s="51">
        <v>919</v>
      </c>
      <c r="DH355" s="51">
        <v>939</v>
      </c>
      <c r="DI355" s="51">
        <v>921</v>
      </c>
      <c r="DJ355" s="51">
        <v>982</v>
      </c>
      <c r="DK355" s="51">
        <v>1048</v>
      </c>
      <c r="DL355" s="51">
        <v>998</v>
      </c>
      <c r="DM355" s="51">
        <v>958</v>
      </c>
      <c r="DN355" s="51">
        <v>975</v>
      </c>
      <c r="DO355" s="51">
        <v>931</v>
      </c>
      <c r="DP355" s="51">
        <v>924</v>
      </c>
      <c r="DQ355" s="51">
        <v>877</v>
      </c>
      <c r="DR355" s="51">
        <v>792</v>
      </c>
      <c r="DS355" s="51">
        <v>467</v>
      </c>
      <c r="DT355" s="51">
        <v>368</v>
      </c>
      <c r="DU355" s="51">
        <v>468</v>
      </c>
      <c r="DV355" s="51">
        <v>604</v>
      </c>
      <c r="DW355" s="51">
        <v>685</v>
      </c>
      <c r="DX355" s="51">
        <v>716</v>
      </c>
      <c r="DY355" s="51">
        <v>697</v>
      </c>
      <c r="DZ355" s="51">
        <v>724</v>
      </c>
      <c r="EA355" s="51">
        <v>799</v>
      </c>
      <c r="EB355" s="51">
        <v>825</v>
      </c>
      <c r="EC355" s="51">
        <v>832</v>
      </c>
      <c r="ED355" s="51">
        <v>885</v>
      </c>
      <c r="EE355" s="51">
        <v>893</v>
      </c>
      <c r="EF355" s="51">
        <v>1047</v>
      </c>
      <c r="EG355" s="51">
        <v>1075</v>
      </c>
      <c r="EH355" s="51">
        <v>1007</v>
      </c>
      <c r="EI355" s="51">
        <v>1051</v>
      </c>
      <c r="EJ355" s="51">
        <v>1077</v>
      </c>
      <c r="EK355" s="51">
        <v>1065</v>
      </c>
      <c r="EL355" s="51">
        <v>1006</v>
      </c>
      <c r="EM355" s="51">
        <v>1080</v>
      </c>
      <c r="EN355" s="51">
        <v>1144</v>
      </c>
      <c r="EO355" s="51">
        <v>1103</v>
      </c>
      <c r="EP355" s="51">
        <v>1170</v>
      </c>
      <c r="EQ355" s="51">
        <v>1187</v>
      </c>
      <c r="ER355" s="51">
        <v>1037</v>
      </c>
      <c r="ES355" s="51">
        <v>980</v>
      </c>
      <c r="ET355" s="51">
        <v>1044</v>
      </c>
      <c r="EU355" s="51">
        <v>1115</v>
      </c>
      <c r="EV355" s="51">
        <v>1195</v>
      </c>
      <c r="EW355" s="51">
        <v>1141</v>
      </c>
      <c r="EX355" s="51">
        <v>1133</v>
      </c>
      <c r="EY355" s="51">
        <v>1217</v>
      </c>
      <c r="EZ355" s="51">
        <v>1180</v>
      </c>
      <c r="FA355" s="51">
        <v>1128</v>
      </c>
      <c r="FB355" s="51">
        <v>1113</v>
      </c>
      <c r="FC355" s="51">
        <v>1150</v>
      </c>
      <c r="FD355" s="51">
        <v>1090</v>
      </c>
      <c r="FE355" s="51">
        <v>1086</v>
      </c>
      <c r="FF355" s="51">
        <v>1127</v>
      </c>
      <c r="FG355" s="51">
        <v>1079</v>
      </c>
      <c r="FH355" s="51">
        <v>995</v>
      </c>
      <c r="FI355" s="51">
        <v>963</v>
      </c>
      <c r="FJ355" s="51">
        <v>944</v>
      </c>
      <c r="FK355" s="51">
        <v>925</v>
      </c>
      <c r="FL355" s="51">
        <v>942</v>
      </c>
      <c r="FM355" s="51">
        <v>810</v>
      </c>
      <c r="FN355" s="51">
        <v>876</v>
      </c>
      <c r="FO355" s="51">
        <v>807</v>
      </c>
      <c r="FP355" s="51">
        <v>834</v>
      </c>
      <c r="FQ355" s="51">
        <v>793</v>
      </c>
      <c r="FR355" s="51">
        <v>801</v>
      </c>
      <c r="FS355" s="51">
        <v>797</v>
      </c>
      <c r="FT355" s="51">
        <v>769</v>
      </c>
      <c r="FU355" s="51">
        <v>857</v>
      </c>
      <c r="FV355" s="51">
        <v>915</v>
      </c>
      <c r="FW355" s="51">
        <v>995</v>
      </c>
      <c r="FX355" s="51">
        <v>794</v>
      </c>
      <c r="FY355" s="51">
        <v>773</v>
      </c>
      <c r="FZ355" s="51">
        <v>781</v>
      </c>
      <c r="GA355" s="51">
        <v>658</v>
      </c>
      <c r="GB355" s="51">
        <v>574</v>
      </c>
      <c r="GC355" s="51">
        <v>445</v>
      </c>
      <c r="GD355" s="51">
        <v>505</v>
      </c>
      <c r="GE355" s="51">
        <v>524</v>
      </c>
      <c r="GF355" s="51">
        <v>460</v>
      </c>
      <c r="GG355" s="51">
        <v>389</v>
      </c>
      <c r="GH355" s="51">
        <v>401</v>
      </c>
      <c r="GI355" s="51">
        <v>347</v>
      </c>
      <c r="GJ355" s="51">
        <v>311</v>
      </c>
      <c r="GK355" s="51">
        <v>291</v>
      </c>
      <c r="GL355" s="52">
        <v>1307</v>
      </c>
    </row>
    <row r="356" spans="1:194" s="1" customFormat="1">
      <c r="A356" s="30" t="s">
        <v>133</v>
      </c>
      <c r="B356" s="1" t="s">
        <v>434</v>
      </c>
      <c r="C356" s="29" t="str">
        <f t="shared" si="102"/>
        <v>LA England - Middlesbrough</v>
      </c>
      <c r="D356" s="50">
        <f t="shared" si="93"/>
        <v>56441</v>
      </c>
      <c r="E356" s="50">
        <f t="shared" si="94"/>
        <v>57704</v>
      </c>
      <c r="F356" s="51">
        <f t="shared" si="95"/>
        <v>148285</v>
      </c>
      <c r="G356" s="51">
        <f t="shared" si="96"/>
        <v>73893</v>
      </c>
      <c r="H356" s="52">
        <f t="shared" si="97"/>
        <v>74392</v>
      </c>
      <c r="I356" s="52">
        <f t="shared" si="98"/>
        <v>56441</v>
      </c>
      <c r="J356" s="52">
        <f t="shared" si="99"/>
        <v>57704</v>
      </c>
      <c r="K356" s="49">
        <f t="shared" si="100"/>
        <v>17452</v>
      </c>
      <c r="L356" s="50">
        <f t="shared" si="101"/>
        <v>16688</v>
      </c>
      <c r="M356" s="51">
        <v>882</v>
      </c>
      <c r="N356" s="51">
        <v>836</v>
      </c>
      <c r="O356" s="51">
        <v>878</v>
      </c>
      <c r="P356" s="51">
        <v>976</v>
      </c>
      <c r="Q356" s="51">
        <v>966</v>
      </c>
      <c r="R356" s="51">
        <v>1033</v>
      </c>
      <c r="S356" s="51">
        <v>991</v>
      </c>
      <c r="T356" s="51">
        <v>1028</v>
      </c>
      <c r="U356" s="51">
        <v>1026</v>
      </c>
      <c r="V356" s="51">
        <v>1042</v>
      </c>
      <c r="W356" s="51">
        <v>1035</v>
      </c>
      <c r="X356" s="51">
        <v>1030</v>
      </c>
      <c r="Y356" s="51">
        <v>1048</v>
      </c>
      <c r="Z356" s="51">
        <v>950</v>
      </c>
      <c r="AA356" s="51">
        <v>960</v>
      </c>
      <c r="AB356" s="51">
        <v>926</v>
      </c>
      <c r="AC356" s="51">
        <v>929</v>
      </c>
      <c r="AD356" s="51">
        <v>916</v>
      </c>
      <c r="AE356" s="51">
        <v>928</v>
      </c>
      <c r="AF356" s="51">
        <v>905</v>
      </c>
      <c r="AG356" s="51">
        <v>927</v>
      </c>
      <c r="AH356" s="51">
        <v>1059</v>
      </c>
      <c r="AI356" s="51">
        <v>1053</v>
      </c>
      <c r="AJ356" s="51">
        <v>1048</v>
      </c>
      <c r="AK356" s="51">
        <v>1380</v>
      </c>
      <c r="AL356" s="51">
        <v>1321</v>
      </c>
      <c r="AM356" s="51">
        <v>1335</v>
      </c>
      <c r="AN356" s="51">
        <v>1243</v>
      </c>
      <c r="AO356" s="51">
        <v>1116</v>
      </c>
      <c r="AP356" s="51">
        <v>1129</v>
      </c>
      <c r="AQ356" s="51">
        <v>1213</v>
      </c>
      <c r="AR356" s="51">
        <v>1098</v>
      </c>
      <c r="AS356" s="51">
        <v>1158</v>
      </c>
      <c r="AT356" s="51">
        <v>1135</v>
      </c>
      <c r="AU356" s="51">
        <v>1101</v>
      </c>
      <c r="AV356" s="51">
        <v>1087</v>
      </c>
      <c r="AW356" s="51">
        <v>1120</v>
      </c>
      <c r="AX356" s="51">
        <v>974</v>
      </c>
      <c r="AY356" s="51">
        <v>964</v>
      </c>
      <c r="AZ356" s="51">
        <v>908</v>
      </c>
      <c r="BA356" s="51">
        <v>886</v>
      </c>
      <c r="BB356" s="51">
        <v>887</v>
      </c>
      <c r="BC356" s="51">
        <v>891</v>
      </c>
      <c r="BD356" s="51">
        <v>812</v>
      </c>
      <c r="BE356" s="51">
        <v>753</v>
      </c>
      <c r="BF356" s="51">
        <v>709</v>
      </c>
      <c r="BG356" s="51">
        <v>748</v>
      </c>
      <c r="BH356" s="51">
        <v>804</v>
      </c>
      <c r="BI356" s="51">
        <v>737</v>
      </c>
      <c r="BJ356" s="51">
        <v>805</v>
      </c>
      <c r="BK356" s="51">
        <v>769</v>
      </c>
      <c r="BL356" s="51">
        <v>821</v>
      </c>
      <c r="BM356" s="51">
        <v>801</v>
      </c>
      <c r="BN356" s="51">
        <v>779</v>
      </c>
      <c r="BO356" s="51">
        <v>859</v>
      </c>
      <c r="BP356" s="51">
        <v>872</v>
      </c>
      <c r="BQ356" s="51">
        <v>912</v>
      </c>
      <c r="BR356" s="51">
        <v>949</v>
      </c>
      <c r="BS356" s="51">
        <v>872</v>
      </c>
      <c r="BT356" s="51">
        <v>888</v>
      </c>
      <c r="BU356" s="51">
        <v>976</v>
      </c>
      <c r="BV356" s="51">
        <v>853</v>
      </c>
      <c r="BW356" s="51">
        <v>870</v>
      </c>
      <c r="BX356" s="51">
        <v>808</v>
      </c>
      <c r="BY356" s="51">
        <v>845</v>
      </c>
      <c r="BZ356" s="51">
        <v>802</v>
      </c>
      <c r="CA356" s="51">
        <v>743</v>
      </c>
      <c r="CB356" s="51">
        <v>718</v>
      </c>
      <c r="CC356" s="51">
        <v>659</v>
      </c>
      <c r="CD356" s="51">
        <v>716</v>
      </c>
      <c r="CE356" s="51">
        <v>618</v>
      </c>
      <c r="CF356" s="51">
        <v>604</v>
      </c>
      <c r="CG356" s="51">
        <v>589</v>
      </c>
      <c r="CH356" s="51">
        <v>576</v>
      </c>
      <c r="CI356" s="51">
        <v>598</v>
      </c>
      <c r="CJ356" s="51">
        <v>661</v>
      </c>
      <c r="CK356" s="51">
        <v>426</v>
      </c>
      <c r="CL356" s="51">
        <v>433</v>
      </c>
      <c r="CM356" s="51">
        <v>390</v>
      </c>
      <c r="CN356" s="51">
        <v>334</v>
      </c>
      <c r="CO356" s="51">
        <v>342</v>
      </c>
      <c r="CP356" s="51">
        <v>279</v>
      </c>
      <c r="CQ356" s="51">
        <v>257</v>
      </c>
      <c r="CR356" s="51">
        <v>241</v>
      </c>
      <c r="CS356" s="51">
        <v>233</v>
      </c>
      <c r="CT356" s="51">
        <v>185</v>
      </c>
      <c r="CU356" s="51">
        <v>194</v>
      </c>
      <c r="CV356" s="51">
        <v>145</v>
      </c>
      <c r="CW356" s="51">
        <v>126</v>
      </c>
      <c r="CX356" s="51">
        <v>106</v>
      </c>
      <c r="CY356" s="51">
        <v>358</v>
      </c>
      <c r="CZ356" s="51">
        <v>893</v>
      </c>
      <c r="DA356" s="51">
        <v>847</v>
      </c>
      <c r="DB356" s="51">
        <v>886</v>
      </c>
      <c r="DC356" s="51">
        <v>881</v>
      </c>
      <c r="DD356" s="51">
        <v>924</v>
      </c>
      <c r="DE356" s="51">
        <v>973</v>
      </c>
      <c r="DF356" s="51">
        <v>916</v>
      </c>
      <c r="DG356" s="51">
        <v>927</v>
      </c>
      <c r="DH356" s="51">
        <v>939</v>
      </c>
      <c r="DI356" s="51">
        <v>1019</v>
      </c>
      <c r="DJ356" s="51">
        <v>1002</v>
      </c>
      <c r="DK356" s="51">
        <v>1052</v>
      </c>
      <c r="DL356" s="51">
        <v>952</v>
      </c>
      <c r="DM356" s="51">
        <v>872</v>
      </c>
      <c r="DN356" s="51">
        <v>902</v>
      </c>
      <c r="DO356" s="51">
        <v>912</v>
      </c>
      <c r="DP356" s="51">
        <v>903</v>
      </c>
      <c r="DQ356" s="51">
        <v>888</v>
      </c>
      <c r="DR356" s="51">
        <v>873</v>
      </c>
      <c r="DS356" s="51">
        <v>766</v>
      </c>
      <c r="DT356" s="51">
        <v>777</v>
      </c>
      <c r="DU356" s="51">
        <v>845</v>
      </c>
      <c r="DV356" s="51">
        <v>913</v>
      </c>
      <c r="DW356" s="51">
        <v>918</v>
      </c>
      <c r="DX356" s="51">
        <v>972</v>
      </c>
      <c r="DY356" s="51">
        <v>1025</v>
      </c>
      <c r="DZ356" s="51">
        <v>1014</v>
      </c>
      <c r="EA356" s="51">
        <v>1104</v>
      </c>
      <c r="EB356" s="51">
        <v>1176</v>
      </c>
      <c r="EC356" s="51">
        <v>1167</v>
      </c>
      <c r="ED356" s="51">
        <v>1112</v>
      </c>
      <c r="EE356" s="51">
        <v>1056</v>
      </c>
      <c r="EF356" s="51">
        <v>1082</v>
      </c>
      <c r="EG356" s="51">
        <v>1106</v>
      </c>
      <c r="EH356" s="51">
        <v>1132</v>
      </c>
      <c r="EI356" s="51">
        <v>1132</v>
      </c>
      <c r="EJ356" s="51">
        <v>1076</v>
      </c>
      <c r="EK356" s="51">
        <v>1095</v>
      </c>
      <c r="EL356" s="51">
        <v>1020</v>
      </c>
      <c r="EM356" s="51">
        <v>938</v>
      </c>
      <c r="EN356" s="51">
        <v>926</v>
      </c>
      <c r="EO356" s="51">
        <v>914</v>
      </c>
      <c r="EP356" s="51">
        <v>893</v>
      </c>
      <c r="EQ356" s="51">
        <v>866</v>
      </c>
      <c r="ER356" s="51">
        <v>727</v>
      </c>
      <c r="ES356" s="51">
        <v>746</v>
      </c>
      <c r="ET356" s="51">
        <v>782</v>
      </c>
      <c r="EU356" s="51">
        <v>765</v>
      </c>
      <c r="EV356" s="51">
        <v>787</v>
      </c>
      <c r="EW356" s="51">
        <v>790</v>
      </c>
      <c r="EX356" s="51">
        <v>871</v>
      </c>
      <c r="EY356" s="51">
        <v>913</v>
      </c>
      <c r="EZ356" s="51">
        <v>889</v>
      </c>
      <c r="FA356" s="51">
        <v>866</v>
      </c>
      <c r="FB356" s="51">
        <v>947</v>
      </c>
      <c r="FC356" s="51">
        <v>890</v>
      </c>
      <c r="FD356" s="51">
        <v>921</v>
      </c>
      <c r="FE356" s="51">
        <v>946</v>
      </c>
      <c r="FF356" s="51">
        <v>963</v>
      </c>
      <c r="FG356" s="51">
        <v>956</v>
      </c>
      <c r="FH356" s="51">
        <v>948</v>
      </c>
      <c r="FI356" s="51">
        <v>915</v>
      </c>
      <c r="FJ356" s="51">
        <v>877</v>
      </c>
      <c r="FK356" s="51">
        <v>895</v>
      </c>
      <c r="FL356" s="51">
        <v>889</v>
      </c>
      <c r="FM356" s="51">
        <v>879</v>
      </c>
      <c r="FN356" s="51">
        <v>804</v>
      </c>
      <c r="FO356" s="51">
        <v>787</v>
      </c>
      <c r="FP356" s="51">
        <v>726</v>
      </c>
      <c r="FQ356" s="51">
        <v>699</v>
      </c>
      <c r="FR356" s="51">
        <v>660</v>
      </c>
      <c r="FS356" s="51">
        <v>664</v>
      </c>
      <c r="FT356" s="51">
        <v>650</v>
      </c>
      <c r="FU356" s="51">
        <v>637</v>
      </c>
      <c r="FV356" s="51">
        <v>635</v>
      </c>
      <c r="FW356" s="51">
        <v>682</v>
      </c>
      <c r="FX356" s="51">
        <v>530</v>
      </c>
      <c r="FY356" s="51">
        <v>478</v>
      </c>
      <c r="FZ356" s="51">
        <v>438</v>
      </c>
      <c r="GA356" s="51">
        <v>433</v>
      </c>
      <c r="GB356" s="51">
        <v>420</v>
      </c>
      <c r="GC356" s="51">
        <v>351</v>
      </c>
      <c r="GD356" s="51">
        <v>369</v>
      </c>
      <c r="GE356" s="51">
        <v>362</v>
      </c>
      <c r="GF356" s="51">
        <v>342</v>
      </c>
      <c r="GG356" s="51">
        <v>316</v>
      </c>
      <c r="GH356" s="51">
        <v>281</v>
      </c>
      <c r="GI356" s="51">
        <v>249</v>
      </c>
      <c r="GJ356" s="51">
        <v>212</v>
      </c>
      <c r="GK356" s="51">
        <v>190</v>
      </c>
      <c r="GL356" s="52">
        <v>729</v>
      </c>
    </row>
    <row r="357" spans="1:194" s="1" customFormat="1">
      <c r="A357" s="30" t="s">
        <v>133</v>
      </c>
      <c r="B357" s="1" t="s">
        <v>435</v>
      </c>
      <c r="C357" s="29" t="str">
        <f t="shared" si="102"/>
        <v>LA England - Milton Keynes</v>
      </c>
      <c r="D357" s="50">
        <f t="shared" si="93"/>
        <v>107834</v>
      </c>
      <c r="E357" s="50">
        <f t="shared" si="94"/>
        <v>113512</v>
      </c>
      <c r="F357" s="51">
        <f t="shared" si="95"/>
        <v>292180</v>
      </c>
      <c r="G357" s="51">
        <f t="shared" si="96"/>
        <v>144248</v>
      </c>
      <c r="H357" s="52">
        <f t="shared" si="97"/>
        <v>147932</v>
      </c>
      <c r="I357" s="52">
        <f t="shared" si="98"/>
        <v>107834</v>
      </c>
      <c r="J357" s="52">
        <f t="shared" si="99"/>
        <v>113512</v>
      </c>
      <c r="K357" s="49">
        <f t="shared" si="100"/>
        <v>36414</v>
      </c>
      <c r="L357" s="50">
        <f t="shared" si="101"/>
        <v>34420</v>
      </c>
      <c r="M357" s="51">
        <v>1619</v>
      </c>
      <c r="N357" s="51">
        <v>1807</v>
      </c>
      <c r="O357" s="51">
        <v>1755</v>
      </c>
      <c r="P357" s="51">
        <v>1899</v>
      </c>
      <c r="Q357" s="51">
        <v>1941</v>
      </c>
      <c r="R357" s="51">
        <v>1955</v>
      </c>
      <c r="S357" s="51">
        <v>1978</v>
      </c>
      <c r="T357" s="51">
        <v>2107</v>
      </c>
      <c r="U357" s="51">
        <v>2081</v>
      </c>
      <c r="V357" s="51">
        <v>2183</v>
      </c>
      <c r="W357" s="51">
        <v>2261</v>
      </c>
      <c r="X357" s="51">
        <v>2289</v>
      </c>
      <c r="Y357" s="51">
        <v>2202</v>
      </c>
      <c r="Z357" s="51">
        <v>2196</v>
      </c>
      <c r="AA357" s="51">
        <v>2158</v>
      </c>
      <c r="AB357" s="51">
        <v>2033</v>
      </c>
      <c r="AC357" s="51">
        <v>2019</v>
      </c>
      <c r="AD357" s="51">
        <v>1931</v>
      </c>
      <c r="AE357" s="51">
        <v>1816</v>
      </c>
      <c r="AF357" s="51">
        <v>1255</v>
      </c>
      <c r="AG357" s="51">
        <v>1261</v>
      </c>
      <c r="AH357" s="51">
        <v>1340</v>
      </c>
      <c r="AI357" s="51">
        <v>1604</v>
      </c>
      <c r="AJ357" s="51">
        <v>1741</v>
      </c>
      <c r="AK357" s="51">
        <v>1712</v>
      </c>
      <c r="AL357" s="51">
        <v>1805</v>
      </c>
      <c r="AM357" s="51">
        <v>1849</v>
      </c>
      <c r="AN357" s="51">
        <v>1831</v>
      </c>
      <c r="AO357" s="51">
        <v>1833</v>
      </c>
      <c r="AP357" s="51">
        <v>1910</v>
      </c>
      <c r="AQ357" s="51">
        <v>2094</v>
      </c>
      <c r="AR357" s="51">
        <v>2062</v>
      </c>
      <c r="AS357" s="51">
        <v>2169</v>
      </c>
      <c r="AT357" s="51">
        <v>2091</v>
      </c>
      <c r="AU357" s="51">
        <v>2278</v>
      </c>
      <c r="AV357" s="51">
        <v>2201</v>
      </c>
      <c r="AW357" s="51">
        <v>2242</v>
      </c>
      <c r="AX357" s="51">
        <v>2312</v>
      </c>
      <c r="AY357" s="51">
        <v>2214</v>
      </c>
      <c r="AZ357" s="51">
        <v>2271</v>
      </c>
      <c r="BA357" s="51">
        <v>2335</v>
      </c>
      <c r="BB357" s="51">
        <v>2376</v>
      </c>
      <c r="BC357" s="51">
        <v>2300</v>
      </c>
      <c r="BD357" s="51">
        <v>2290</v>
      </c>
      <c r="BE357" s="51">
        <v>2215</v>
      </c>
      <c r="BF357" s="51">
        <v>2044</v>
      </c>
      <c r="BG357" s="51">
        <v>2050</v>
      </c>
      <c r="BH357" s="51">
        <v>2029</v>
      </c>
      <c r="BI357" s="51">
        <v>2063</v>
      </c>
      <c r="BJ357" s="51">
        <v>2016</v>
      </c>
      <c r="BK357" s="51">
        <v>1884</v>
      </c>
      <c r="BL357" s="51">
        <v>2041</v>
      </c>
      <c r="BM357" s="51">
        <v>1911</v>
      </c>
      <c r="BN357" s="51">
        <v>1942</v>
      </c>
      <c r="BO357" s="51">
        <v>1826</v>
      </c>
      <c r="BP357" s="51">
        <v>1846</v>
      </c>
      <c r="BQ357" s="51">
        <v>1746</v>
      </c>
      <c r="BR357" s="51">
        <v>1771</v>
      </c>
      <c r="BS357" s="51">
        <v>1724</v>
      </c>
      <c r="BT357" s="51">
        <v>1573</v>
      </c>
      <c r="BU357" s="51">
        <v>1481</v>
      </c>
      <c r="BV357" s="51">
        <v>1492</v>
      </c>
      <c r="BW357" s="51">
        <v>1479</v>
      </c>
      <c r="BX357" s="51">
        <v>1445</v>
      </c>
      <c r="BY357" s="51">
        <v>1340</v>
      </c>
      <c r="BZ357" s="51">
        <v>1311</v>
      </c>
      <c r="CA357" s="51">
        <v>1221</v>
      </c>
      <c r="CB357" s="51">
        <v>1170</v>
      </c>
      <c r="CC357" s="51">
        <v>1134</v>
      </c>
      <c r="CD357" s="51">
        <v>1108</v>
      </c>
      <c r="CE357" s="51">
        <v>1057</v>
      </c>
      <c r="CF357" s="51">
        <v>1099</v>
      </c>
      <c r="CG357" s="51">
        <v>997</v>
      </c>
      <c r="CH357" s="51">
        <v>1012</v>
      </c>
      <c r="CI357" s="51">
        <v>1019</v>
      </c>
      <c r="CJ357" s="51">
        <v>1039</v>
      </c>
      <c r="CK357" s="51">
        <v>800</v>
      </c>
      <c r="CL357" s="51">
        <v>655</v>
      </c>
      <c r="CM357" s="51">
        <v>736</v>
      </c>
      <c r="CN357" s="51">
        <v>606</v>
      </c>
      <c r="CO357" s="51">
        <v>507</v>
      </c>
      <c r="CP357" s="51">
        <v>451</v>
      </c>
      <c r="CQ357" s="51">
        <v>410</v>
      </c>
      <c r="CR357" s="51">
        <v>430</v>
      </c>
      <c r="CS357" s="51">
        <v>344</v>
      </c>
      <c r="CT357" s="51">
        <v>300</v>
      </c>
      <c r="CU357" s="51">
        <v>261</v>
      </c>
      <c r="CV357" s="51">
        <v>208</v>
      </c>
      <c r="CW357" s="51">
        <v>185</v>
      </c>
      <c r="CX357" s="51">
        <v>154</v>
      </c>
      <c r="CY357" s="51">
        <v>510</v>
      </c>
      <c r="CZ357" s="51">
        <v>1618</v>
      </c>
      <c r="DA357" s="51">
        <v>1622</v>
      </c>
      <c r="DB357" s="51">
        <v>1765</v>
      </c>
      <c r="DC357" s="51">
        <v>1821</v>
      </c>
      <c r="DD357" s="51">
        <v>1892</v>
      </c>
      <c r="DE357" s="51">
        <v>1905</v>
      </c>
      <c r="DF357" s="51">
        <v>2088</v>
      </c>
      <c r="DG357" s="51">
        <v>1955</v>
      </c>
      <c r="DH357" s="51">
        <v>1972</v>
      </c>
      <c r="DI357" s="51">
        <v>2019</v>
      </c>
      <c r="DJ357" s="51">
        <v>2066</v>
      </c>
      <c r="DK357" s="51">
        <v>2056</v>
      </c>
      <c r="DL357" s="51">
        <v>2078</v>
      </c>
      <c r="DM357" s="51">
        <v>2081</v>
      </c>
      <c r="DN357" s="51">
        <v>2025</v>
      </c>
      <c r="DO357" s="51">
        <v>1922</v>
      </c>
      <c r="DP357" s="51">
        <v>1765</v>
      </c>
      <c r="DQ357" s="51">
        <v>1770</v>
      </c>
      <c r="DR357" s="51">
        <v>1675</v>
      </c>
      <c r="DS357" s="51">
        <v>1021</v>
      </c>
      <c r="DT357" s="51">
        <v>1041</v>
      </c>
      <c r="DU357" s="51">
        <v>1188</v>
      </c>
      <c r="DV357" s="51">
        <v>1405</v>
      </c>
      <c r="DW357" s="51">
        <v>1657</v>
      </c>
      <c r="DX357" s="51">
        <v>1706</v>
      </c>
      <c r="DY357" s="51">
        <v>1788</v>
      </c>
      <c r="DZ357" s="51">
        <v>1781</v>
      </c>
      <c r="EA357" s="51">
        <v>1776</v>
      </c>
      <c r="EB357" s="51">
        <v>1891</v>
      </c>
      <c r="EC357" s="51">
        <v>2140</v>
      </c>
      <c r="ED357" s="51">
        <v>2219</v>
      </c>
      <c r="EE357" s="51">
        <v>2323</v>
      </c>
      <c r="EF357" s="51">
        <v>2301</v>
      </c>
      <c r="EG357" s="51">
        <v>2377</v>
      </c>
      <c r="EH357" s="51">
        <v>2404</v>
      </c>
      <c r="EI357" s="51">
        <v>2316</v>
      </c>
      <c r="EJ357" s="51">
        <v>2510</v>
      </c>
      <c r="EK357" s="51">
        <v>2492</v>
      </c>
      <c r="EL357" s="51">
        <v>2343</v>
      </c>
      <c r="EM357" s="51">
        <v>2444</v>
      </c>
      <c r="EN357" s="51">
        <v>2372</v>
      </c>
      <c r="EO357" s="51">
        <v>2499</v>
      </c>
      <c r="EP357" s="51">
        <v>2406</v>
      </c>
      <c r="EQ357" s="51">
        <v>2353</v>
      </c>
      <c r="ER357" s="51">
        <v>2111</v>
      </c>
      <c r="ES357" s="51">
        <v>2139</v>
      </c>
      <c r="ET357" s="51">
        <v>2106</v>
      </c>
      <c r="EU357" s="51">
        <v>2116</v>
      </c>
      <c r="EV357" s="51">
        <v>1973</v>
      </c>
      <c r="EW357" s="51">
        <v>2058</v>
      </c>
      <c r="EX357" s="51">
        <v>2000</v>
      </c>
      <c r="EY357" s="51">
        <v>2007</v>
      </c>
      <c r="EZ357" s="51">
        <v>1959</v>
      </c>
      <c r="FA357" s="51">
        <v>1941</v>
      </c>
      <c r="FB357" s="51">
        <v>1868</v>
      </c>
      <c r="FC357" s="51">
        <v>1876</v>
      </c>
      <c r="FD357" s="51">
        <v>1872</v>
      </c>
      <c r="FE357" s="51">
        <v>1705</v>
      </c>
      <c r="FF357" s="51">
        <v>1774</v>
      </c>
      <c r="FG357" s="51">
        <v>1659</v>
      </c>
      <c r="FH357" s="51">
        <v>1606</v>
      </c>
      <c r="FI357" s="51">
        <v>1547</v>
      </c>
      <c r="FJ357" s="51">
        <v>1489</v>
      </c>
      <c r="FK357" s="51">
        <v>1493</v>
      </c>
      <c r="FL357" s="51">
        <v>1379</v>
      </c>
      <c r="FM357" s="51">
        <v>1396</v>
      </c>
      <c r="FN357" s="51">
        <v>1293</v>
      </c>
      <c r="FO357" s="51">
        <v>1341</v>
      </c>
      <c r="FP357" s="51">
        <v>1264</v>
      </c>
      <c r="FQ357" s="51">
        <v>1219</v>
      </c>
      <c r="FR357" s="51">
        <v>1212</v>
      </c>
      <c r="FS357" s="51">
        <v>1188</v>
      </c>
      <c r="FT357" s="51">
        <v>1180</v>
      </c>
      <c r="FU357" s="51">
        <v>1157</v>
      </c>
      <c r="FV357" s="51">
        <v>1081</v>
      </c>
      <c r="FW357" s="51">
        <v>1230</v>
      </c>
      <c r="FX357" s="51">
        <v>919</v>
      </c>
      <c r="FY357" s="51">
        <v>802</v>
      </c>
      <c r="FZ357" s="51">
        <v>764</v>
      </c>
      <c r="GA357" s="51">
        <v>708</v>
      </c>
      <c r="GB357" s="51">
        <v>651</v>
      </c>
      <c r="GC357" s="51">
        <v>549</v>
      </c>
      <c r="GD357" s="51">
        <v>553</v>
      </c>
      <c r="GE357" s="51">
        <v>501</v>
      </c>
      <c r="GF357" s="51">
        <v>448</v>
      </c>
      <c r="GG357" s="51">
        <v>434</v>
      </c>
      <c r="GH357" s="51">
        <v>408</v>
      </c>
      <c r="GI357" s="51">
        <v>339</v>
      </c>
      <c r="GJ357" s="51">
        <v>281</v>
      </c>
      <c r="GK357" s="51">
        <v>281</v>
      </c>
      <c r="GL357" s="52">
        <v>1207</v>
      </c>
    </row>
    <row r="358" spans="1:194" s="1" customFormat="1">
      <c r="A358" s="30" t="s">
        <v>133</v>
      </c>
      <c r="B358" s="1" t="s">
        <v>436</v>
      </c>
      <c r="C358" s="29" t="str">
        <f t="shared" si="102"/>
        <v>LA England - Mole Valley</v>
      </c>
      <c r="D358" s="50">
        <f t="shared" si="93"/>
        <v>33978</v>
      </c>
      <c r="E358" s="50">
        <f t="shared" si="94"/>
        <v>36578</v>
      </c>
      <c r="F358" s="51">
        <f t="shared" si="95"/>
        <v>87769</v>
      </c>
      <c r="G358" s="51">
        <f t="shared" si="96"/>
        <v>42730</v>
      </c>
      <c r="H358" s="52">
        <f t="shared" si="97"/>
        <v>45039</v>
      </c>
      <c r="I358" s="52">
        <f t="shared" si="98"/>
        <v>33978</v>
      </c>
      <c r="J358" s="52">
        <f t="shared" si="99"/>
        <v>36578</v>
      </c>
      <c r="K358" s="49">
        <f t="shared" si="100"/>
        <v>8752</v>
      </c>
      <c r="L358" s="50">
        <f t="shared" si="101"/>
        <v>8461</v>
      </c>
      <c r="M358" s="51">
        <v>392</v>
      </c>
      <c r="N358" s="51">
        <v>379</v>
      </c>
      <c r="O358" s="51">
        <v>392</v>
      </c>
      <c r="P358" s="51">
        <v>456</v>
      </c>
      <c r="Q358" s="51">
        <v>425</v>
      </c>
      <c r="R358" s="51">
        <v>418</v>
      </c>
      <c r="S358" s="51">
        <v>460</v>
      </c>
      <c r="T358" s="51">
        <v>466</v>
      </c>
      <c r="U358" s="51">
        <v>473</v>
      </c>
      <c r="V358" s="51">
        <v>517</v>
      </c>
      <c r="W358" s="51">
        <v>514</v>
      </c>
      <c r="X358" s="51">
        <v>586</v>
      </c>
      <c r="Y358" s="51">
        <v>547</v>
      </c>
      <c r="Z358" s="51">
        <v>542</v>
      </c>
      <c r="AA358" s="51">
        <v>581</v>
      </c>
      <c r="AB358" s="51">
        <v>554</v>
      </c>
      <c r="AC358" s="51">
        <v>504</v>
      </c>
      <c r="AD358" s="51">
        <v>546</v>
      </c>
      <c r="AE358" s="51">
        <v>506</v>
      </c>
      <c r="AF358" s="51">
        <v>279</v>
      </c>
      <c r="AG358" s="51">
        <v>279</v>
      </c>
      <c r="AH358" s="51">
        <v>314</v>
      </c>
      <c r="AI358" s="51">
        <v>375</v>
      </c>
      <c r="AJ358" s="51">
        <v>512</v>
      </c>
      <c r="AK358" s="51">
        <v>437</v>
      </c>
      <c r="AL358" s="51">
        <v>450</v>
      </c>
      <c r="AM358" s="51">
        <v>402</v>
      </c>
      <c r="AN358" s="51">
        <v>391</v>
      </c>
      <c r="AO358" s="51">
        <v>374</v>
      </c>
      <c r="AP358" s="51">
        <v>389</v>
      </c>
      <c r="AQ358" s="51">
        <v>372</v>
      </c>
      <c r="AR358" s="51">
        <v>376</v>
      </c>
      <c r="AS358" s="51">
        <v>434</v>
      </c>
      <c r="AT358" s="51">
        <v>425</v>
      </c>
      <c r="AU358" s="51">
        <v>407</v>
      </c>
      <c r="AV358" s="51">
        <v>474</v>
      </c>
      <c r="AW358" s="51">
        <v>438</v>
      </c>
      <c r="AX358" s="51">
        <v>431</v>
      </c>
      <c r="AY358" s="51">
        <v>498</v>
      </c>
      <c r="AZ358" s="51">
        <v>470</v>
      </c>
      <c r="BA358" s="51">
        <v>479</v>
      </c>
      <c r="BB358" s="51">
        <v>545</v>
      </c>
      <c r="BC358" s="51">
        <v>525</v>
      </c>
      <c r="BD358" s="51">
        <v>501</v>
      </c>
      <c r="BE358" s="51">
        <v>563</v>
      </c>
      <c r="BF358" s="51">
        <v>491</v>
      </c>
      <c r="BG358" s="51">
        <v>532</v>
      </c>
      <c r="BH358" s="51">
        <v>582</v>
      </c>
      <c r="BI358" s="51">
        <v>610</v>
      </c>
      <c r="BJ358" s="51">
        <v>592</v>
      </c>
      <c r="BK358" s="51">
        <v>663</v>
      </c>
      <c r="BL358" s="51">
        <v>680</v>
      </c>
      <c r="BM358" s="51">
        <v>632</v>
      </c>
      <c r="BN358" s="51">
        <v>658</v>
      </c>
      <c r="BO358" s="51">
        <v>682</v>
      </c>
      <c r="BP358" s="51">
        <v>727</v>
      </c>
      <c r="BQ358" s="51">
        <v>724</v>
      </c>
      <c r="BR358" s="51">
        <v>715</v>
      </c>
      <c r="BS358" s="51">
        <v>676</v>
      </c>
      <c r="BT358" s="51">
        <v>646</v>
      </c>
      <c r="BU358" s="51">
        <v>626</v>
      </c>
      <c r="BV358" s="51">
        <v>629</v>
      </c>
      <c r="BW358" s="51">
        <v>585</v>
      </c>
      <c r="BX358" s="51">
        <v>644</v>
      </c>
      <c r="BY358" s="51">
        <v>545</v>
      </c>
      <c r="BZ358" s="51">
        <v>533</v>
      </c>
      <c r="CA358" s="51">
        <v>509</v>
      </c>
      <c r="CB358" s="51">
        <v>476</v>
      </c>
      <c r="CC358" s="51">
        <v>495</v>
      </c>
      <c r="CD358" s="51">
        <v>496</v>
      </c>
      <c r="CE358" s="51">
        <v>488</v>
      </c>
      <c r="CF358" s="51">
        <v>433</v>
      </c>
      <c r="CG358" s="51">
        <v>500</v>
      </c>
      <c r="CH358" s="51">
        <v>468</v>
      </c>
      <c r="CI358" s="51">
        <v>471</v>
      </c>
      <c r="CJ358" s="51">
        <v>569</v>
      </c>
      <c r="CK358" s="51">
        <v>397</v>
      </c>
      <c r="CL358" s="51">
        <v>460</v>
      </c>
      <c r="CM358" s="51">
        <v>379</v>
      </c>
      <c r="CN358" s="51">
        <v>396</v>
      </c>
      <c r="CO358" s="51">
        <v>299</v>
      </c>
      <c r="CP358" s="51">
        <v>212</v>
      </c>
      <c r="CQ358" s="51">
        <v>275</v>
      </c>
      <c r="CR358" s="51">
        <v>251</v>
      </c>
      <c r="CS358" s="51">
        <v>242</v>
      </c>
      <c r="CT358" s="51">
        <v>244</v>
      </c>
      <c r="CU358" s="51">
        <v>219</v>
      </c>
      <c r="CV358" s="51">
        <v>170</v>
      </c>
      <c r="CW358" s="51">
        <v>145</v>
      </c>
      <c r="CX358" s="51">
        <v>118</v>
      </c>
      <c r="CY358" s="51">
        <v>448</v>
      </c>
      <c r="CZ358" s="51">
        <v>364</v>
      </c>
      <c r="DA358" s="51">
        <v>386</v>
      </c>
      <c r="DB358" s="51">
        <v>394</v>
      </c>
      <c r="DC358" s="51">
        <v>376</v>
      </c>
      <c r="DD358" s="51">
        <v>455</v>
      </c>
      <c r="DE358" s="51">
        <v>431</v>
      </c>
      <c r="DF358" s="51">
        <v>427</v>
      </c>
      <c r="DG358" s="51">
        <v>470</v>
      </c>
      <c r="DH358" s="51">
        <v>476</v>
      </c>
      <c r="DI358" s="51">
        <v>439</v>
      </c>
      <c r="DJ358" s="51">
        <v>557</v>
      </c>
      <c r="DK358" s="51">
        <v>502</v>
      </c>
      <c r="DL358" s="51">
        <v>518</v>
      </c>
      <c r="DM358" s="51">
        <v>594</v>
      </c>
      <c r="DN358" s="51">
        <v>511</v>
      </c>
      <c r="DO358" s="51">
        <v>520</v>
      </c>
      <c r="DP358" s="51">
        <v>534</v>
      </c>
      <c r="DQ358" s="51">
        <v>507</v>
      </c>
      <c r="DR358" s="51">
        <v>518</v>
      </c>
      <c r="DS358" s="51">
        <v>302</v>
      </c>
      <c r="DT358" s="51">
        <v>212</v>
      </c>
      <c r="DU358" s="51">
        <v>264</v>
      </c>
      <c r="DV358" s="51">
        <v>360</v>
      </c>
      <c r="DW358" s="51">
        <v>446</v>
      </c>
      <c r="DX358" s="51">
        <v>387</v>
      </c>
      <c r="DY358" s="51">
        <v>372</v>
      </c>
      <c r="DZ358" s="51">
        <v>350</v>
      </c>
      <c r="EA358" s="51">
        <v>384</v>
      </c>
      <c r="EB358" s="51">
        <v>438</v>
      </c>
      <c r="EC358" s="51">
        <v>397</v>
      </c>
      <c r="ED358" s="51">
        <v>412</v>
      </c>
      <c r="EE358" s="51">
        <v>420</v>
      </c>
      <c r="EF358" s="51">
        <v>453</v>
      </c>
      <c r="EG358" s="51">
        <v>446</v>
      </c>
      <c r="EH358" s="51">
        <v>444</v>
      </c>
      <c r="EI358" s="51">
        <v>425</v>
      </c>
      <c r="EJ358" s="51">
        <v>505</v>
      </c>
      <c r="EK358" s="51">
        <v>478</v>
      </c>
      <c r="EL358" s="51">
        <v>524</v>
      </c>
      <c r="EM358" s="51">
        <v>502</v>
      </c>
      <c r="EN358" s="51">
        <v>517</v>
      </c>
      <c r="EO358" s="51">
        <v>537</v>
      </c>
      <c r="EP358" s="51">
        <v>583</v>
      </c>
      <c r="EQ358" s="51">
        <v>574</v>
      </c>
      <c r="ER358" s="51">
        <v>607</v>
      </c>
      <c r="ES358" s="51">
        <v>629</v>
      </c>
      <c r="ET358" s="51">
        <v>611</v>
      </c>
      <c r="EU358" s="51">
        <v>655</v>
      </c>
      <c r="EV358" s="51">
        <v>601</v>
      </c>
      <c r="EW358" s="51">
        <v>628</v>
      </c>
      <c r="EX358" s="51">
        <v>693</v>
      </c>
      <c r="EY358" s="51">
        <v>751</v>
      </c>
      <c r="EZ358" s="51">
        <v>618</v>
      </c>
      <c r="FA358" s="51">
        <v>669</v>
      </c>
      <c r="FB358" s="51">
        <v>688</v>
      </c>
      <c r="FC358" s="51">
        <v>723</v>
      </c>
      <c r="FD358" s="51">
        <v>720</v>
      </c>
      <c r="FE358" s="51">
        <v>702</v>
      </c>
      <c r="FF358" s="51">
        <v>739</v>
      </c>
      <c r="FG358" s="51">
        <v>705</v>
      </c>
      <c r="FH358" s="51">
        <v>675</v>
      </c>
      <c r="FI358" s="51">
        <v>669</v>
      </c>
      <c r="FJ358" s="51">
        <v>617</v>
      </c>
      <c r="FK358" s="51">
        <v>551</v>
      </c>
      <c r="FL358" s="51">
        <v>533</v>
      </c>
      <c r="FM358" s="51">
        <v>564</v>
      </c>
      <c r="FN358" s="51">
        <v>582</v>
      </c>
      <c r="FO358" s="51">
        <v>543</v>
      </c>
      <c r="FP358" s="51">
        <v>484</v>
      </c>
      <c r="FQ358" s="51">
        <v>522</v>
      </c>
      <c r="FR358" s="51">
        <v>494</v>
      </c>
      <c r="FS358" s="51">
        <v>492</v>
      </c>
      <c r="FT358" s="51">
        <v>499</v>
      </c>
      <c r="FU358" s="51">
        <v>502</v>
      </c>
      <c r="FV358" s="51">
        <v>571</v>
      </c>
      <c r="FW358" s="51">
        <v>607</v>
      </c>
      <c r="FX358" s="51">
        <v>542</v>
      </c>
      <c r="FY358" s="51">
        <v>450</v>
      </c>
      <c r="FZ358" s="51">
        <v>461</v>
      </c>
      <c r="GA358" s="51">
        <v>439</v>
      </c>
      <c r="GB358" s="51">
        <v>379</v>
      </c>
      <c r="GC358" s="51">
        <v>336</v>
      </c>
      <c r="GD358" s="51">
        <v>329</v>
      </c>
      <c r="GE358" s="51">
        <v>354</v>
      </c>
      <c r="GF358" s="51">
        <v>340</v>
      </c>
      <c r="GG358" s="51">
        <v>300</v>
      </c>
      <c r="GH358" s="51">
        <v>223</v>
      </c>
      <c r="GI358" s="51">
        <v>272</v>
      </c>
      <c r="GJ358" s="51">
        <v>214</v>
      </c>
      <c r="GK358" s="51">
        <v>205</v>
      </c>
      <c r="GL358" s="52">
        <v>840</v>
      </c>
    </row>
    <row r="359" spans="1:194" s="1" customFormat="1">
      <c r="A359" s="30" t="s">
        <v>133</v>
      </c>
      <c r="B359" s="1" t="s">
        <v>437</v>
      </c>
      <c r="C359" s="29" t="str">
        <f t="shared" si="102"/>
        <v>LA England - New Forest</v>
      </c>
      <c r="D359" s="50">
        <f t="shared" si="93"/>
        <v>68961</v>
      </c>
      <c r="E359" s="50">
        <f t="shared" si="94"/>
        <v>76537</v>
      </c>
      <c r="F359" s="51">
        <f t="shared" si="95"/>
        <v>175942</v>
      </c>
      <c r="G359" s="51">
        <f t="shared" si="96"/>
        <v>84573</v>
      </c>
      <c r="H359" s="52">
        <f t="shared" si="97"/>
        <v>91369</v>
      </c>
      <c r="I359" s="52">
        <f t="shared" si="98"/>
        <v>68961</v>
      </c>
      <c r="J359" s="52">
        <f t="shared" si="99"/>
        <v>76537</v>
      </c>
      <c r="K359" s="49">
        <f t="shared" si="100"/>
        <v>15612</v>
      </c>
      <c r="L359" s="50">
        <f t="shared" si="101"/>
        <v>14832</v>
      </c>
      <c r="M359" s="51">
        <v>662</v>
      </c>
      <c r="N359" s="51">
        <v>670</v>
      </c>
      <c r="O359" s="51">
        <v>752</v>
      </c>
      <c r="P359" s="51">
        <v>722</v>
      </c>
      <c r="Q359" s="51">
        <v>759</v>
      </c>
      <c r="R359" s="51">
        <v>810</v>
      </c>
      <c r="S359" s="51">
        <v>924</v>
      </c>
      <c r="T359" s="51">
        <v>864</v>
      </c>
      <c r="U359" s="51">
        <v>860</v>
      </c>
      <c r="V359" s="51">
        <v>984</v>
      </c>
      <c r="W359" s="51">
        <v>988</v>
      </c>
      <c r="X359" s="51">
        <v>954</v>
      </c>
      <c r="Y359" s="51">
        <v>962</v>
      </c>
      <c r="Z359" s="51">
        <v>996</v>
      </c>
      <c r="AA359" s="51">
        <v>963</v>
      </c>
      <c r="AB359" s="51">
        <v>925</v>
      </c>
      <c r="AC359" s="51">
        <v>884</v>
      </c>
      <c r="AD359" s="51">
        <v>933</v>
      </c>
      <c r="AE359" s="51">
        <v>888</v>
      </c>
      <c r="AF359" s="51">
        <v>691</v>
      </c>
      <c r="AG359" s="51">
        <v>657</v>
      </c>
      <c r="AH359" s="51">
        <v>697</v>
      </c>
      <c r="AI359" s="51">
        <v>653</v>
      </c>
      <c r="AJ359" s="51">
        <v>810</v>
      </c>
      <c r="AK359" s="51">
        <v>820</v>
      </c>
      <c r="AL359" s="51">
        <v>744</v>
      </c>
      <c r="AM359" s="51">
        <v>761</v>
      </c>
      <c r="AN359" s="51">
        <v>708</v>
      </c>
      <c r="AO359" s="51">
        <v>759</v>
      </c>
      <c r="AP359" s="51">
        <v>697</v>
      </c>
      <c r="AQ359" s="51">
        <v>842</v>
      </c>
      <c r="AR359" s="51">
        <v>830</v>
      </c>
      <c r="AS359" s="51">
        <v>804</v>
      </c>
      <c r="AT359" s="51">
        <v>774</v>
      </c>
      <c r="AU359" s="51">
        <v>785</v>
      </c>
      <c r="AV359" s="51">
        <v>898</v>
      </c>
      <c r="AW359" s="51">
        <v>762</v>
      </c>
      <c r="AX359" s="51">
        <v>832</v>
      </c>
      <c r="AY359" s="51">
        <v>782</v>
      </c>
      <c r="AZ359" s="51">
        <v>895</v>
      </c>
      <c r="BA359" s="51">
        <v>859</v>
      </c>
      <c r="BB359" s="51">
        <v>898</v>
      </c>
      <c r="BC359" s="51">
        <v>927</v>
      </c>
      <c r="BD359" s="51">
        <v>897</v>
      </c>
      <c r="BE359" s="51">
        <v>871</v>
      </c>
      <c r="BF359" s="51">
        <v>814</v>
      </c>
      <c r="BG359" s="51">
        <v>869</v>
      </c>
      <c r="BH359" s="51">
        <v>878</v>
      </c>
      <c r="BI359" s="51">
        <v>948</v>
      </c>
      <c r="BJ359" s="51">
        <v>977</v>
      </c>
      <c r="BK359" s="51">
        <v>1066</v>
      </c>
      <c r="BL359" s="51">
        <v>1143</v>
      </c>
      <c r="BM359" s="51">
        <v>1179</v>
      </c>
      <c r="BN359" s="51">
        <v>1268</v>
      </c>
      <c r="BO359" s="51">
        <v>1177</v>
      </c>
      <c r="BP359" s="51">
        <v>1262</v>
      </c>
      <c r="BQ359" s="51">
        <v>1321</v>
      </c>
      <c r="BR359" s="51">
        <v>1386</v>
      </c>
      <c r="BS359" s="51">
        <v>1381</v>
      </c>
      <c r="BT359" s="51">
        <v>1321</v>
      </c>
      <c r="BU359" s="51">
        <v>1362</v>
      </c>
      <c r="BV359" s="51">
        <v>1316</v>
      </c>
      <c r="BW359" s="51">
        <v>1250</v>
      </c>
      <c r="BX359" s="51">
        <v>1319</v>
      </c>
      <c r="BY359" s="51">
        <v>1247</v>
      </c>
      <c r="BZ359" s="51">
        <v>1239</v>
      </c>
      <c r="CA359" s="51">
        <v>1155</v>
      </c>
      <c r="CB359" s="51">
        <v>1106</v>
      </c>
      <c r="CC359" s="51">
        <v>1216</v>
      </c>
      <c r="CD359" s="51">
        <v>1200</v>
      </c>
      <c r="CE359" s="51">
        <v>1107</v>
      </c>
      <c r="CF359" s="51">
        <v>1133</v>
      </c>
      <c r="CG359" s="51">
        <v>1164</v>
      </c>
      <c r="CH359" s="51">
        <v>1225</v>
      </c>
      <c r="CI359" s="51">
        <v>1288</v>
      </c>
      <c r="CJ359" s="51">
        <v>1465</v>
      </c>
      <c r="CK359" s="51">
        <v>1063</v>
      </c>
      <c r="CL359" s="51">
        <v>1113</v>
      </c>
      <c r="CM359" s="51">
        <v>1042</v>
      </c>
      <c r="CN359" s="51">
        <v>890</v>
      </c>
      <c r="CO359" s="51">
        <v>785</v>
      </c>
      <c r="CP359" s="51">
        <v>696</v>
      </c>
      <c r="CQ359" s="51">
        <v>664</v>
      </c>
      <c r="CR359" s="51">
        <v>578</v>
      </c>
      <c r="CS359" s="51">
        <v>582</v>
      </c>
      <c r="CT359" s="51">
        <v>531</v>
      </c>
      <c r="CU359" s="51">
        <v>466</v>
      </c>
      <c r="CV359" s="51">
        <v>421</v>
      </c>
      <c r="CW359" s="51">
        <v>352</v>
      </c>
      <c r="CX359" s="51">
        <v>318</v>
      </c>
      <c r="CY359" s="51">
        <v>1137</v>
      </c>
      <c r="CZ359" s="51">
        <v>616</v>
      </c>
      <c r="DA359" s="51">
        <v>673</v>
      </c>
      <c r="DB359" s="51">
        <v>686</v>
      </c>
      <c r="DC359" s="51">
        <v>745</v>
      </c>
      <c r="DD359" s="51">
        <v>804</v>
      </c>
      <c r="DE359" s="51">
        <v>763</v>
      </c>
      <c r="DF359" s="51">
        <v>748</v>
      </c>
      <c r="DG359" s="51">
        <v>805</v>
      </c>
      <c r="DH359" s="51">
        <v>861</v>
      </c>
      <c r="DI359" s="51">
        <v>879</v>
      </c>
      <c r="DJ359" s="51">
        <v>914</v>
      </c>
      <c r="DK359" s="51">
        <v>950</v>
      </c>
      <c r="DL359" s="51">
        <v>891</v>
      </c>
      <c r="DM359" s="51">
        <v>941</v>
      </c>
      <c r="DN359" s="51">
        <v>903</v>
      </c>
      <c r="DO359" s="51">
        <v>925</v>
      </c>
      <c r="DP359" s="51">
        <v>899</v>
      </c>
      <c r="DQ359" s="51">
        <v>829</v>
      </c>
      <c r="DR359" s="51">
        <v>813</v>
      </c>
      <c r="DS359" s="51">
        <v>658</v>
      </c>
      <c r="DT359" s="51">
        <v>519</v>
      </c>
      <c r="DU359" s="51">
        <v>564</v>
      </c>
      <c r="DV359" s="51">
        <v>668</v>
      </c>
      <c r="DW359" s="51">
        <v>705</v>
      </c>
      <c r="DX359" s="51">
        <v>712</v>
      </c>
      <c r="DY359" s="51">
        <v>673</v>
      </c>
      <c r="DZ359" s="51">
        <v>757</v>
      </c>
      <c r="EA359" s="51">
        <v>708</v>
      </c>
      <c r="EB359" s="51">
        <v>765</v>
      </c>
      <c r="EC359" s="51">
        <v>798</v>
      </c>
      <c r="ED359" s="51">
        <v>825</v>
      </c>
      <c r="EE359" s="51">
        <v>905</v>
      </c>
      <c r="EF359" s="51">
        <v>848</v>
      </c>
      <c r="EG359" s="51">
        <v>887</v>
      </c>
      <c r="EH359" s="51">
        <v>950</v>
      </c>
      <c r="EI359" s="51">
        <v>939</v>
      </c>
      <c r="EJ359" s="51">
        <v>916</v>
      </c>
      <c r="EK359" s="51">
        <v>964</v>
      </c>
      <c r="EL359" s="51">
        <v>849</v>
      </c>
      <c r="EM359" s="51">
        <v>956</v>
      </c>
      <c r="EN359" s="51">
        <v>894</v>
      </c>
      <c r="EO359" s="51">
        <v>991</v>
      </c>
      <c r="EP359" s="51">
        <v>994</v>
      </c>
      <c r="EQ359" s="51">
        <v>958</v>
      </c>
      <c r="ER359" s="51">
        <v>915</v>
      </c>
      <c r="ES359" s="51">
        <v>887</v>
      </c>
      <c r="ET359" s="51">
        <v>927</v>
      </c>
      <c r="EU359" s="51">
        <v>1057</v>
      </c>
      <c r="EV359" s="51">
        <v>1078</v>
      </c>
      <c r="EW359" s="51">
        <v>1123</v>
      </c>
      <c r="EX359" s="51">
        <v>1184</v>
      </c>
      <c r="EY359" s="51">
        <v>1316</v>
      </c>
      <c r="EZ359" s="51">
        <v>1197</v>
      </c>
      <c r="FA359" s="51">
        <v>1351</v>
      </c>
      <c r="FB359" s="51">
        <v>1422</v>
      </c>
      <c r="FC359" s="51">
        <v>1416</v>
      </c>
      <c r="FD359" s="51">
        <v>1433</v>
      </c>
      <c r="FE359" s="51">
        <v>1514</v>
      </c>
      <c r="FF359" s="51">
        <v>1510</v>
      </c>
      <c r="FG359" s="51">
        <v>1557</v>
      </c>
      <c r="FH359" s="51">
        <v>1421</v>
      </c>
      <c r="FI359" s="51">
        <v>1404</v>
      </c>
      <c r="FJ359" s="51">
        <v>1325</v>
      </c>
      <c r="FK359" s="51">
        <v>1368</v>
      </c>
      <c r="FL359" s="51">
        <v>1349</v>
      </c>
      <c r="FM359" s="51">
        <v>1293</v>
      </c>
      <c r="FN359" s="51">
        <v>1247</v>
      </c>
      <c r="FO359" s="51">
        <v>1240</v>
      </c>
      <c r="FP359" s="51">
        <v>1271</v>
      </c>
      <c r="FQ359" s="51">
        <v>1264</v>
      </c>
      <c r="FR359" s="51">
        <v>1305</v>
      </c>
      <c r="FS359" s="51">
        <v>1302</v>
      </c>
      <c r="FT359" s="51">
        <v>1294</v>
      </c>
      <c r="FU359" s="51">
        <v>1329</v>
      </c>
      <c r="FV359" s="51">
        <v>1459</v>
      </c>
      <c r="FW359" s="51">
        <v>1709</v>
      </c>
      <c r="FX359" s="51">
        <v>1238</v>
      </c>
      <c r="FY359" s="51">
        <v>1172</v>
      </c>
      <c r="FZ359" s="51">
        <v>1118</v>
      </c>
      <c r="GA359" s="51">
        <v>1058</v>
      </c>
      <c r="GB359" s="51">
        <v>914</v>
      </c>
      <c r="GC359" s="51">
        <v>795</v>
      </c>
      <c r="GD359" s="51">
        <v>847</v>
      </c>
      <c r="GE359" s="51">
        <v>765</v>
      </c>
      <c r="GF359" s="51">
        <v>803</v>
      </c>
      <c r="GG359" s="51">
        <v>706</v>
      </c>
      <c r="GH359" s="51">
        <v>672</v>
      </c>
      <c r="GI359" s="51">
        <v>606</v>
      </c>
      <c r="GJ359" s="51">
        <v>543</v>
      </c>
      <c r="GK359" s="51">
        <v>452</v>
      </c>
      <c r="GL359" s="52">
        <v>2165</v>
      </c>
    </row>
    <row r="360" spans="1:194" s="1" customFormat="1">
      <c r="A360" s="30" t="s">
        <v>133</v>
      </c>
      <c r="B360" s="1" t="s">
        <v>438</v>
      </c>
      <c r="C360" s="29" t="str">
        <f t="shared" si="102"/>
        <v>LA England - Newark and Sherwood</v>
      </c>
      <c r="D360" s="50">
        <f t="shared" si="93"/>
        <v>49311</v>
      </c>
      <c r="E360" s="50">
        <f t="shared" si="94"/>
        <v>51541</v>
      </c>
      <c r="F360" s="51">
        <f t="shared" si="95"/>
        <v>125089</v>
      </c>
      <c r="G360" s="51">
        <f t="shared" si="96"/>
        <v>61623</v>
      </c>
      <c r="H360" s="52">
        <f t="shared" si="97"/>
        <v>63466</v>
      </c>
      <c r="I360" s="52">
        <f t="shared" si="98"/>
        <v>49311</v>
      </c>
      <c r="J360" s="52">
        <f t="shared" si="99"/>
        <v>51541</v>
      </c>
      <c r="K360" s="49">
        <f t="shared" si="100"/>
        <v>12312</v>
      </c>
      <c r="L360" s="50">
        <f t="shared" si="101"/>
        <v>11925</v>
      </c>
      <c r="M360" s="51">
        <v>605</v>
      </c>
      <c r="N360" s="51">
        <v>647</v>
      </c>
      <c r="O360" s="51">
        <v>639</v>
      </c>
      <c r="P360" s="51">
        <v>645</v>
      </c>
      <c r="Q360" s="51">
        <v>666</v>
      </c>
      <c r="R360" s="51">
        <v>683</v>
      </c>
      <c r="S360" s="51">
        <v>647</v>
      </c>
      <c r="T360" s="51">
        <v>679</v>
      </c>
      <c r="U360" s="51">
        <v>645</v>
      </c>
      <c r="V360" s="51">
        <v>769</v>
      </c>
      <c r="W360" s="51">
        <v>756</v>
      </c>
      <c r="X360" s="51">
        <v>726</v>
      </c>
      <c r="Y360" s="51">
        <v>733</v>
      </c>
      <c r="Z360" s="51">
        <v>737</v>
      </c>
      <c r="AA360" s="51">
        <v>700</v>
      </c>
      <c r="AB360" s="51">
        <v>682</v>
      </c>
      <c r="AC360" s="51">
        <v>686</v>
      </c>
      <c r="AD360" s="51">
        <v>667</v>
      </c>
      <c r="AE360" s="51">
        <v>680</v>
      </c>
      <c r="AF360" s="51">
        <v>534</v>
      </c>
      <c r="AG360" s="51">
        <v>491</v>
      </c>
      <c r="AH360" s="51">
        <v>600</v>
      </c>
      <c r="AI360" s="51">
        <v>603</v>
      </c>
      <c r="AJ360" s="51">
        <v>678</v>
      </c>
      <c r="AK360" s="51">
        <v>641</v>
      </c>
      <c r="AL360" s="51">
        <v>667</v>
      </c>
      <c r="AM360" s="51">
        <v>749</v>
      </c>
      <c r="AN360" s="51">
        <v>715</v>
      </c>
      <c r="AO360" s="51">
        <v>739</v>
      </c>
      <c r="AP360" s="51">
        <v>766</v>
      </c>
      <c r="AQ360" s="51">
        <v>802</v>
      </c>
      <c r="AR360" s="51">
        <v>790</v>
      </c>
      <c r="AS360" s="51">
        <v>766</v>
      </c>
      <c r="AT360" s="51">
        <v>743</v>
      </c>
      <c r="AU360" s="51">
        <v>815</v>
      </c>
      <c r="AV360" s="51">
        <v>759</v>
      </c>
      <c r="AW360" s="51">
        <v>716</v>
      </c>
      <c r="AX360" s="51">
        <v>769</v>
      </c>
      <c r="AY360" s="51">
        <v>709</v>
      </c>
      <c r="AZ360" s="51">
        <v>726</v>
      </c>
      <c r="BA360" s="51">
        <v>711</v>
      </c>
      <c r="BB360" s="51">
        <v>753</v>
      </c>
      <c r="BC360" s="51">
        <v>753</v>
      </c>
      <c r="BD360" s="51">
        <v>725</v>
      </c>
      <c r="BE360" s="51">
        <v>683</v>
      </c>
      <c r="BF360" s="51">
        <v>656</v>
      </c>
      <c r="BG360" s="51">
        <v>680</v>
      </c>
      <c r="BH360" s="51">
        <v>699</v>
      </c>
      <c r="BI360" s="51">
        <v>719</v>
      </c>
      <c r="BJ360" s="51">
        <v>818</v>
      </c>
      <c r="BK360" s="51">
        <v>877</v>
      </c>
      <c r="BL360" s="51">
        <v>914</v>
      </c>
      <c r="BM360" s="51">
        <v>849</v>
      </c>
      <c r="BN360" s="51">
        <v>957</v>
      </c>
      <c r="BO360" s="51">
        <v>977</v>
      </c>
      <c r="BP360" s="51">
        <v>965</v>
      </c>
      <c r="BQ360" s="51">
        <v>929</v>
      </c>
      <c r="BR360" s="51">
        <v>901</v>
      </c>
      <c r="BS360" s="51">
        <v>914</v>
      </c>
      <c r="BT360" s="51">
        <v>990</v>
      </c>
      <c r="BU360" s="51">
        <v>896</v>
      </c>
      <c r="BV360" s="51">
        <v>857</v>
      </c>
      <c r="BW360" s="51">
        <v>791</v>
      </c>
      <c r="BX360" s="51">
        <v>828</v>
      </c>
      <c r="BY360" s="51">
        <v>818</v>
      </c>
      <c r="BZ360" s="51">
        <v>772</v>
      </c>
      <c r="CA360" s="51">
        <v>721</v>
      </c>
      <c r="CB360" s="51">
        <v>695</v>
      </c>
      <c r="CC360" s="51">
        <v>726</v>
      </c>
      <c r="CD360" s="51">
        <v>641</v>
      </c>
      <c r="CE360" s="51">
        <v>704</v>
      </c>
      <c r="CF360" s="51">
        <v>699</v>
      </c>
      <c r="CG360" s="51">
        <v>704</v>
      </c>
      <c r="CH360" s="51">
        <v>713</v>
      </c>
      <c r="CI360" s="51">
        <v>726</v>
      </c>
      <c r="CJ360" s="51">
        <v>795</v>
      </c>
      <c r="CK360" s="51">
        <v>606</v>
      </c>
      <c r="CL360" s="51">
        <v>522</v>
      </c>
      <c r="CM360" s="51">
        <v>571</v>
      </c>
      <c r="CN360" s="51">
        <v>510</v>
      </c>
      <c r="CO360" s="51">
        <v>414</v>
      </c>
      <c r="CP360" s="51">
        <v>347</v>
      </c>
      <c r="CQ360" s="51">
        <v>342</v>
      </c>
      <c r="CR360" s="51">
        <v>336</v>
      </c>
      <c r="CS360" s="51">
        <v>284</v>
      </c>
      <c r="CT360" s="51">
        <v>266</v>
      </c>
      <c r="CU360" s="51">
        <v>219</v>
      </c>
      <c r="CV360" s="51">
        <v>161</v>
      </c>
      <c r="CW360" s="51">
        <v>149</v>
      </c>
      <c r="CX360" s="51">
        <v>136</v>
      </c>
      <c r="CY360" s="51">
        <v>434</v>
      </c>
      <c r="CZ360" s="51">
        <v>556</v>
      </c>
      <c r="DA360" s="51">
        <v>591</v>
      </c>
      <c r="DB360" s="51">
        <v>636</v>
      </c>
      <c r="DC360" s="51">
        <v>607</v>
      </c>
      <c r="DD360" s="51">
        <v>622</v>
      </c>
      <c r="DE360" s="51">
        <v>609</v>
      </c>
      <c r="DF360" s="51">
        <v>694</v>
      </c>
      <c r="DG360" s="51">
        <v>682</v>
      </c>
      <c r="DH360" s="51">
        <v>676</v>
      </c>
      <c r="DI360" s="51">
        <v>668</v>
      </c>
      <c r="DJ360" s="51">
        <v>706</v>
      </c>
      <c r="DK360" s="51">
        <v>727</v>
      </c>
      <c r="DL360" s="51">
        <v>698</v>
      </c>
      <c r="DM360" s="51">
        <v>703</v>
      </c>
      <c r="DN360" s="51">
        <v>681</v>
      </c>
      <c r="DO360" s="51">
        <v>662</v>
      </c>
      <c r="DP360" s="51">
        <v>733</v>
      </c>
      <c r="DQ360" s="51">
        <v>674</v>
      </c>
      <c r="DR360" s="51">
        <v>617</v>
      </c>
      <c r="DS360" s="51">
        <v>527</v>
      </c>
      <c r="DT360" s="51">
        <v>509</v>
      </c>
      <c r="DU360" s="51">
        <v>532</v>
      </c>
      <c r="DV360" s="51">
        <v>587</v>
      </c>
      <c r="DW360" s="51">
        <v>632</v>
      </c>
      <c r="DX360" s="51">
        <v>651</v>
      </c>
      <c r="DY360" s="51">
        <v>665</v>
      </c>
      <c r="DZ360" s="51">
        <v>670</v>
      </c>
      <c r="EA360" s="51">
        <v>684</v>
      </c>
      <c r="EB360" s="51">
        <v>638</v>
      </c>
      <c r="EC360" s="51">
        <v>781</v>
      </c>
      <c r="ED360" s="51">
        <v>815</v>
      </c>
      <c r="EE360" s="51">
        <v>749</v>
      </c>
      <c r="EF360" s="51">
        <v>786</v>
      </c>
      <c r="EG360" s="51">
        <v>810</v>
      </c>
      <c r="EH360" s="51">
        <v>774</v>
      </c>
      <c r="EI360" s="51">
        <v>817</v>
      </c>
      <c r="EJ360" s="51">
        <v>756</v>
      </c>
      <c r="EK360" s="51">
        <v>820</v>
      </c>
      <c r="EL360" s="51">
        <v>733</v>
      </c>
      <c r="EM360" s="51">
        <v>760</v>
      </c>
      <c r="EN360" s="51">
        <v>709</v>
      </c>
      <c r="EO360" s="51">
        <v>710</v>
      </c>
      <c r="EP360" s="51">
        <v>776</v>
      </c>
      <c r="EQ360" s="51">
        <v>710</v>
      </c>
      <c r="ER360" s="51">
        <v>703</v>
      </c>
      <c r="ES360" s="51">
        <v>621</v>
      </c>
      <c r="ET360" s="51">
        <v>690</v>
      </c>
      <c r="EU360" s="51">
        <v>703</v>
      </c>
      <c r="EV360" s="51">
        <v>778</v>
      </c>
      <c r="EW360" s="51">
        <v>859</v>
      </c>
      <c r="EX360" s="51">
        <v>869</v>
      </c>
      <c r="EY360" s="51">
        <v>949</v>
      </c>
      <c r="EZ360" s="51">
        <v>877</v>
      </c>
      <c r="FA360" s="51">
        <v>972</v>
      </c>
      <c r="FB360" s="51">
        <v>916</v>
      </c>
      <c r="FC360" s="51">
        <v>965</v>
      </c>
      <c r="FD360" s="51">
        <v>992</v>
      </c>
      <c r="FE360" s="51">
        <v>981</v>
      </c>
      <c r="FF360" s="51">
        <v>956</v>
      </c>
      <c r="FG360" s="51">
        <v>934</v>
      </c>
      <c r="FH360" s="51">
        <v>933</v>
      </c>
      <c r="FI360" s="51">
        <v>863</v>
      </c>
      <c r="FJ360" s="51">
        <v>900</v>
      </c>
      <c r="FK360" s="51">
        <v>890</v>
      </c>
      <c r="FL360" s="51">
        <v>802</v>
      </c>
      <c r="FM360" s="51">
        <v>792</v>
      </c>
      <c r="FN360" s="51">
        <v>773</v>
      </c>
      <c r="FO360" s="51">
        <v>754</v>
      </c>
      <c r="FP360" s="51">
        <v>746</v>
      </c>
      <c r="FQ360" s="51">
        <v>714</v>
      </c>
      <c r="FR360" s="51">
        <v>732</v>
      </c>
      <c r="FS360" s="51">
        <v>698</v>
      </c>
      <c r="FT360" s="51">
        <v>755</v>
      </c>
      <c r="FU360" s="51">
        <v>769</v>
      </c>
      <c r="FV360" s="51">
        <v>846</v>
      </c>
      <c r="FW360" s="51">
        <v>867</v>
      </c>
      <c r="FX360" s="51">
        <v>663</v>
      </c>
      <c r="FY360" s="51">
        <v>648</v>
      </c>
      <c r="FZ360" s="51">
        <v>627</v>
      </c>
      <c r="GA360" s="51">
        <v>563</v>
      </c>
      <c r="GB360" s="51">
        <v>505</v>
      </c>
      <c r="GC360" s="51">
        <v>395</v>
      </c>
      <c r="GD360" s="51">
        <v>411</v>
      </c>
      <c r="GE360" s="51">
        <v>470</v>
      </c>
      <c r="GF360" s="51">
        <v>358</v>
      </c>
      <c r="GG360" s="51">
        <v>321</v>
      </c>
      <c r="GH360" s="51">
        <v>271</v>
      </c>
      <c r="GI360" s="51">
        <v>266</v>
      </c>
      <c r="GJ360" s="51">
        <v>238</v>
      </c>
      <c r="GK360" s="51">
        <v>195</v>
      </c>
      <c r="GL360" s="52">
        <v>793</v>
      </c>
    </row>
    <row r="361" spans="1:194" s="1" customFormat="1">
      <c r="A361" s="30" t="s">
        <v>133</v>
      </c>
      <c r="B361" s="1" t="s">
        <v>439</v>
      </c>
      <c r="C361" s="29" t="str">
        <f t="shared" si="102"/>
        <v>LA England - Newcastle upon Tyne</v>
      </c>
      <c r="D361" s="50">
        <f t="shared" si="93"/>
        <v>122298</v>
      </c>
      <c r="E361" s="50">
        <f t="shared" si="94"/>
        <v>126308</v>
      </c>
      <c r="F361" s="51">
        <f t="shared" si="95"/>
        <v>307565</v>
      </c>
      <c r="G361" s="51">
        <f t="shared" si="96"/>
        <v>152597</v>
      </c>
      <c r="H361" s="52">
        <f t="shared" si="97"/>
        <v>154968</v>
      </c>
      <c r="I361" s="52">
        <f t="shared" si="98"/>
        <v>122298</v>
      </c>
      <c r="J361" s="52">
        <f t="shared" si="99"/>
        <v>126308</v>
      </c>
      <c r="K361" s="49">
        <f t="shared" si="100"/>
        <v>30299</v>
      </c>
      <c r="L361" s="50">
        <f t="shared" si="101"/>
        <v>28660</v>
      </c>
      <c r="M361" s="51">
        <v>1591</v>
      </c>
      <c r="N361" s="51">
        <v>1618</v>
      </c>
      <c r="O361" s="51">
        <v>1529</v>
      </c>
      <c r="P361" s="51">
        <v>1627</v>
      </c>
      <c r="Q361" s="51">
        <v>1691</v>
      </c>
      <c r="R361" s="51">
        <v>1751</v>
      </c>
      <c r="S361" s="51">
        <v>1781</v>
      </c>
      <c r="T361" s="51">
        <v>1728</v>
      </c>
      <c r="U361" s="51">
        <v>1699</v>
      </c>
      <c r="V361" s="51">
        <v>1776</v>
      </c>
      <c r="W361" s="51">
        <v>1769</v>
      </c>
      <c r="X361" s="51">
        <v>1819</v>
      </c>
      <c r="Y361" s="51">
        <v>1731</v>
      </c>
      <c r="Z361" s="51">
        <v>1748</v>
      </c>
      <c r="AA361" s="51">
        <v>1676</v>
      </c>
      <c r="AB361" s="51">
        <v>1611</v>
      </c>
      <c r="AC361" s="51">
        <v>1635</v>
      </c>
      <c r="AD361" s="51">
        <v>1519</v>
      </c>
      <c r="AE361" s="51">
        <v>1996</v>
      </c>
      <c r="AF361" s="51">
        <v>4425</v>
      </c>
      <c r="AG361" s="51">
        <v>5004</v>
      </c>
      <c r="AH361" s="51">
        <v>4627</v>
      </c>
      <c r="AI361" s="51">
        <v>3998</v>
      </c>
      <c r="AJ361" s="51">
        <v>3160</v>
      </c>
      <c r="AK361" s="51">
        <v>2992</v>
      </c>
      <c r="AL361" s="51">
        <v>2866</v>
      </c>
      <c r="AM361" s="51">
        <v>2572</v>
      </c>
      <c r="AN361" s="51">
        <v>2635</v>
      </c>
      <c r="AO361" s="51">
        <v>2402</v>
      </c>
      <c r="AP361" s="51">
        <v>2362</v>
      </c>
      <c r="AQ361" s="51">
        <v>2286</v>
      </c>
      <c r="AR361" s="51">
        <v>2102</v>
      </c>
      <c r="AS361" s="51">
        <v>2272</v>
      </c>
      <c r="AT361" s="51">
        <v>2061</v>
      </c>
      <c r="AU361" s="51">
        <v>2112</v>
      </c>
      <c r="AV361" s="51">
        <v>2089</v>
      </c>
      <c r="AW361" s="51">
        <v>2063</v>
      </c>
      <c r="AX361" s="51">
        <v>2004</v>
      </c>
      <c r="AY361" s="51">
        <v>1944</v>
      </c>
      <c r="AZ361" s="51">
        <v>1892</v>
      </c>
      <c r="BA361" s="51">
        <v>1953</v>
      </c>
      <c r="BB361" s="51">
        <v>1784</v>
      </c>
      <c r="BC361" s="51">
        <v>1879</v>
      </c>
      <c r="BD361" s="51">
        <v>1788</v>
      </c>
      <c r="BE361" s="51">
        <v>1612</v>
      </c>
      <c r="BF361" s="51">
        <v>1562</v>
      </c>
      <c r="BG361" s="51">
        <v>1620</v>
      </c>
      <c r="BH361" s="51">
        <v>1615</v>
      </c>
      <c r="BI361" s="51">
        <v>1518</v>
      </c>
      <c r="BJ361" s="51">
        <v>1597</v>
      </c>
      <c r="BK361" s="51">
        <v>1679</v>
      </c>
      <c r="BL361" s="51">
        <v>1800</v>
      </c>
      <c r="BM361" s="51">
        <v>1641</v>
      </c>
      <c r="BN361" s="51">
        <v>1657</v>
      </c>
      <c r="BO361" s="51">
        <v>1565</v>
      </c>
      <c r="BP361" s="51">
        <v>1678</v>
      </c>
      <c r="BQ361" s="51">
        <v>1688</v>
      </c>
      <c r="BR361" s="51">
        <v>1827</v>
      </c>
      <c r="BS361" s="51">
        <v>1732</v>
      </c>
      <c r="BT361" s="51">
        <v>1652</v>
      </c>
      <c r="BU361" s="51">
        <v>1684</v>
      </c>
      <c r="BV361" s="51">
        <v>1566</v>
      </c>
      <c r="BW361" s="51">
        <v>1562</v>
      </c>
      <c r="BX361" s="51">
        <v>1473</v>
      </c>
      <c r="BY361" s="51">
        <v>1562</v>
      </c>
      <c r="BZ361" s="51">
        <v>1361</v>
      </c>
      <c r="CA361" s="51">
        <v>1326</v>
      </c>
      <c r="CB361" s="51">
        <v>1242</v>
      </c>
      <c r="CC361" s="51">
        <v>1253</v>
      </c>
      <c r="CD361" s="51">
        <v>1184</v>
      </c>
      <c r="CE361" s="51">
        <v>1098</v>
      </c>
      <c r="CF361" s="51">
        <v>1056</v>
      </c>
      <c r="CG361" s="51">
        <v>1094</v>
      </c>
      <c r="CH361" s="51">
        <v>1058</v>
      </c>
      <c r="CI361" s="51">
        <v>1086</v>
      </c>
      <c r="CJ361" s="51">
        <v>1212</v>
      </c>
      <c r="CK361" s="51">
        <v>858</v>
      </c>
      <c r="CL361" s="51">
        <v>785</v>
      </c>
      <c r="CM361" s="51">
        <v>741</v>
      </c>
      <c r="CN361" s="51">
        <v>648</v>
      </c>
      <c r="CO361" s="51">
        <v>561</v>
      </c>
      <c r="CP361" s="51">
        <v>470</v>
      </c>
      <c r="CQ361" s="51">
        <v>510</v>
      </c>
      <c r="CR361" s="51">
        <v>487</v>
      </c>
      <c r="CS361" s="51">
        <v>396</v>
      </c>
      <c r="CT361" s="51">
        <v>392</v>
      </c>
      <c r="CU361" s="51">
        <v>367</v>
      </c>
      <c r="CV361" s="51">
        <v>319</v>
      </c>
      <c r="CW361" s="51">
        <v>278</v>
      </c>
      <c r="CX361" s="51">
        <v>227</v>
      </c>
      <c r="CY361" s="51">
        <v>731</v>
      </c>
      <c r="CZ361" s="51">
        <v>1516</v>
      </c>
      <c r="DA361" s="51">
        <v>1466</v>
      </c>
      <c r="DB361" s="51">
        <v>1541</v>
      </c>
      <c r="DC361" s="51">
        <v>1603</v>
      </c>
      <c r="DD361" s="51">
        <v>1601</v>
      </c>
      <c r="DE361" s="51">
        <v>1588</v>
      </c>
      <c r="DF361" s="51">
        <v>1709</v>
      </c>
      <c r="DG361" s="51">
        <v>1573</v>
      </c>
      <c r="DH361" s="51">
        <v>1722</v>
      </c>
      <c r="DI361" s="51">
        <v>1689</v>
      </c>
      <c r="DJ361" s="51">
        <v>1602</v>
      </c>
      <c r="DK361" s="51">
        <v>1666</v>
      </c>
      <c r="DL361" s="51">
        <v>1637</v>
      </c>
      <c r="DM361" s="51">
        <v>1649</v>
      </c>
      <c r="DN361" s="51">
        <v>1624</v>
      </c>
      <c r="DO361" s="51">
        <v>1528</v>
      </c>
      <c r="DP361" s="51">
        <v>1443</v>
      </c>
      <c r="DQ361" s="51">
        <v>1503</v>
      </c>
      <c r="DR361" s="51">
        <v>2093</v>
      </c>
      <c r="DS361" s="51">
        <v>4833</v>
      </c>
      <c r="DT361" s="51">
        <v>5521</v>
      </c>
      <c r="DU361" s="51">
        <v>4968</v>
      </c>
      <c r="DV361" s="51">
        <v>3498</v>
      </c>
      <c r="DW361" s="51">
        <v>2781</v>
      </c>
      <c r="DX361" s="51">
        <v>2507</v>
      </c>
      <c r="DY361" s="51">
        <v>2679</v>
      </c>
      <c r="DZ361" s="51">
        <v>2609</v>
      </c>
      <c r="EA361" s="51">
        <v>2381</v>
      </c>
      <c r="EB361" s="51">
        <v>2358</v>
      </c>
      <c r="EC361" s="51">
        <v>2272</v>
      </c>
      <c r="ED361" s="51">
        <v>2210</v>
      </c>
      <c r="EE361" s="51">
        <v>2141</v>
      </c>
      <c r="EF361" s="51">
        <v>2234</v>
      </c>
      <c r="EG361" s="51">
        <v>2040</v>
      </c>
      <c r="EH361" s="51">
        <v>2260</v>
      </c>
      <c r="EI361" s="51">
        <v>2182</v>
      </c>
      <c r="EJ361" s="51">
        <v>2088</v>
      </c>
      <c r="EK361" s="51">
        <v>1994</v>
      </c>
      <c r="EL361" s="51">
        <v>1944</v>
      </c>
      <c r="EM361" s="51">
        <v>1961</v>
      </c>
      <c r="EN361" s="51">
        <v>1948</v>
      </c>
      <c r="EO361" s="51">
        <v>1921</v>
      </c>
      <c r="EP361" s="51">
        <v>1814</v>
      </c>
      <c r="EQ361" s="51">
        <v>1713</v>
      </c>
      <c r="ER361" s="51">
        <v>1584</v>
      </c>
      <c r="ES361" s="51">
        <v>1473</v>
      </c>
      <c r="ET361" s="51">
        <v>1651</v>
      </c>
      <c r="EU361" s="51">
        <v>1623</v>
      </c>
      <c r="EV361" s="51">
        <v>1581</v>
      </c>
      <c r="EW361" s="51">
        <v>1551</v>
      </c>
      <c r="EX361" s="51">
        <v>1558</v>
      </c>
      <c r="EY361" s="51">
        <v>1716</v>
      </c>
      <c r="EZ361" s="51">
        <v>1598</v>
      </c>
      <c r="FA361" s="51">
        <v>1615</v>
      </c>
      <c r="FB361" s="51">
        <v>1756</v>
      </c>
      <c r="FC361" s="51">
        <v>1711</v>
      </c>
      <c r="FD361" s="51">
        <v>1731</v>
      </c>
      <c r="FE361" s="51">
        <v>1696</v>
      </c>
      <c r="FF361" s="51">
        <v>1712</v>
      </c>
      <c r="FG361" s="51">
        <v>1816</v>
      </c>
      <c r="FH361" s="51">
        <v>1694</v>
      </c>
      <c r="FI361" s="51">
        <v>1622</v>
      </c>
      <c r="FJ361" s="51">
        <v>1601</v>
      </c>
      <c r="FK361" s="51">
        <v>1675</v>
      </c>
      <c r="FL361" s="51">
        <v>1489</v>
      </c>
      <c r="FM361" s="51">
        <v>1447</v>
      </c>
      <c r="FN361" s="51">
        <v>1429</v>
      </c>
      <c r="FO361" s="51">
        <v>1285</v>
      </c>
      <c r="FP361" s="51">
        <v>1257</v>
      </c>
      <c r="FQ361" s="51">
        <v>1271</v>
      </c>
      <c r="FR361" s="51">
        <v>1225</v>
      </c>
      <c r="FS361" s="51">
        <v>1143</v>
      </c>
      <c r="FT361" s="51">
        <v>1165</v>
      </c>
      <c r="FU361" s="51">
        <v>1139</v>
      </c>
      <c r="FV361" s="51">
        <v>1207</v>
      </c>
      <c r="FW361" s="51">
        <v>1360</v>
      </c>
      <c r="FX361" s="51">
        <v>915</v>
      </c>
      <c r="FY361" s="51">
        <v>909</v>
      </c>
      <c r="FZ361" s="51">
        <v>874</v>
      </c>
      <c r="GA361" s="51">
        <v>754</v>
      </c>
      <c r="GB361" s="51">
        <v>703</v>
      </c>
      <c r="GC361" s="51">
        <v>649</v>
      </c>
      <c r="GD361" s="51">
        <v>730</v>
      </c>
      <c r="GE361" s="51">
        <v>683</v>
      </c>
      <c r="GF361" s="51">
        <v>683</v>
      </c>
      <c r="GG361" s="51">
        <v>637</v>
      </c>
      <c r="GH361" s="51">
        <v>531</v>
      </c>
      <c r="GI361" s="51">
        <v>526</v>
      </c>
      <c r="GJ361" s="51">
        <v>388</v>
      </c>
      <c r="GK361" s="51">
        <v>366</v>
      </c>
      <c r="GL361" s="52">
        <v>1629</v>
      </c>
    </row>
    <row r="362" spans="1:194" s="1" customFormat="1">
      <c r="A362" s="30" t="s">
        <v>133</v>
      </c>
      <c r="B362" s="1" t="s">
        <v>440</v>
      </c>
      <c r="C362" s="29" t="str">
        <f t="shared" si="102"/>
        <v>LA England - Newcastle-under-Lyme</v>
      </c>
      <c r="D362" s="50">
        <f t="shared" si="93"/>
        <v>49470</v>
      </c>
      <c r="E362" s="50">
        <f t="shared" si="94"/>
        <v>52892</v>
      </c>
      <c r="F362" s="51">
        <f t="shared" si="95"/>
        <v>125297</v>
      </c>
      <c r="G362" s="51">
        <f t="shared" si="96"/>
        <v>61266</v>
      </c>
      <c r="H362" s="52">
        <f t="shared" si="97"/>
        <v>64031</v>
      </c>
      <c r="I362" s="52">
        <f t="shared" si="98"/>
        <v>49470</v>
      </c>
      <c r="J362" s="52">
        <f t="shared" si="99"/>
        <v>52892</v>
      </c>
      <c r="K362" s="49">
        <f t="shared" si="100"/>
        <v>11796</v>
      </c>
      <c r="L362" s="50">
        <f t="shared" si="101"/>
        <v>11139</v>
      </c>
      <c r="M362" s="51">
        <v>545</v>
      </c>
      <c r="N362" s="51">
        <v>564</v>
      </c>
      <c r="O362" s="51">
        <v>621</v>
      </c>
      <c r="P362" s="51">
        <v>564</v>
      </c>
      <c r="Q362" s="51">
        <v>610</v>
      </c>
      <c r="R362" s="51">
        <v>689</v>
      </c>
      <c r="S362" s="51">
        <v>634</v>
      </c>
      <c r="T362" s="51">
        <v>690</v>
      </c>
      <c r="U362" s="51">
        <v>676</v>
      </c>
      <c r="V362" s="51">
        <v>687</v>
      </c>
      <c r="W362" s="51">
        <v>696</v>
      </c>
      <c r="X362" s="51">
        <v>658</v>
      </c>
      <c r="Y362" s="51">
        <v>688</v>
      </c>
      <c r="Z362" s="51">
        <v>739</v>
      </c>
      <c r="AA362" s="51">
        <v>695</v>
      </c>
      <c r="AB362" s="51">
        <v>638</v>
      </c>
      <c r="AC362" s="51">
        <v>644</v>
      </c>
      <c r="AD362" s="51">
        <v>758</v>
      </c>
      <c r="AE362" s="51">
        <v>781</v>
      </c>
      <c r="AF362" s="51">
        <v>1166</v>
      </c>
      <c r="AG362" s="51">
        <v>1091</v>
      </c>
      <c r="AH362" s="51">
        <v>1042</v>
      </c>
      <c r="AI362" s="51">
        <v>881</v>
      </c>
      <c r="AJ362" s="51">
        <v>778</v>
      </c>
      <c r="AK362" s="51">
        <v>720</v>
      </c>
      <c r="AL362" s="51">
        <v>671</v>
      </c>
      <c r="AM362" s="51">
        <v>707</v>
      </c>
      <c r="AN362" s="51">
        <v>655</v>
      </c>
      <c r="AO362" s="51">
        <v>683</v>
      </c>
      <c r="AP362" s="51">
        <v>677</v>
      </c>
      <c r="AQ362" s="51">
        <v>695</v>
      </c>
      <c r="AR362" s="51">
        <v>743</v>
      </c>
      <c r="AS362" s="51">
        <v>728</v>
      </c>
      <c r="AT362" s="51">
        <v>785</v>
      </c>
      <c r="AU362" s="51">
        <v>759</v>
      </c>
      <c r="AV362" s="51">
        <v>755</v>
      </c>
      <c r="AW362" s="51">
        <v>750</v>
      </c>
      <c r="AX362" s="51">
        <v>752</v>
      </c>
      <c r="AY362" s="51">
        <v>709</v>
      </c>
      <c r="AZ362" s="51">
        <v>738</v>
      </c>
      <c r="BA362" s="51">
        <v>706</v>
      </c>
      <c r="BB362" s="51">
        <v>688</v>
      </c>
      <c r="BC362" s="51">
        <v>729</v>
      </c>
      <c r="BD362" s="51">
        <v>681</v>
      </c>
      <c r="BE362" s="51">
        <v>660</v>
      </c>
      <c r="BF362" s="51">
        <v>665</v>
      </c>
      <c r="BG362" s="51">
        <v>661</v>
      </c>
      <c r="BH362" s="51">
        <v>710</v>
      </c>
      <c r="BI362" s="51">
        <v>737</v>
      </c>
      <c r="BJ362" s="51">
        <v>764</v>
      </c>
      <c r="BK362" s="51">
        <v>823</v>
      </c>
      <c r="BL362" s="51">
        <v>871</v>
      </c>
      <c r="BM362" s="51">
        <v>884</v>
      </c>
      <c r="BN362" s="51">
        <v>868</v>
      </c>
      <c r="BO362" s="51">
        <v>854</v>
      </c>
      <c r="BP362" s="51">
        <v>869</v>
      </c>
      <c r="BQ362" s="51">
        <v>855</v>
      </c>
      <c r="BR362" s="51">
        <v>874</v>
      </c>
      <c r="BS362" s="51">
        <v>884</v>
      </c>
      <c r="BT362" s="51">
        <v>847</v>
      </c>
      <c r="BU362" s="51">
        <v>879</v>
      </c>
      <c r="BV362" s="51">
        <v>861</v>
      </c>
      <c r="BW362" s="51">
        <v>771</v>
      </c>
      <c r="BX362" s="51">
        <v>745</v>
      </c>
      <c r="BY362" s="51">
        <v>823</v>
      </c>
      <c r="BZ362" s="51">
        <v>741</v>
      </c>
      <c r="CA362" s="51">
        <v>645</v>
      </c>
      <c r="CB362" s="51">
        <v>662</v>
      </c>
      <c r="CC362" s="51">
        <v>684</v>
      </c>
      <c r="CD362" s="51">
        <v>654</v>
      </c>
      <c r="CE362" s="51">
        <v>615</v>
      </c>
      <c r="CF362" s="51">
        <v>638</v>
      </c>
      <c r="CG362" s="51">
        <v>627</v>
      </c>
      <c r="CH362" s="51">
        <v>701</v>
      </c>
      <c r="CI362" s="51">
        <v>713</v>
      </c>
      <c r="CJ362" s="51">
        <v>741</v>
      </c>
      <c r="CK362" s="51">
        <v>524</v>
      </c>
      <c r="CL362" s="51">
        <v>538</v>
      </c>
      <c r="CM362" s="51">
        <v>542</v>
      </c>
      <c r="CN362" s="51">
        <v>455</v>
      </c>
      <c r="CO362" s="51">
        <v>410</v>
      </c>
      <c r="CP362" s="51">
        <v>352</v>
      </c>
      <c r="CQ362" s="51">
        <v>297</v>
      </c>
      <c r="CR362" s="51">
        <v>316</v>
      </c>
      <c r="CS362" s="51">
        <v>278</v>
      </c>
      <c r="CT362" s="51">
        <v>279</v>
      </c>
      <c r="CU362" s="51">
        <v>218</v>
      </c>
      <c r="CV362" s="51">
        <v>186</v>
      </c>
      <c r="CW362" s="51">
        <v>152</v>
      </c>
      <c r="CX362" s="51">
        <v>121</v>
      </c>
      <c r="CY362" s="51">
        <v>406</v>
      </c>
      <c r="CZ362" s="51">
        <v>542</v>
      </c>
      <c r="DA362" s="51">
        <v>543</v>
      </c>
      <c r="DB362" s="51">
        <v>592</v>
      </c>
      <c r="DC362" s="51">
        <v>592</v>
      </c>
      <c r="DD362" s="51">
        <v>582</v>
      </c>
      <c r="DE362" s="51">
        <v>598</v>
      </c>
      <c r="DF362" s="51">
        <v>641</v>
      </c>
      <c r="DG362" s="51">
        <v>599</v>
      </c>
      <c r="DH362" s="51">
        <v>652</v>
      </c>
      <c r="DI362" s="51">
        <v>645</v>
      </c>
      <c r="DJ362" s="51">
        <v>661</v>
      </c>
      <c r="DK362" s="51">
        <v>665</v>
      </c>
      <c r="DL362" s="51">
        <v>563</v>
      </c>
      <c r="DM362" s="51">
        <v>652</v>
      </c>
      <c r="DN362" s="51">
        <v>665</v>
      </c>
      <c r="DO362" s="51">
        <v>656</v>
      </c>
      <c r="DP362" s="51">
        <v>626</v>
      </c>
      <c r="DQ362" s="51">
        <v>665</v>
      </c>
      <c r="DR362" s="51">
        <v>774</v>
      </c>
      <c r="DS362" s="51">
        <v>1323</v>
      </c>
      <c r="DT362" s="51">
        <v>1267</v>
      </c>
      <c r="DU362" s="51">
        <v>1097</v>
      </c>
      <c r="DV362" s="51">
        <v>816</v>
      </c>
      <c r="DW362" s="51">
        <v>760</v>
      </c>
      <c r="DX362" s="51">
        <v>689</v>
      </c>
      <c r="DY362" s="51">
        <v>694</v>
      </c>
      <c r="DZ362" s="51">
        <v>694</v>
      </c>
      <c r="EA362" s="51">
        <v>642</v>
      </c>
      <c r="EB362" s="51">
        <v>766</v>
      </c>
      <c r="EC362" s="51">
        <v>717</v>
      </c>
      <c r="ED362" s="51">
        <v>760</v>
      </c>
      <c r="EE362" s="51">
        <v>825</v>
      </c>
      <c r="EF362" s="51">
        <v>799</v>
      </c>
      <c r="EG362" s="51">
        <v>821</v>
      </c>
      <c r="EH362" s="51">
        <v>777</v>
      </c>
      <c r="EI362" s="51">
        <v>777</v>
      </c>
      <c r="EJ362" s="51">
        <v>811</v>
      </c>
      <c r="EK362" s="51">
        <v>773</v>
      </c>
      <c r="EL362" s="51">
        <v>685</v>
      </c>
      <c r="EM362" s="51">
        <v>756</v>
      </c>
      <c r="EN362" s="51">
        <v>766</v>
      </c>
      <c r="EO362" s="51">
        <v>715</v>
      </c>
      <c r="EP362" s="51">
        <v>763</v>
      </c>
      <c r="EQ362" s="51">
        <v>705</v>
      </c>
      <c r="ER362" s="51">
        <v>671</v>
      </c>
      <c r="ES362" s="51">
        <v>657</v>
      </c>
      <c r="ET362" s="51">
        <v>730</v>
      </c>
      <c r="EU362" s="51">
        <v>732</v>
      </c>
      <c r="EV362" s="51">
        <v>791</v>
      </c>
      <c r="EW362" s="51">
        <v>740</v>
      </c>
      <c r="EX362" s="51">
        <v>853</v>
      </c>
      <c r="EY362" s="51">
        <v>830</v>
      </c>
      <c r="EZ362" s="51">
        <v>914</v>
      </c>
      <c r="FA362" s="51">
        <v>898</v>
      </c>
      <c r="FB362" s="51">
        <v>881</v>
      </c>
      <c r="FC362" s="51">
        <v>919</v>
      </c>
      <c r="FD362" s="51">
        <v>912</v>
      </c>
      <c r="FE362" s="51">
        <v>875</v>
      </c>
      <c r="FF362" s="51">
        <v>894</v>
      </c>
      <c r="FG362" s="51">
        <v>874</v>
      </c>
      <c r="FH362" s="51">
        <v>905</v>
      </c>
      <c r="FI362" s="51">
        <v>910</v>
      </c>
      <c r="FJ362" s="51">
        <v>805</v>
      </c>
      <c r="FK362" s="51">
        <v>784</v>
      </c>
      <c r="FL362" s="51">
        <v>776</v>
      </c>
      <c r="FM362" s="51">
        <v>705</v>
      </c>
      <c r="FN362" s="51">
        <v>755</v>
      </c>
      <c r="FO362" s="51">
        <v>702</v>
      </c>
      <c r="FP362" s="51">
        <v>703</v>
      </c>
      <c r="FQ362" s="51">
        <v>682</v>
      </c>
      <c r="FR362" s="51">
        <v>678</v>
      </c>
      <c r="FS362" s="51">
        <v>702</v>
      </c>
      <c r="FT362" s="51">
        <v>716</v>
      </c>
      <c r="FU362" s="51">
        <v>681</v>
      </c>
      <c r="FV362" s="51">
        <v>778</v>
      </c>
      <c r="FW362" s="51">
        <v>768</v>
      </c>
      <c r="FX362" s="51">
        <v>567</v>
      </c>
      <c r="FY362" s="51">
        <v>616</v>
      </c>
      <c r="FZ362" s="51">
        <v>593</v>
      </c>
      <c r="GA362" s="51">
        <v>504</v>
      </c>
      <c r="GB362" s="51">
        <v>462</v>
      </c>
      <c r="GC362" s="51">
        <v>456</v>
      </c>
      <c r="GD362" s="51">
        <v>398</v>
      </c>
      <c r="GE362" s="51">
        <v>385</v>
      </c>
      <c r="GF362" s="51">
        <v>407</v>
      </c>
      <c r="GG362" s="51">
        <v>371</v>
      </c>
      <c r="GH362" s="51">
        <v>318</v>
      </c>
      <c r="GI362" s="51">
        <v>292</v>
      </c>
      <c r="GJ362" s="51">
        <v>264</v>
      </c>
      <c r="GK362" s="51">
        <v>205</v>
      </c>
      <c r="GL362" s="52">
        <v>861</v>
      </c>
    </row>
    <row r="363" spans="1:194" s="1" customFormat="1">
      <c r="A363" s="30" t="s">
        <v>133</v>
      </c>
      <c r="B363" s="1" t="s">
        <v>441</v>
      </c>
      <c r="C363" s="29" t="str">
        <f t="shared" si="102"/>
        <v>LA England - Newham</v>
      </c>
      <c r="D363" s="50">
        <f t="shared" si="93"/>
        <v>137947</v>
      </c>
      <c r="E363" s="50">
        <f t="shared" si="94"/>
        <v>136704</v>
      </c>
      <c r="F363" s="51">
        <f t="shared" si="95"/>
        <v>358645</v>
      </c>
      <c r="G363" s="51">
        <f t="shared" si="96"/>
        <v>180140</v>
      </c>
      <c r="H363" s="52">
        <f t="shared" si="97"/>
        <v>178505</v>
      </c>
      <c r="I363" s="52">
        <f t="shared" si="98"/>
        <v>137947</v>
      </c>
      <c r="J363" s="52">
        <f t="shared" si="99"/>
        <v>136704</v>
      </c>
      <c r="K363" s="49">
        <f t="shared" si="100"/>
        <v>42193</v>
      </c>
      <c r="L363" s="50">
        <f t="shared" si="101"/>
        <v>41801</v>
      </c>
      <c r="M363" s="51">
        <v>2828</v>
      </c>
      <c r="N363" s="51">
        <v>2320</v>
      </c>
      <c r="O363" s="51">
        <v>2338</v>
      </c>
      <c r="P363" s="51">
        <v>2358</v>
      </c>
      <c r="Q363" s="51">
        <v>2207</v>
      </c>
      <c r="R363" s="51">
        <v>2313</v>
      </c>
      <c r="S363" s="51">
        <v>2332</v>
      </c>
      <c r="T363" s="51">
        <v>2344</v>
      </c>
      <c r="U363" s="51">
        <v>2353</v>
      </c>
      <c r="V363" s="51">
        <v>2311</v>
      </c>
      <c r="W363" s="51">
        <v>2361</v>
      </c>
      <c r="X363" s="51">
        <v>2323</v>
      </c>
      <c r="Y363" s="51">
        <v>2310</v>
      </c>
      <c r="Z363" s="51">
        <v>2349</v>
      </c>
      <c r="AA363" s="51">
        <v>2364</v>
      </c>
      <c r="AB363" s="51">
        <v>2286</v>
      </c>
      <c r="AC363" s="51">
        <v>2223</v>
      </c>
      <c r="AD363" s="51">
        <v>2273</v>
      </c>
      <c r="AE363" s="51">
        <v>2264</v>
      </c>
      <c r="AF363" s="51">
        <v>2395</v>
      </c>
      <c r="AG363" s="51">
        <v>2417</v>
      </c>
      <c r="AH363" s="51">
        <v>2660</v>
      </c>
      <c r="AI363" s="51">
        <v>3124</v>
      </c>
      <c r="AJ363" s="51">
        <v>3704</v>
      </c>
      <c r="AK363" s="51">
        <v>4219</v>
      </c>
      <c r="AL363" s="51">
        <v>4251</v>
      </c>
      <c r="AM363" s="51">
        <v>4304</v>
      </c>
      <c r="AN363" s="51">
        <v>4165</v>
      </c>
      <c r="AO363" s="51">
        <v>4010</v>
      </c>
      <c r="AP363" s="51">
        <v>3975</v>
      </c>
      <c r="AQ363" s="51">
        <v>3718</v>
      </c>
      <c r="AR363" s="51">
        <v>3653</v>
      </c>
      <c r="AS363" s="51">
        <v>3622</v>
      </c>
      <c r="AT363" s="51">
        <v>3542</v>
      </c>
      <c r="AU363" s="51">
        <v>3479</v>
      </c>
      <c r="AV363" s="51">
        <v>3348</v>
      </c>
      <c r="AW363" s="51">
        <v>3250</v>
      </c>
      <c r="AX363" s="51">
        <v>3291</v>
      </c>
      <c r="AY363" s="51">
        <v>3063</v>
      </c>
      <c r="AZ363" s="51">
        <v>3038</v>
      </c>
      <c r="BA363" s="51">
        <v>2824</v>
      </c>
      <c r="BB363" s="51">
        <v>2821</v>
      </c>
      <c r="BC363" s="51">
        <v>2903</v>
      </c>
      <c r="BD363" s="51">
        <v>2816</v>
      </c>
      <c r="BE363" s="51">
        <v>2620</v>
      </c>
      <c r="BF363" s="51">
        <v>2351</v>
      </c>
      <c r="BG363" s="51">
        <v>2369</v>
      </c>
      <c r="BH363" s="51">
        <v>2357</v>
      </c>
      <c r="BI363" s="51">
        <v>2289</v>
      </c>
      <c r="BJ363" s="51">
        <v>2176</v>
      </c>
      <c r="BK363" s="51">
        <v>2116</v>
      </c>
      <c r="BL363" s="51">
        <v>2163</v>
      </c>
      <c r="BM363" s="51">
        <v>2227</v>
      </c>
      <c r="BN363" s="51">
        <v>2011</v>
      </c>
      <c r="BO363" s="51">
        <v>1965</v>
      </c>
      <c r="BP363" s="51">
        <v>1768</v>
      </c>
      <c r="BQ363" s="51">
        <v>1647</v>
      </c>
      <c r="BR363" s="51">
        <v>1620</v>
      </c>
      <c r="BS363" s="51">
        <v>1557</v>
      </c>
      <c r="BT363" s="51">
        <v>1509</v>
      </c>
      <c r="BU363" s="51">
        <v>1411</v>
      </c>
      <c r="BV363" s="51">
        <v>1381</v>
      </c>
      <c r="BW363" s="51">
        <v>1360</v>
      </c>
      <c r="BX363" s="51">
        <v>1203</v>
      </c>
      <c r="BY363" s="51">
        <v>1127</v>
      </c>
      <c r="BZ363" s="51">
        <v>1051</v>
      </c>
      <c r="CA363" s="51">
        <v>1014</v>
      </c>
      <c r="CB363" s="51">
        <v>953</v>
      </c>
      <c r="CC363" s="51">
        <v>882</v>
      </c>
      <c r="CD363" s="51">
        <v>774</v>
      </c>
      <c r="CE363" s="51">
        <v>774</v>
      </c>
      <c r="CF363" s="51">
        <v>682</v>
      </c>
      <c r="CG363" s="51">
        <v>602</v>
      </c>
      <c r="CH363" s="51">
        <v>497</v>
      </c>
      <c r="CI363" s="51">
        <v>489</v>
      </c>
      <c r="CJ363" s="51">
        <v>469</v>
      </c>
      <c r="CK363" s="51">
        <v>361</v>
      </c>
      <c r="CL363" s="51">
        <v>338</v>
      </c>
      <c r="CM363" s="51">
        <v>300</v>
      </c>
      <c r="CN363" s="51">
        <v>301</v>
      </c>
      <c r="CO363" s="51">
        <v>287</v>
      </c>
      <c r="CP363" s="51">
        <v>245</v>
      </c>
      <c r="CQ363" s="51">
        <v>276</v>
      </c>
      <c r="CR363" s="51">
        <v>250</v>
      </c>
      <c r="CS363" s="51">
        <v>234</v>
      </c>
      <c r="CT363" s="51">
        <v>195</v>
      </c>
      <c r="CU363" s="51">
        <v>173</v>
      </c>
      <c r="CV363" s="51">
        <v>145</v>
      </c>
      <c r="CW363" s="51">
        <v>110</v>
      </c>
      <c r="CX363" s="51">
        <v>98</v>
      </c>
      <c r="CY363" s="51">
        <v>364</v>
      </c>
      <c r="CZ363" s="51">
        <v>2725</v>
      </c>
      <c r="DA363" s="51">
        <v>2497</v>
      </c>
      <c r="DB363" s="51">
        <v>2394</v>
      </c>
      <c r="DC363" s="51">
        <v>2324</v>
      </c>
      <c r="DD363" s="51">
        <v>2363</v>
      </c>
      <c r="DE363" s="51">
        <v>2294</v>
      </c>
      <c r="DF363" s="51">
        <v>2265</v>
      </c>
      <c r="DG363" s="51">
        <v>2148</v>
      </c>
      <c r="DH363" s="51">
        <v>2244</v>
      </c>
      <c r="DI363" s="51">
        <v>2290</v>
      </c>
      <c r="DJ363" s="51">
        <v>2329</v>
      </c>
      <c r="DK363" s="51">
        <v>2232</v>
      </c>
      <c r="DL363" s="51">
        <v>2373</v>
      </c>
      <c r="DM363" s="51">
        <v>2256</v>
      </c>
      <c r="DN363" s="51">
        <v>2406</v>
      </c>
      <c r="DO363" s="51">
        <v>2237</v>
      </c>
      <c r="DP363" s="51">
        <v>2132</v>
      </c>
      <c r="DQ363" s="51">
        <v>2292</v>
      </c>
      <c r="DR363" s="51">
        <v>2219</v>
      </c>
      <c r="DS363" s="51">
        <v>2394</v>
      </c>
      <c r="DT363" s="51">
        <v>2352</v>
      </c>
      <c r="DU363" s="51">
        <v>2398</v>
      </c>
      <c r="DV363" s="51">
        <v>2751</v>
      </c>
      <c r="DW363" s="51">
        <v>3411</v>
      </c>
      <c r="DX363" s="51">
        <v>3542</v>
      </c>
      <c r="DY363" s="51">
        <v>3814</v>
      </c>
      <c r="DZ363" s="51">
        <v>3858</v>
      </c>
      <c r="EA363" s="51">
        <v>3950</v>
      </c>
      <c r="EB363" s="51">
        <v>3710</v>
      </c>
      <c r="EC363" s="51">
        <v>3862</v>
      </c>
      <c r="ED363" s="51">
        <v>3630</v>
      </c>
      <c r="EE363" s="51">
        <v>3614</v>
      </c>
      <c r="EF363" s="51">
        <v>3633</v>
      </c>
      <c r="EG363" s="51">
        <v>3480</v>
      </c>
      <c r="EH363" s="51">
        <v>3589</v>
      </c>
      <c r="EI363" s="51">
        <v>3432</v>
      </c>
      <c r="EJ363" s="51">
        <v>3358</v>
      </c>
      <c r="EK363" s="51">
        <v>3263</v>
      </c>
      <c r="EL363" s="51">
        <v>3165</v>
      </c>
      <c r="EM363" s="51">
        <v>3026</v>
      </c>
      <c r="EN363" s="51">
        <v>2816</v>
      </c>
      <c r="EO363" s="51">
        <v>2907</v>
      </c>
      <c r="EP363" s="51">
        <v>2797</v>
      </c>
      <c r="EQ363" s="51">
        <v>2629</v>
      </c>
      <c r="ER363" s="51">
        <v>2351</v>
      </c>
      <c r="ES363" s="51">
        <v>2327</v>
      </c>
      <c r="ET363" s="51">
        <v>2281</v>
      </c>
      <c r="EU363" s="51">
        <v>2263</v>
      </c>
      <c r="EV363" s="51">
        <v>2120</v>
      </c>
      <c r="EW363" s="51">
        <v>2019</v>
      </c>
      <c r="EX363" s="51">
        <v>2108</v>
      </c>
      <c r="EY363" s="51">
        <v>1968</v>
      </c>
      <c r="EZ363" s="51">
        <v>2189</v>
      </c>
      <c r="FA363" s="51">
        <v>1930</v>
      </c>
      <c r="FB363" s="51">
        <v>1880</v>
      </c>
      <c r="FC363" s="51">
        <v>1741</v>
      </c>
      <c r="FD363" s="51">
        <v>1795</v>
      </c>
      <c r="FE363" s="51">
        <v>1661</v>
      </c>
      <c r="FF363" s="51">
        <v>1716</v>
      </c>
      <c r="FG363" s="51">
        <v>1641</v>
      </c>
      <c r="FH363" s="51">
        <v>1485</v>
      </c>
      <c r="FI363" s="51">
        <v>1457</v>
      </c>
      <c r="FJ363" s="51">
        <v>1374</v>
      </c>
      <c r="FK363" s="51">
        <v>1229</v>
      </c>
      <c r="FL363" s="51">
        <v>1172</v>
      </c>
      <c r="FM363" s="51">
        <v>1093</v>
      </c>
      <c r="FN363" s="51">
        <v>1077</v>
      </c>
      <c r="FO363" s="51">
        <v>944</v>
      </c>
      <c r="FP363" s="51">
        <v>873</v>
      </c>
      <c r="FQ363" s="51">
        <v>890</v>
      </c>
      <c r="FR363" s="51">
        <v>883</v>
      </c>
      <c r="FS363" s="51">
        <v>711</v>
      </c>
      <c r="FT363" s="51">
        <v>705</v>
      </c>
      <c r="FU363" s="51">
        <v>621</v>
      </c>
      <c r="FV363" s="51">
        <v>705</v>
      </c>
      <c r="FW363" s="51">
        <v>633</v>
      </c>
      <c r="FX363" s="51">
        <v>521</v>
      </c>
      <c r="FY363" s="51">
        <v>414</v>
      </c>
      <c r="FZ363" s="51">
        <v>434</v>
      </c>
      <c r="GA363" s="51">
        <v>430</v>
      </c>
      <c r="GB363" s="51">
        <v>422</v>
      </c>
      <c r="GC363" s="51">
        <v>377</v>
      </c>
      <c r="GD363" s="51">
        <v>353</v>
      </c>
      <c r="GE363" s="51">
        <v>354</v>
      </c>
      <c r="GF363" s="51">
        <v>317</v>
      </c>
      <c r="GG363" s="51">
        <v>278</v>
      </c>
      <c r="GH363" s="51">
        <v>252</v>
      </c>
      <c r="GI363" s="51">
        <v>201</v>
      </c>
      <c r="GJ363" s="51">
        <v>179</v>
      </c>
      <c r="GK363" s="51">
        <v>137</v>
      </c>
      <c r="GL363" s="52">
        <v>593</v>
      </c>
    </row>
    <row r="364" spans="1:194" s="1" customFormat="1">
      <c r="A364" s="30" t="s">
        <v>133</v>
      </c>
      <c r="B364" s="1" t="s">
        <v>442</v>
      </c>
      <c r="C364" s="29" t="str">
        <f t="shared" si="102"/>
        <v>LA England - North Devon</v>
      </c>
      <c r="D364" s="50">
        <f t="shared" si="93"/>
        <v>39496</v>
      </c>
      <c r="E364" s="50">
        <f t="shared" si="94"/>
        <v>42200</v>
      </c>
      <c r="F364" s="51">
        <f t="shared" si="95"/>
        <v>100505</v>
      </c>
      <c r="G364" s="51">
        <f t="shared" si="96"/>
        <v>49055</v>
      </c>
      <c r="H364" s="52">
        <f t="shared" si="97"/>
        <v>51450</v>
      </c>
      <c r="I364" s="52">
        <f t="shared" si="98"/>
        <v>39496</v>
      </c>
      <c r="J364" s="52">
        <f t="shared" si="99"/>
        <v>42200</v>
      </c>
      <c r="K364" s="49">
        <f t="shared" si="100"/>
        <v>9559</v>
      </c>
      <c r="L364" s="50">
        <f t="shared" si="101"/>
        <v>9250</v>
      </c>
      <c r="M364" s="51">
        <v>420</v>
      </c>
      <c r="N364" s="51">
        <v>412</v>
      </c>
      <c r="O364" s="51">
        <v>477</v>
      </c>
      <c r="P364" s="51">
        <v>462</v>
      </c>
      <c r="Q364" s="51">
        <v>501</v>
      </c>
      <c r="R364" s="51">
        <v>537</v>
      </c>
      <c r="S364" s="51">
        <v>525</v>
      </c>
      <c r="T364" s="51">
        <v>519</v>
      </c>
      <c r="U364" s="51">
        <v>531</v>
      </c>
      <c r="V364" s="51">
        <v>610</v>
      </c>
      <c r="W364" s="51">
        <v>585</v>
      </c>
      <c r="X364" s="51">
        <v>634</v>
      </c>
      <c r="Y364" s="51">
        <v>597</v>
      </c>
      <c r="Z364" s="51">
        <v>530</v>
      </c>
      <c r="AA364" s="51">
        <v>575</v>
      </c>
      <c r="AB364" s="51">
        <v>574</v>
      </c>
      <c r="AC364" s="51">
        <v>495</v>
      </c>
      <c r="AD364" s="51">
        <v>575</v>
      </c>
      <c r="AE364" s="51">
        <v>562</v>
      </c>
      <c r="AF364" s="51">
        <v>443</v>
      </c>
      <c r="AG364" s="51">
        <v>453</v>
      </c>
      <c r="AH364" s="51">
        <v>417</v>
      </c>
      <c r="AI364" s="51">
        <v>441</v>
      </c>
      <c r="AJ364" s="51">
        <v>468</v>
      </c>
      <c r="AK364" s="51">
        <v>498</v>
      </c>
      <c r="AL364" s="51">
        <v>543</v>
      </c>
      <c r="AM364" s="51">
        <v>515</v>
      </c>
      <c r="AN364" s="51">
        <v>486</v>
      </c>
      <c r="AO364" s="51">
        <v>551</v>
      </c>
      <c r="AP364" s="51">
        <v>493</v>
      </c>
      <c r="AQ364" s="51">
        <v>534</v>
      </c>
      <c r="AR364" s="51">
        <v>572</v>
      </c>
      <c r="AS364" s="51">
        <v>565</v>
      </c>
      <c r="AT364" s="51">
        <v>490</v>
      </c>
      <c r="AU364" s="51">
        <v>551</v>
      </c>
      <c r="AV364" s="51">
        <v>513</v>
      </c>
      <c r="AW364" s="51">
        <v>523</v>
      </c>
      <c r="AX364" s="51">
        <v>484</v>
      </c>
      <c r="AY364" s="51">
        <v>490</v>
      </c>
      <c r="AZ364" s="51">
        <v>477</v>
      </c>
      <c r="BA364" s="51">
        <v>541</v>
      </c>
      <c r="BB364" s="51">
        <v>523</v>
      </c>
      <c r="BC364" s="51">
        <v>602</v>
      </c>
      <c r="BD364" s="51">
        <v>575</v>
      </c>
      <c r="BE364" s="51">
        <v>502</v>
      </c>
      <c r="BF364" s="51">
        <v>491</v>
      </c>
      <c r="BG364" s="51">
        <v>500</v>
      </c>
      <c r="BH364" s="51">
        <v>533</v>
      </c>
      <c r="BI364" s="51">
        <v>620</v>
      </c>
      <c r="BJ364" s="51">
        <v>608</v>
      </c>
      <c r="BK364" s="51">
        <v>621</v>
      </c>
      <c r="BL364" s="51">
        <v>715</v>
      </c>
      <c r="BM364" s="51">
        <v>701</v>
      </c>
      <c r="BN364" s="51">
        <v>698</v>
      </c>
      <c r="BO364" s="51">
        <v>690</v>
      </c>
      <c r="BP364" s="51">
        <v>700</v>
      </c>
      <c r="BQ364" s="51">
        <v>736</v>
      </c>
      <c r="BR364" s="51">
        <v>767</v>
      </c>
      <c r="BS364" s="51">
        <v>788</v>
      </c>
      <c r="BT364" s="51">
        <v>744</v>
      </c>
      <c r="BU364" s="51">
        <v>734</v>
      </c>
      <c r="BV364" s="51">
        <v>762</v>
      </c>
      <c r="BW364" s="51">
        <v>711</v>
      </c>
      <c r="BX364" s="51">
        <v>704</v>
      </c>
      <c r="BY364" s="51">
        <v>686</v>
      </c>
      <c r="BZ364" s="51">
        <v>687</v>
      </c>
      <c r="CA364" s="51">
        <v>647</v>
      </c>
      <c r="CB364" s="51">
        <v>598</v>
      </c>
      <c r="CC364" s="51">
        <v>615</v>
      </c>
      <c r="CD364" s="51">
        <v>610</v>
      </c>
      <c r="CE364" s="51">
        <v>595</v>
      </c>
      <c r="CF364" s="51">
        <v>615</v>
      </c>
      <c r="CG364" s="51">
        <v>620</v>
      </c>
      <c r="CH364" s="51">
        <v>651</v>
      </c>
      <c r="CI364" s="51">
        <v>671</v>
      </c>
      <c r="CJ364" s="51">
        <v>763</v>
      </c>
      <c r="CK364" s="51">
        <v>559</v>
      </c>
      <c r="CL364" s="51">
        <v>536</v>
      </c>
      <c r="CM364" s="51">
        <v>487</v>
      </c>
      <c r="CN364" s="51">
        <v>469</v>
      </c>
      <c r="CO364" s="51">
        <v>407</v>
      </c>
      <c r="CP364" s="51">
        <v>309</v>
      </c>
      <c r="CQ364" s="51">
        <v>299</v>
      </c>
      <c r="CR364" s="51">
        <v>285</v>
      </c>
      <c r="CS364" s="51">
        <v>279</v>
      </c>
      <c r="CT364" s="51">
        <v>248</v>
      </c>
      <c r="CU364" s="51">
        <v>241</v>
      </c>
      <c r="CV364" s="51">
        <v>199</v>
      </c>
      <c r="CW364" s="51">
        <v>154</v>
      </c>
      <c r="CX364" s="51">
        <v>130</v>
      </c>
      <c r="CY364" s="51">
        <v>501</v>
      </c>
      <c r="CZ364" s="51">
        <v>399</v>
      </c>
      <c r="DA364" s="51">
        <v>416</v>
      </c>
      <c r="DB364" s="51">
        <v>458</v>
      </c>
      <c r="DC364" s="51">
        <v>432</v>
      </c>
      <c r="DD364" s="51">
        <v>510</v>
      </c>
      <c r="DE364" s="51">
        <v>475</v>
      </c>
      <c r="DF364" s="51">
        <v>527</v>
      </c>
      <c r="DG364" s="51">
        <v>488</v>
      </c>
      <c r="DH364" s="51">
        <v>523</v>
      </c>
      <c r="DI364" s="51">
        <v>518</v>
      </c>
      <c r="DJ364" s="51">
        <v>570</v>
      </c>
      <c r="DK364" s="51">
        <v>584</v>
      </c>
      <c r="DL364" s="51">
        <v>579</v>
      </c>
      <c r="DM364" s="51">
        <v>571</v>
      </c>
      <c r="DN364" s="51">
        <v>571</v>
      </c>
      <c r="DO364" s="51">
        <v>547</v>
      </c>
      <c r="DP364" s="51">
        <v>561</v>
      </c>
      <c r="DQ364" s="51">
        <v>521</v>
      </c>
      <c r="DR364" s="51">
        <v>521</v>
      </c>
      <c r="DS364" s="51">
        <v>348</v>
      </c>
      <c r="DT364" s="51">
        <v>299</v>
      </c>
      <c r="DU364" s="51">
        <v>321</v>
      </c>
      <c r="DV364" s="51">
        <v>400</v>
      </c>
      <c r="DW364" s="51">
        <v>447</v>
      </c>
      <c r="DX364" s="51">
        <v>445</v>
      </c>
      <c r="DY364" s="51">
        <v>438</v>
      </c>
      <c r="DZ364" s="51">
        <v>509</v>
      </c>
      <c r="EA364" s="51">
        <v>533</v>
      </c>
      <c r="EB364" s="51">
        <v>521</v>
      </c>
      <c r="EC364" s="51">
        <v>547</v>
      </c>
      <c r="ED364" s="51">
        <v>548</v>
      </c>
      <c r="EE364" s="51">
        <v>524</v>
      </c>
      <c r="EF364" s="51">
        <v>585</v>
      </c>
      <c r="EG364" s="51">
        <v>576</v>
      </c>
      <c r="EH364" s="51">
        <v>614</v>
      </c>
      <c r="EI364" s="51">
        <v>531</v>
      </c>
      <c r="EJ364" s="51">
        <v>579</v>
      </c>
      <c r="EK364" s="51">
        <v>568</v>
      </c>
      <c r="EL364" s="51">
        <v>554</v>
      </c>
      <c r="EM364" s="51">
        <v>531</v>
      </c>
      <c r="EN364" s="51">
        <v>570</v>
      </c>
      <c r="EO364" s="51">
        <v>608</v>
      </c>
      <c r="EP364" s="51">
        <v>577</v>
      </c>
      <c r="EQ364" s="51">
        <v>576</v>
      </c>
      <c r="ER364" s="51">
        <v>521</v>
      </c>
      <c r="ES364" s="51">
        <v>516</v>
      </c>
      <c r="ET364" s="51">
        <v>578</v>
      </c>
      <c r="EU364" s="51">
        <v>538</v>
      </c>
      <c r="EV364" s="51">
        <v>600</v>
      </c>
      <c r="EW364" s="51">
        <v>691</v>
      </c>
      <c r="EX364" s="51">
        <v>697</v>
      </c>
      <c r="EY364" s="51">
        <v>714</v>
      </c>
      <c r="EZ364" s="51">
        <v>717</v>
      </c>
      <c r="FA364" s="51">
        <v>747</v>
      </c>
      <c r="FB364" s="51">
        <v>718</v>
      </c>
      <c r="FC364" s="51">
        <v>809</v>
      </c>
      <c r="FD364" s="51">
        <v>826</v>
      </c>
      <c r="FE364" s="51">
        <v>810</v>
      </c>
      <c r="FF364" s="51">
        <v>807</v>
      </c>
      <c r="FG364" s="51">
        <v>791</v>
      </c>
      <c r="FH364" s="51">
        <v>823</v>
      </c>
      <c r="FI364" s="51">
        <v>815</v>
      </c>
      <c r="FJ364" s="51">
        <v>767</v>
      </c>
      <c r="FK364" s="51">
        <v>724</v>
      </c>
      <c r="FL364" s="51">
        <v>746</v>
      </c>
      <c r="FM364" s="51">
        <v>720</v>
      </c>
      <c r="FN364" s="51">
        <v>649</v>
      </c>
      <c r="FO364" s="51">
        <v>684</v>
      </c>
      <c r="FP364" s="51">
        <v>676</v>
      </c>
      <c r="FQ364" s="51">
        <v>670</v>
      </c>
      <c r="FR364" s="51">
        <v>619</v>
      </c>
      <c r="FS364" s="51">
        <v>667</v>
      </c>
      <c r="FT364" s="51">
        <v>626</v>
      </c>
      <c r="FU364" s="51">
        <v>687</v>
      </c>
      <c r="FV364" s="51">
        <v>729</v>
      </c>
      <c r="FW364" s="51">
        <v>791</v>
      </c>
      <c r="FX364" s="51">
        <v>575</v>
      </c>
      <c r="FY364" s="51">
        <v>612</v>
      </c>
      <c r="FZ364" s="51">
        <v>577</v>
      </c>
      <c r="GA364" s="51">
        <v>540</v>
      </c>
      <c r="GB364" s="51">
        <v>457</v>
      </c>
      <c r="GC364" s="51">
        <v>409</v>
      </c>
      <c r="GD364" s="51">
        <v>407</v>
      </c>
      <c r="GE364" s="51">
        <v>364</v>
      </c>
      <c r="GF364" s="51">
        <v>325</v>
      </c>
      <c r="GG364" s="51">
        <v>339</v>
      </c>
      <c r="GH364" s="51">
        <v>294</v>
      </c>
      <c r="GI364" s="51">
        <v>260</v>
      </c>
      <c r="GJ364" s="51">
        <v>223</v>
      </c>
      <c r="GK364" s="51">
        <v>193</v>
      </c>
      <c r="GL364" s="52">
        <v>882</v>
      </c>
    </row>
    <row r="365" spans="1:194" s="1" customFormat="1">
      <c r="A365" s="30" t="s">
        <v>133</v>
      </c>
      <c r="B365" s="1" t="s">
        <v>443</v>
      </c>
      <c r="C365" s="29" t="str">
        <f t="shared" si="102"/>
        <v>LA England - North East Derbyshire</v>
      </c>
      <c r="D365" s="50">
        <f t="shared" si="93"/>
        <v>40786</v>
      </c>
      <c r="E365" s="50">
        <f t="shared" si="94"/>
        <v>43768</v>
      </c>
      <c r="F365" s="51">
        <f t="shared" si="95"/>
        <v>103783</v>
      </c>
      <c r="G365" s="51">
        <f t="shared" si="96"/>
        <v>50502</v>
      </c>
      <c r="H365" s="52">
        <f t="shared" si="97"/>
        <v>53281</v>
      </c>
      <c r="I365" s="52">
        <f t="shared" si="98"/>
        <v>40786</v>
      </c>
      <c r="J365" s="52">
        <f t="shared" si="99"/>
        <v>43768</v>
      </c>
      <c r="K365" s="49">
        <f t="shared" si="100"/>
        <v>9716</v>
      </c>
      <c r="L365" s="50">
        <f t="shared" si="101"/>
        <v>9513</v>
      </c>
      <c r="M365" s="51">
        <v>489</v>
      </c>
      <c r="N365" s="51">
        <v>496</v>
      </c>
      <c r="O365" s="51">
        <v>472</v>
      </c>
      <c r="P365" s="51">
        <v>538</v>
      </c>
      <c r="Q365" s="51">
        <v>507</v>
      </c>
      <c r="R365" s="51">
        <v>573</v>
      </c>
      <c r="S365" s="51">
        <v>532</v>
      </c>
      <c r="T365" s="51">
        <v>536</v>
      </c>
      <c r="U365" s="51">
        <v>527</v>
      </c>
      <c r="V365" s="51">
        <v>562</v>
      </c>
      <c r="W365" s="51">
        <v>606</v>
      </c>
      <c r="X365" s="51">
        <v>593</v>
      </c>
      <c r="Y365" s="51">
        <v>613</v>
      </c>
      <c r="Z365" s="51">
        <v>554</v>
      </c>
      <c r="AA365" s="51">
        <v>571</v>
      </c>
      <c r="AB365" s="51">
        <v>547</v>
      </c>
      <c r="AC365" s="51">
        <v>503</v>
      </c>
      <c r="AD365" s="51">
        <v>497</v>
      </c>
      <c r="AE365" s="51">
        <v>490</v>
      </c>
      <c r="AF365" s="51">
        <v>436</v>
      </c>
      <c r="AG365" s="51">
        <v>394</v>
      </c>
      <c r="AH365" s="51">
        <v>417</v>
      </c>
      <c r="AI365" s="51">
        <v>455</v>
      </c>
      <c r="AJ365" s="51">
        <v>485</v>
      </c>
      <c r="AK365" s="51">
        <v>497</v>
      </c>
      <c r="AL365" s="51">
        <v>511</v>
      </c>
      <c r="AM365" s="51">
        <v>537</v>
      </c>
      <c r="AN365" s="51">
        <v>567</v>
      </c>
      <c r="AO365" s="51">
        <v>580</v>
      </c>
      <c r="AP365" s="51">
        <v>589</v>
      </c>
      <c r="AQ365" s="51">
        <v>564</v>
      </c>
      <c r="AR365" s="51">
        <v>616</v>
      </c>
      <c r="AS365" s="51">
        <v>604</v>
      </c>
      <c r="AT365" s="51">
        <v>562</v>
      </c>
      <c r="AU365" s="51">
        <v>572</v>
      </c>
      <c r="AV365" s="51">
        <v>592</v>
      </c>
      <c r="AW365" s="51">
        <v>553</v>
      </c>
      <c r="AX365" s="51">
        <v>560</v>
      </c>
      <c r="AY365" s="51">
        <v>583</v>
      </c>
      <c r="AZ365" s="51">
        <v>525</v>
      </c>
      <c r="BA365" s="51">
        <v>592</v>
      </c>
      <c r="BB365" s="51">
        <v>613</v>
      </c>
      <c r="BC365" s="51">
        <v>633</v>
      </c>
      <c r="BD365" s="51">
        <v>559</v>
      </c>
      <c r="BE365" s="51">
        <v>523</v>
      </c>
      <c r="BF365" s="51">
        <v>522</v>
      </c>
      <c r="BG365" s="51">
        <v>550</v>
      </c>
      <c r="BH365" s="51">
        <v>575</v>
      </c>
      <c r="BI365" s="51">
        <v>636</v>
      </c>
      <c r="BJ365" s="51">
        <v>645</v>
      </c>
      <c r="BK365" s="51">
        <v>706</v>
      </c>
      <c r="BL365" s="51">
        <v>772</v>
      </c>
      <c r="BM365" s="51">
        <v>662</v>
      </c>
      <c r="BN365" s="51">
        <v>776</v>
      </c>
      <c r="BO365" s="51">
        <v>752</v>
      </c>
      <c r="BP365" s="51">
        <v>815</v>
      </c>
      <c r="BQ365" s="51">
        <v>816</v>
      </c>
      <c r="BR365" s="51">
        <v>830</v>
      </c>
      <c r="BS365" s="51">
        <v>730</v>
      </c>
      <c r="BT365" s="51">
        <v>810</v>
      </c>
      <c r="BU365" s="51">
        <v>771</v>
      </c>
      <c r="BV365" s="51">
        <v>748</v>
      </c>
      <c r="BW365" s="51">
        <v>745</v>
      </c>
      <c r="BX365" s="51">
        <v>687</v>
      </c>
      <c r="BY365" s="51">
        <v>733</v>
      </c>
      <c r="BZ365" s="51">
        <v>678</v>
      </c>
      <c r="CA365" s="51">
        <v>622</v>
      </c>
      <c r="CB365" s="51">
        <v>615</v>
      </c>
      <c r="CC365" s="51">
        <v>636</v>
      </c>
      <c r="CD365" s="51">
        <v>629</v>
      </c>
      <c r="CE365" s="51">
        <v>549</v>
      </c>
      <c r="CF365" s="51">
        <v>590</v>
      </c>
      <c r="CG365" s="51">
        <v>601</v>
      </c>
      <c r="CH365" s="51">
        <v>624</v>
      </c>
      <c r="CI365" s="51">
        <v>653</v>
      </c>
      <c r="CJ365" s="51">
        <v>678</v>
      </c>
      <c r="CK365" s="51">
        <v>556</v>
      </c>
      <c r="CL365" s="51">
        <v>589</v>
      </c>
      <c r="CM365" s="51">
        <v>554</v>
      </c>
      <c r="CN365" s="51">
        <v>489</v>
      </c>
      <c r="CO365" s="51">
        <v>374</v>
      </c>
      <c r="CP365" s="51">
        <v>334</v>
      </c>
      <c r="CQ365" s="51">
        <v>314</v>
      </c>
      <c r="CR365" s="51">
        <v>329</v>
      </c>
      <c r="CS365" s="51">
        <v>281</v>
      </c>
      <c r="CT365" s="51">
        <v>210</v>
      </c>
      <c r="CU365" s="51">
        <v>186</v>
      </c>
      <c r="CV365" s="51">
        <v>186</v>
      </c>
      <c r="CW365" s="51">
        <v>153</v>
      </c>
      <c r="CX365" s="51">
        <v>110</v>
      </c>
      <c r="CY365" s="51">
        <v>356</v>
      </c>
      <c r="CZ365" s="51">
        <v>456</v>
      </c>
      <c r="DA365" s="51">
        <v>519</v>
      </c>
      <c r="DB365" s="51">
        <v>456</v>
      </c>
      <c r="DC365" s="51">
        <v>480</v>
      </c>
      <c r="DD365" s="51">
        <v>515</v>
      </c>
      <c r="DE365" s="51">
        <v>541</v>
      </c>
      <c r="DF365" s="51">
        <v>531</v>
      </c>
      <c r="DG365" s="51">
        <v>539</v>
      </c>
      <c r="DH365" s="51">
        <v>588</v>
      </c>
      <c r="DI365" s="51">
        <v>517</v>
      </c>
      <c r="DJ365" s="51">
        <v>598</v>
      </c>
      <c r="DK365" s="51">
        <v>557</v>
      </c>
      <c r="DL365" s="51">
        <v>558</v>
      </c>
      <c r="DM365" s="51">
        <v>520</v>
      </c>
      <c r="DN365" s="51">
        <v>543</v>
      </c>
      <c r="DO365" s="51">
        <v>548</v>
      </c>
      <c r="DP365" s="51">
        <v>535</v>
      </c>
      <c r="DQ365" s="51">
        <v>512</v>
      </c>
      <c r="DR365" s="51">
        <v>491</v>
      </c>
      <c r="DS365" s="51">
        <v>332</v>
      </c>
      <c r="DT365" s="51">
        <v>402</v>
      </c>
      <c r="DU365" s="51">
        <v>404</v>
      </c>
      <c r="DV365" s="51">
        <v>438</v>
      </c>
      <c r="DW365" s="51">
        <v>517</v>
      </c>
      <c r="DX365" s="51">
        <v>500</v>
      </c>
      <c r="DY365" s="51">
        <v>585</v>
      </c>
      <c r="DZ365" s="51">
        <v>539</v>
      </c>
      <c r="EA365" s="51">
        <v>642</v>
      </c>
      <c r="EB365" s="51">
        <v>589</v>
      </c>
      <c r="EC365" s="51">
        <v>610</v>
      </c>
      <c r="ED365" s="51">
        <v>669</v>
      </c>
      <c r="EE365" s="51">
        <v>642</v>
      </c>
      <c r="EF365" s="51">
        <v>577</v>
      </c>
      <c r="EG365" s="51">
        <v>591</v>
      </c>
      <c r="EH365" s="51">
        <v>660</v>
      </c>
      <c r="EI365" s="51">
        <v>670</v>
      </c>
      <c r="EJ365" s="51">
        <v>637</v>
      </c>
      <c r="EK365" s="51">
        <v>619</v>
      </c>
      <c r="EL365" s="51">
        <v>572</v>
      </c>
      <c r="EM365" s="51">
        <v>599</v>
      </c>
      <c r="EN365" s="51">
        <v>585</v>
      </c>
      <c r="EO365" s="51">
        <v>602</v>
      </c>
      <c r="EP365" s="51">
        <v>645</v>
      </c>
      <c r="EQ365" s="51">
        <v>561</v>
      </c>
      <c r="ER365" s="51">
        <v>540</v>
      </c>
      <c r="ES365" s="51">
        <v>562</v>
      </c>
      <c r="ET365" s="51">
        <v>600</v>
      </c>
      <c r="EU365" s="51">
        <v>627</v>
      </c>
      <c r="EV365" s="51">
        <v>620</v>
      </c>
      <c r="EW365" s="51">
        <v>657</v>
      </c>
      <c r="EX365" s="51">
        <v>694</v>
      </c>
      <c r="EY365" s="51">
        <v>837</v>
      </c>
      <c r="EZ365" s="51">
        <v>739</v>
      </c>
      <c r="FA365" s="51">
        <v>762</v>
      </c>
      <c r="FB365" s="51">
        <v>803</v>
      </c>
      <c r="FC365" s="51">
        <v>872</v>
      </c>
      <c r="FD365" s="51">
        <v>780</v>
      </c>
      <c r="FE365" s="51">
        <v>823</v>
      </c>
      <c r="FF365" s="51">
        <v>851</v>
      </c>
      <c r="FG365" s="51">
        <v>814</v>
      </c>
      <c r="FH365" s="51">
        <v>753</v>
      </c>
      <c r="FI365" s="51">
        <v>712</v>
      </c>
      <c r="FJ365" s="51">
        <v>758</v>
      </c>
      <c r="FK365" s="51">
        <v>749</v>
      </c>
      <c r="FL365" s="51">
        <v>723</v>
      </c>
      <c r="FM365" s="51">
        <v>673</v>
      </c>
      <c r="FN365" s="51">
        <v>700</v>
      </c>
      <c r="FO365" s="51">
        <v>682</v>
      </c>
      <c r="FP365" s="51">
        <v>715</v>
      </c>
      <c r="FQ365" s="51">
        <v>594</v>
      </c>
      <c r="FR365" s="51">
        <v>661</v>
      </c>
      <c r="FS365" s="51">
        <v>622</v>
      </c>
      <c r="FT365" s="51">
        <v>678</v>
      </c>
      <c r="FU365" s="51">
        <v>742</v>
      </c>
      <c r="FV365" s="51">
        <v>748</v>
      </c>
      <c r="FW365" s="51">
        <v>736</v>
      </c>
      <c r="FX365" s="51">
        <v>626</v>
      </c>
      <c r="FY365" s="51">
        <v>630</v>
      </c>
      <c r="FZ365" s="51">
        <v>609</v>
      </c>
      <c r="GA365" s="51">
        <v>540</v>
      </c>
      <c r="GB365" s="51">
        <v>453</v>
      </c>
      <c r="GC365" s="51">
        <v>416</v>
      </c>
      <c r="GD365" s="51">
        <v>385</v>
      </c>
      <c r="GE365" s="51">
        <v>381</v>
      </c>
      <c r="GF365" s="51">
        <v>356</v>
      </c>
      <c r="GG365" s="51">
        <v>312</v>
      </c>
      <c r="GH365" s="51">
        <v>252</v>
      </c>
      <c r="GI365" s="51">
        <v>262</v>
      </c>
      <c r="GJ365" s="51">
        <v>201</v>
      </c>
      <c r="GK365" s="51">
        <v>164</v>
      </c>
      <c r="GL365" s="52">
        <v>676</v>
      </c>
    </row>
    <row r="366" spans="1:194" s="1" customFormat="1">
      <c r="A366" s="30" t="s">
        <v>133</v>
      </c>
      <c r="B366" s="1" t="s">
        <v>444</v>
      </c>
      <c r="C366" s="29" t="str">
        <f t="shared" si="102"/>
        <v>LA England - North East Lincolnshire</v>
      </c>
      <c r="D366" s="50">
        <f t="shared" si="93"/>
        <v>60371</v>
      </c>
      <c r="E366" s="50">
        <f t="shared" si="94"/>
        <v>64235</v>
      </c>
      <c r="F366" s="51">
        <f t="shared" si="95"/>
        <v>157754</v>
      </c>
      <c r="G366" s="51">
        <f t="shared" si="96"/>
        <v>77352</v>
      </c>
      <c r="H366" s="52">
        <f t="shared" si="97"/>
        <v>80402</v>
      </c>
      <c r="I366" s="52">
        <f t="shared" si="98"/>
        <v>60371</v>
      </c>
      <c r="J366" s="52">
        <f t="shared" si="99"/>
        <v>64235</v>
      </c>
      <c r="K366" s="49">
        <f t="shared" si="100"/>
        <v>16981</v>
      </c>
      <c r="L366" s="50">
        <f t="shared" si="101"/>
        <v>16167</v>
      </c>
      <c r="M366" s="51">
        <v>761</v>
      </c>
      <c r="N366" s="51">
        <v>771</v>
      </c>
      <c r="O366" s="51">
        <v>916</v>
      </c>
      <c r="P366" s="51">
        <v>823</v>
      </c>
      <c r="Q366" s="51">
        <v>867</v>
      </c>
      <c r="R366" s="51">
        <v>944</v>
      </c>
      <c r="S366" s="51">
        <v>946</v>
      </c>
      <c r="T366" s="51">
        <v>962</v>
      </c>
      <c r="U366" s="51">
        <v>964</v>
      </c>
      <c r="V366" s="51">
        <v>979</v>
      </c>
      <c r="W366" s="51">
        <v>1006</v>
      </c>
      <c r="X366" s="51">
        <v>1064</v>
      </c>
      <c r="Y366" s="51">
        <v>1007</v>
      </c>
      <c r="Z366" s="51">
        <v>995</v>
      </c>
      <c r="AA366" s="51">
        <v>998</v>
      </c>
      <c r="AB366" s="51">
        <v>980</v>
      </c>
      <c r="AC366" s="51">
        <v>1034</v>
      </c>
      <c r="AD366" s="51">
        <v>964</v>
      </c>
      <c r="AE366" s="51">
        <v>885</v>
      </c>
      <c r="AF366" s="51">
        <v>719</v>
      </c>
      <c r="AG366" s="51">
        <v>679</v>
      </c>
      <c r="AH366" s="51">
        <v>710</v>
      </c>
      <c r="AI366" s="51">
        <v>814</v>
      </c>
      <c r="AJ366" s="51">
        <v>890</v>
      </c>
      <c r="AK366" s="51">
        <v>853</v>
      </c>
      <c r="AL366" s="51">
        <v>850</v>
      </c>
      <c r="AM366" s="51">
        <v>903</v>
      </c>
      <c r="AN366" s="51">
        <v>846</v>
      </c>
      <c r="AO366" s="51">
        <v>926</v>
      </c>
      <c r="AP366" s="51">
        <v>905</v>
      </c>
      <c r="AQ366" s="51">
        <v>967</v>
      </c>
      <c r="AR366" s="51">
        <v>1040</v>
      </c>
      <c r="AS366" s="51">
        <v>991</v>
      </c>
      <c r="AT366" s="51">
        <v>1018</v>
      </c>
      <c r="AU366" s="51">
        <v>1038</v>
      </c>
      <c r="AV366" s="51">
        <v>1017</v>
      </c>
      <c r="AW366" s="51">
        <v>982</v>
      </c>
      <c r="AX366" s="51">
        <v>976</v>
      </c>
      <c r="AY366" s="51">
        <v>898</v>
      </c>
      <c r="AZ366" s="51">
        <v>830</v>
      </c>
      <c r="BA366" s="51">
        <v>930</v>
      </c>
      <c r="BB366" s="51">
        <v>883</v>
      </c>
      <c r="BC366" s="51">
        <v>875</v>
      </c>
      <c r="BD366" s="51">
        <v>883</v>
      </c>
      <c r="BE366" s="51">
        <v>771</v>
      </c>
      <c r="BF366" s="51">
        <v>781</v>
      </c>
      <c r="BG366" s="51">
        <v>838</v>
      </c>
      <c r="BH366" s="51">
        <v>892</v>
      </c>
      <c r="BI366" s="51">
        <v>911</v>
      </c>
      <c r="BJ366" s="51">
        <v>956</v>
      </c>
      <c r="BK366" s="51">
        <v>1025</v>
      </c>
      <c r="BL366" s="51">
        <v>1084</v>
      </c>
      <c r="BM366" s="51">
        <v>1046</v>
      </c>
      <c r="BN366" s="51">
        <v>1073</v>
      </c>
      <c r="BO366" s="51">
        <v>1086</v>
      </c>
      <c r="BP366" s="51">
        <v>1151</v>
      </c>
      <c r="BQ366" s="51">
        <v>1094</v>
      </c>
      <c r="BR366" s="51">
        <v>1143</v>
      </c>
      <c r="BS366" s="51">
        <v>1149</v>
      </c>
      <c r="BT366" s="51">
        <v>1160</v>
      </c>
      <c r="BU366" s="51">
        <v>1184</v>
      </c>
      <c r="BV366" s="51">
        <v>1133</v>
      </c>
      <c r="BW366" s="51">
        <v>1049</v>
      </c>
      <c r="BX366" s="51">
        <v>964</v>
      </c>
      <c r="BY366" s="51">
        <v>975</v>
      </c>
      <c r="BZ366" s="51">
        <v>940</v>
      </c>
      <c r="CA366" s="51">
        <v>938</v>
      </c>
      <c r="CB366" s="51">
        <v>864</v>
      </c>
      <c r="CC366" s="51">
        <v>883</v>
      </c>
      <c r="CD366" s="51">
        <v>834</v>
      </c>
      <c r="CE366" s="51">
        <v>769</v>
      </c>
      <c r="CF366" s="51">
        <v>817</v>
      </c>
      <c r="CG366" s="51">
        <v>776</v>
      </c>
      <c r="CH366" s="51">
        <v>806</v>
      </c>
      <c r="CI366" s="51">
        <v>829</v>
      </c>
      <c r="CJ366" s="51">
        <v>956</v>
      </c>
      <c r="CK366" s="51">
        <v>656</v>
      </c>
      <c r="CL366" s="51">
        <v>607</v>
      </c>
      <c r="CM366" s="51">
        <v>591</v>
      </c>
      <c r="CN366" s="51">
        <v>522</v>
      </c>
      <c r="CO366" s="51">
        <v>498</v>
      </c>
      <c r="CP366" s="51">
        <v>427</v>
      </c>
      <c r="CQ366" s="51">
        <v>398</v>
      </c>
      <c r="CR366" s="51">
        <v>362</v>
      </c>
      <c r="CS366" s="51">
        <v>346</v>
      </c>
      <c r="CT366" s="51">
        <v>319</v>
      </c>
      <c r="CU366" s="51">
        <v>261</v>
      </c>
      <c r="CV366" s="51">
        <v>287</v>
      </c>
      <c r="CW366" s="51">
        <v>213</v>
      </c>
      <c r="CX366" s="51">
        <v>177</v>
      </c>
      <c r="CY366" s="51">
        <v>522</v>
      </c>
      <c r="CZ366" s="51">
        <v>744</v>
      </c>
      <c r="DA366" s="51">
        <v>751</v>
      </c>
      <c r="DB366" s="51">
        <v>780</v>
      </c>
      <c r="DC366" s="51">
        <v>883</v>
      </c>
      <c r="DD366" s="51">
        <v>868</v>
      </c>
      <c r="DE366" s="51">
        <v>897</v>
      </c>
      <c r="DF366" s="51">
        <v>928</v>
      </c>
      <c r="DG366" s="51">
        <v>952</v>
      </c>
      <c r="DH366" s="51">
        <v>929</v>
      </c>
      <c r="DI366" s="51">
        <v>958</v>
      </c>
      <c r="DJ366" s="51">
        <v>1024</v>
      </c>
      <c r="DK366" s="51">
        <v>919</v>
      </c>
      <c r="DL366" s="51">
        <v>1008</v>
      </c>
      <c r="DM366" s="51">
        <v>963</v>
      </c>
      <c r="DN366" s="51">
        <v>928</v>
      </c>
      <c r="DO366" s="51">
        <v>834</v>
      </c>
      <c r="DP366" s="51">
        <v>871</v>
      </c>
      <c r="DQ366" s="51">
        <v>930</v>
      </c>
      <c r="DR366" s="51">
        <v>846</v>
      </c>
      <c r="DS366" s="51">
        <v>624</v>
      </c>
      <c r="DT366" s="51">
        <v>580</v>
      </c>
      <c r="DU366" s="51">
        <v>683</v>
      </c>
      <c r="DV366" s="51">
        <v>762</v>
      </c>
      <c r="DW366" s="51">
        <v>815</v>
      </c>
      <c r="DX366" s="51">
        <v>863</v>
      </c>
      <c r="DY366" s="51">
        <v>902</v>
      </c>
      <c r="DZ366" s="51">
        <v>862</v>
      </c>
      <c r="EA366" s="51">
        <v>909</v>
      </c>
      <c r="EB366" s="51">
        <v>1025</v>
      </c>
      <c r="EC366" s="51">
        <v>962</v>
      </c>
      <c r="ED366" s="51">
        <v>1034</v>
      </c>
      <c r="EE366" s="51">
        <v>1064</v>
      </c>
      <c r="EF366" s="51">
        <v>1087</v>
      </c>
      <c r="EG366" s="51">
        <v>1085</v>
      </c>
      <c r="EH366" s="51">
        <v>1098</v>
      </c>
      <c r="EI366" s="51">
        <v>1032</v>
      </c>
      <c r="EJ366" s="51">
        <v>1060</v>
      </c>
      <c r="EK366" s="51">
        <v>1001</v>
      </c>
      <c r="EL366" s="51">
        <v>999</v>
      </c>
      <c r="EM366" s="51">
        <v>982</v>
      </c>
      <c r="EN366" s="51">
        <v>959</v>
      </c>
      <c r="EO366" s="51">
        <v>982</v>
      </c>
      <c r="EP366" s="51">
        <v>948</v>
      </c>
      <c r="EQ366" s="51">
        <v>834</v>
      </c>
      <c r="ER366" s="51">
        <v>803</v>
      </c>
      <c r="ES366" s="51">
        <v>811</v>
      </c>
      <c r="ET366" s="51">
        <v>825</v>
      </c>
      <c r="EU366" s="51">
        <v>880</v>
      </c>
      <c r="EV366" s="51">
        <v>893</v>
      </c>
      <c r="EW366" s="51">
        <v>955</v>
      </c>
      <c r="EX366" s="51">
        <v>1081</v>
      </c>
      <c r="EY366" s="51">
        <v>1166</v>
      </c>
      <c r="EZ366" s="51">
        <v>1031</v>
      </c>
      <c r="FA366" s="51">
        <v>1220</v>
      </c>
      <c r="FB366" s="51">
        <v>1158</v>
      </c>
      <c r="FC366" s="51">
        <v>1155</v>
      </c>
      <c r="FD366" s="51">
        <v>1262</v>
      </c>
      <c r="FE366" s="51">
        <v>1219</v>
      </c>
      <c r="FF366" s="51">
        <v>1175</v>
      </c>
      <c r="FG366" s="51">
        <v>1251</v>
      </c>
      <c r="FH366" s="51">
        <v>1189</v>
      </c>
      <c r="FI366" s="51">
        <v>1130</v>
      </c>
      <c r="FJ366" s="51">
        <v>1052</v>
      </c>
      <c r="FK366" s="51">
        <v>1106</v>
      </c>
      <c r="FL366" s="51">
        <v>1020</v>
      </c>
      <c r="FM366" s="51">
        <v>941</v>
      </c>
      <c r="FN366" s="51">
        <v>940</v>
      </c>
      <c r="FO366" s="51">
        <v>884</v>
      </c>
      <c r="FP366" s="51">
        <v>881</v>
      </c>
      <c r="FQ366" s="51">
        <v>847</v>
      </c>
      <c r="FR366" s="51">
        <v>851</v>
      </c>
      <c r="FS366" s="51">
        <v>849</v>
      </c>
      <c r="FT366" s="51">
        <v>845</v>
      </c>
      <c r="FU366" s="51">
        <v>852</v>
      </c>
      <c r="FV366" s="51">
        <v>914</v>
      </c>
      <c r="FW366" s="51">
        <v>994</v>
      </c>
      <c r="FX366" s="51">
        <v>784</v>
      </c>
      <c r="FY366" s="51">
        <v>693</v>
      </c>
      <c r="FZ366" s="51">
        <v>665</v>
      </c>
      <c r="GA366" s="51">
        <v>614</v>
      </c>
      <c r="GB366" s="51">
        <v>506</v>
      </c>
      <c r="GC366" s="51">
        <v>521</v>
      </c>
      <c r="GD366" s="51">
        <v>528</v>
      </c>
      <c r="GE366" s="51">
        <v>517</v>
      </c>
      <c r="GF366" s="51">
        <v>484</v>
      </c>
      <c r="GG366" s="51">
        <v>448</v>
      </c>
      <c r="GH366" s="51">
        <v>420</v>
      </c>
      <c r="GI366" s="51">
        <v>353</v>
      </c>
      <c r="GJ366" s="51">
        <v>282</v>
      </c>
      <c r="GK366" s="51">
        <v>260</v>
      </c>
      <c r="GL366" s="52">
        <v>982</v>
      </c>
    </row>
    <row r="367" spans="1:194" s="1" customFormat="1">
      <c r="A367" s="30" t="s">
        <v>133</v>
      </c>
      <c r="B367" s="1" t="s">
        <v>445</v>
      </c>
      <c r="C367" s="29" t="str">
        <f t="shared" si="102"/>
        <v>LA England - North Hertfordshire</v>
      </c>
      <c r="D367" s="50">
        <f t="shared" si="93"/>
        <v>50497</v>
      </c>
      <c r="E367" s="50">
        <f t="shared" si="94"/>
        <v>55060</v>
      </c>
      <c r="F367" s="51">
        <f t="shared" si="95"/>
        <v>134159</v>
      </c>
      <c r="G367" s="51">
        <f t="shared" si="96"/>
        <v>65127</v>
      </c>
      <c r="H367" s="52">
        <f t="shared" si="97"/>
        <v>69032</v>
      </c>
      <c r="I367" s="52">
        <f t="shared" si="98"/>
        <v>50497</v>
      </c>
      <c r="J367" s="52">
        <f t="shared" si="99"/>
        <v>55060</v>
      </c>
      <c r="K367" s="49">
        <f t="shared" si="100"/>
        <v>14630</v>
      </c>
      <c r="L367" s="50">
        <f t="shared" si="101"/>
        <v>13972</v>
      </c>
      <c r="M367" s="51">
        <v>715</v>
      </c>
      <c r="N367" s="51">
        <v>710</v>
      </c>
      <c r="O367" s="51">
        <v>817</v>
      </c>
      <c r="P367" s="51">
        <v>763</v>
      </c>
      <c r="Q367" s="51">
        <v>768</v>
      </c>
      <c r="R367" s="51">
        <v>802</v>
      </c>
      <c r="S367" s="51">
        <v>865</v>
      </c>
      <c r="T367" s="51">
        <v>790</v>
      </c>
      <c r="U367" s="51">
        <v>857</v>
      </c>
      <c r="V367" s="51">
        <v>890</v>
      </c>
      <c r="W367" s="51">
        <v>895</v>
      </c>
      <c r="X367" s="51">
        <v>875</v>
      </c>
      <c r="Y367" s="51">
        <v>884</v>
      </c>
      <c r="Z367" s="51">
        <v>841</v>
      </c>
      <c r="AA367" s="51">
        <v>837</v>
      </c>
      <c r="AB367" s="51">
        <v>806</v>
      </c>
      <c r="AC367" s="51">
        <v>749</v>
      </c>
      <c r="AD367" s="51">
        <v>766</v>
      </c>
      <c r="AE367" s="51">
        <v>746</v>
      </c>
      <c r="AF367" s="51">
        <v>435</v>
      </c>
      <c r="AG367" s="51">
        <v>479</v>
      </c>
      <c r="AH367" s="51">
        <v>524</v>
      </c>
      <c r="AI367" s="51">
        <v>549</v>
      </c>
      <c r="AJ367" s="51">
        <v>595</v>
      </c>
      <c r="AK367" s="51">
        <v>677</v>
      </c>
      <c r="AL367" s="51">
        <v>722</v>
      </c>
      <c r="AM367" s="51">
        <v>711</v>
      </c>
      <c r="AN367" s="51">
        <v>762</v>
      </c>
      <c r="AO367" s="51">
        <v>803</v>
      </c>
      <c r="AP367" s="51">
        <v>785</v>
      </c>
      <c r="AQ367" s="51">
        <v>852</v>
      </c>
      <c r="AR367" s="51">
        <v>871</v>
      </c>
      <c r="AS367" s="51">
        <v>862</v>
      </c>
      <c r="AT367" s="51">
        <v>798</v>
      </c>
      <c r="AU367" s="51">
        <v>889</v>
      </c>
      <c r="AV367" s="51">
        <v>875</v>
      </c>
      <c r="AW367" s="51">
        <v>863</v>
      </c>
      <c r="AX367" s="51">
        <v>858</v>
      </c>
      <c r="AY367" s="51">
        <v>849</v>
      </c>
      <c r="AZ367" s="51">
        <v>899</v>
      </c>
      <c r="BA367" s="51">
        <v>865</v>
      </c>
      <c r="BB367" s="51">
        <v>904</v>
      </c>
      <c r="BC367" s="51">
        <v>974</v>
      </c>
      <c r="BD367" s="51">
        <v>895</v>
      </c>
      <c r="BE367" s="51">
        <v>876</v>
      </c>
      <c r="BF367" s="51">
        <v>858</v>
      </c>
      <c r="BG367" s="51">
        <v>870</v>
      </c>
      <c r="BH367" s="51">
        <v>899</v>
      </c>
      <c r="BI367" s="51">
        <v>918</v>
      </c>
      <c r="BJ367" s="51">
        <v>941</v>
      </c>
      <c r="BK367" s="51">
        <v>914</v>
      </c>
      <c r="BL367" s="51">
        <v>899</v>
      </c>
      <c r="BM367" s="51">
        <v>898</v>
      </c>
      <c r="BN367" s="51">
        <v>880</v>
      </c>
      <c r="BO367" s="51">
        <v>939</v>
      </c>
      <c r="BP367" s="51">
        <v>924</v>
      </c>
      <c r="BQ367" s="51">
        <v>942</v>
      </c>
      <c r="BR367" s="51">
        <v>927</v>
      </c>
      <c r="BS367" s="51">
        <v>943</v>
      </c>
      <c r="BT367" s="51">
        <v>902</v>
      </c>
      <c r="BU367" s="51">
        <v>838</v>
      </c>
      <c r="BV367" s="51">
        <v>857</v>
      </c>
      <c r="BW367" s="51">
        <v>780</v>
      </c>
      <c r="BX367" s="51">
        <v>820</v>
      </c>
      <c r="BY367" s="51">
        <v>718</v>
      </c>
      <c r="BZ367" s="51">
        <v>667</v>
      </c>
      <c r="CA367" s="51">
        <v>671</v>
      </c>
      <c r="CB367" s="51">
        <v>620</v>
      </c>
      <c r="CC367" s="51">
        <v>644</v>
      </c>
      <c r="CD367" s="51">
        <v>589</v>
      </c>
      <c r="CE367" s="51">
        <v>585</v>
      </c>
      <c r="CF367" s="51">
        <v>581</v>
      </c>
      <c r="CG367" s="51">
        <v>645</v>
      </c>
      <c r="CH367" s="51">
        <v>565</v>
      </c>
      <c r="CI367" s="51">
        <v>608</v>
      </c>
      <c r="CJ367" s="51">
        <v>673</v>
      </c>
      <c r="CK367" s="51">
        <v>489</v>
      </c>
      <c r="CL367" s="51">
        <v>496</v>
      </c>
      <c r="CM367" s="51">
        <v>469</v>
      </c>
      <c r="CN367" s="51">
        <v>464</v>
      </c>
      <c r="CO367" s="51">
        <v>391</v>
      </c>
      <c r="CP367" s="51">
        <v>333</v>
      </c>
      <c r="CQ367" s="51">
        <v>290</v>
      </c>
      <c r="CR367" s="51">
        <v>289</v>
      </c>
      <c r="CS367" s="51">
        <v>296</v>
      </c>
      <c r="CT367" s="51">
        <v>263</v>
      </c>
      <c r="CU367" s="51">
        <v>236</v>
      </c>
      <c r="CV367" s="51">
        <v>232</v>
      </c>
      <c r="CW367" s="51">
        <v>182</v>
      </c>
      <c r="CX367" s="51">
        <v>146</v>
      </c>
      <c r="CY367" s="51">
        <v>488</v>
      </c>
      <c r="CZ367" s="51">
        <v>683</v>
      </c>
      <c r="DA367" s="51">
        <v>709</v>
      </c>
      <c r="DB367" s="51">
        <v>744</v>
      </c>
      <c r="DC367" s="51">
        <v>760</v>
      </c>
      <c r="DD367" s="51">
        <v>802</v>
      </c>
      <c r="DE367" s="51">
        <v>729</v>
      </c>
      <c r="DF367" s="51">
        <v>780</v>
      </c>
      <c r="DG367" s="51">
        <v>789</v>
      </c>
      <c r="DH367" s="51">
        <v>793</v>
      </c>
      <c r="DI367" s="51">
        <v>785</v>
      </c>
      <c r="DJ367" s="51">
        <v>847</v>
      </c>
      <c r="DK367" s="51">
        <v>842</v>
      </c>
      <c r="DL367" s="51">
        <v>848</v>
      </c>
      <c r="DM367" s="51">
        <v>826</v>
      </c>
      <c r="DN367" s="51">
        <v>814</v>
      </c>
      <c r="DO367" s="51">
        <v>761</v>
      </c>
      <c r="DP367" s="51">
        <v>751</v>
      </c>
      <c r="DQ367" s="51">
        <v>709</v>
      </c>
      <c r="DR367" s="51">
        <v>684</v>
      </c>
      <c r="DS367" s="51">
        <v>416</v>
      </c>
      <c r="DT367" s="51">
        <v>429</v>
      </c>
      <c r="DU367" s="51">
        <v>464</v>
      </c>
      <c r="DV367" s="51">
        <v>585</v>
      </c>
      <c r="DW367" s="51">
        <v>723</v>
      </c>
      <c r="DX367" s="51">
        <v>744</v>
      </c>
      <c r="DY367" s="51">
        <v>754</v>
      </c>
      <c r="DZ367" s="51">
        <v>706</v>
      </c>
      <c r="EA367" s="51">
        <v>735</v>
      </c>
      <c r="EB367" s="51">
        <v>762</v>
      </c>
      <c r="EC367" s="51">
        <v>821</v>
      </c>
      <c r="ED367" s="51">
        <v>875</v>
      </c>
      <c r="EE367" s="51">
        <v>895</v>
      </c>
      <c r="EF367" s="51">
        <v>885</v>
      </c>
      <c r="EG367" s="51">
        <v>952</v>
      </c>
      <c r="EH367" s="51">
        <v>979</v>
      </c>
      <c r="EI367" s="51">
        <v>965</v>
      </c>
      <c r="EJ367" s="51">
        <v>985</v>
      </c>
      <c r="EK367" s="51">
        <v>938</v>
      </c>
      <c r="EL367" s="51">
        <v>957</v>
      </c>
      <c r="EM367" s="51">
        <v>953</v>
      </c>
      <c r="EN367" s="51">
        <v>968</v>
      </c>
      <c r="EO367" s="51">
        <v>1037</v>
      </c>
      <c r="EP367" s="51">
        <v>1061</v>
      </c>
      <c r="EQ367" s="51">
        <v>1004</v>
      </c>
      <c r="ER367" s="51">
        <v>933</v>
      </c>
      <c r="ES367" s="51">
        <v>925</v>
      </c>
      <c r="ET367" s="51">
        <v>922</v>
      </c>
      <c r="EU367" s="51">
        <v>970</v>
      </c>
      <c r="EV367" s="51">
        <v>995</v>
      </c>
      <c r="EW367" s="51">
        <v>934</v>
      </c>
      <c r="EX367" s="51">
        <v>1014</v>
      </c>
      <c r="EY367" s="51">
        <v>1052</v>
      </c>
      <c r="EZ367" s="51">
        <v>865</v>
      </c>
      <c r="FA367" s="51">
        <v>968</v>
      </c>
      <c r="FB367" s="51">
        <v>883</v>
      </c>
      <c r="FC367" s="51">
        <v>993</v>
      </c>
      <c r="FD367" s="51">
        <v>1016</v>
      </c>
      <c r="FE367" s="51">
        <v>1016</v>
      </c>
      <c r="FF367" s="51">
        <v>906</v>
      </c>
      <c r="FG367" s="51">
        <v>921</v>
      </c>
      <c r="FH367" s="51">
        <v>858</v>
      </c>
      <c r="FI367" s="51">
        <v>829</v>
      </c>
      <c r="FJ367" s="51">
        <v>823</v>
      </c>
      <c r="FK367" s="51">
        <v>746</v>
      </c>
      <c r="FL367" s="51">
        <v>727</v>
      </c>
      <c r="FM367" s="51">
        <v>745</v>
      </c>
      <c r="FN367" s="51">
        <v>683</v>
      </c>
      <c r="FO367" s="51">
        <v>679</v>
      </c>
      <c r="FP367" s="51">
        <v>646</v>
      </c>
      <c r="FQ367" s="51">
        <v>684</v>
      </c>
      <c r="FR367" s="51">
        <v>629</v>
      </c>
      <c r="FS367" s="51">
        <v>646</v>
      </c>
      <c r="FT367" s="51">
        <v>688</v>
      </c>
      <c r="FU367" s="51">
        <v>698</v>
      </c>
      <c r="FV367" s="51">
        <v>712</v>
      </c>
      <c r="FW367" s="51">
        <v>804</v>
      </c>
      <c r="FX367" s="51">
        <v>559</v>
      </c>
      <c r="FY367" s="51">
        <v>555</v>
      </c>
      <c r="FZ367" s="51">
        <v>584</v>
      </c>
      <c r="GA367" s="51">
        <v>534</v>
      </c>
      <c r="GB367" s="51">
        <v>441</v>
      </c>
      <c r="GC367" s="51">
        <v>352</v>
      </c>
      <c r="GD367" s="51">
        <v>436</v>
      </c>
      <c r="GE367" s="51">
        <v>418</v>
      </c>
      <c r="GF367" s="51">
        <v>400</v>
      </c>
      <c r="GG367" s="51">
        <v>382</v>
      </c>
      <c r="GH367" s="51">
        <v>323</v>
      </c>
      <c r="GI367" s="51">
        <v>334</v>
      </c>
      <c r="GJ367" s="51">
        <v>279</v>
      </c>
      <c r="GK367" s="51">
        <v>242</v>
      </c>
      <c r="GL367" s="52">
        <v>1034</v>
      </c>
    </row>
    <row r="368" spans="1:194" s="1" customFormat="1">
      <c r="A368" s="30" t="s">
        <v>133</v>
      </c>
      <c r="B368" s="1" t="s">
        <v>446</v>
      </c>
      <c r="C368" s="29" t="str">
        <f t="shared" si="102"/>
        <v>LA England - North Kesteven</v>
      </c>
      <c r="D368" s="50">
        <f t="shared" si="93"/>
        <v>47221</v>
      </c>
      <c r="E368" s="50">
        <f t="shared" si="94"/>
        <v>49744</v>
      </c>
      <c r="F368" s="51">
        <f t="shared" si="95"/>
        <v>119709</v>
      </c>
      <c r="G368" s="51">
        <f t="shared" si="96"/>
        <v>58672</v>
      </c>
      <c r="H368" s="52">
        <f t="shared" si="97"/>
        <v>61037</v>
      </c>
      <c r="I368" s="52">
        <f t="shared" si="98"/>
        <v>47221</v>
      </c>
      <c r="J368" s="52">
        <f t="shared" si="99"/>
        <v>49744</v>
      </c>
      <c r="K368" s="49">
        <f t="shared" si="100"/>
        <v>11451</v>
      </c>
      <c r="L368" s="50">
        <f t="shared" si="101"/>
        <v>11293</v>
      </c>
      <c r="M368" s="51">
        <v>460</v>
      </c>
      <c r="N368" s="51">
        <v>496</v>
      </c>
      <c r="O368" s="51">
        <v>536</v>
      </c>
      <c r="P368" s="51">
        <v>558</v>
      </c>
      <c r="Q368" s="51">
        <v>614</v>
      </c>
      <c r="R368" s="51">
        <v>695</v>
      </c>
      <c r="S368" s="51">
        <v>700</v>
      </c>
      <c r="T368" s="51">
        <v>644</v>
      </c>
      <c r="U368" s="51">
        <v>689</v>
      </c>
      <c r="V368" s="51">
        <v>623</v>
      </c>
      <c r="W368" s="51">
        <v>733</v>
      </c>
      <c r="X368" s="51">
        <v>699</v>
      </c>
      <c r="Y368" s="51">
        <v>682</v>
      </c>
      <c r="Z368" s="51">
        <v>699</v>
      </c>
      <c r="AA368" s="51">
        <v>658</v>
      </c>
      <c r="AB368" s="51">
        <v>650</v>
      </c>
      <c r="AC368" s="51">
        <v>635</v>
      </c>
      <c r="AD368" s="51">
        <v>680</v>
      </c>
      <c r="AE368" s="51">
        <v>643</v>
      </c>
      <c r="AF368" s="51">
        <v>494</v>
      </c>
      <c r="AG368" s="51">
        <v>485</v>
      </c>
      <c r="AH368" s="51">
        <v>518</v>
      </c>
      <c r="AI368" s="51">
        <v>603</v>
      </c>
      <c r="AJ368" s="51">
        <v>646</v>
      </c>
      <c r="AK368" s="51">
        <v>664</v>
      </c>
      <c r="AL368" s="51">
        <v>703</v>
      </c>
      <c r="AM368" s="51">
        <v>649</v>
      </c>
      <c r="AN368" s="51">
        <v>677</v>
      </c>
      <c r="AO368" s="51">
        <v>645</v>
      </c>
      <c r="AP368" s="51">
        <v>635</v>
      </c>
      <c r="AQ368" s="51">
        <v>713</v>
      </c>
      <c r="AR368" s="51">
        <v>728</v>
      </c>
      <c r="AS368" s="51">
        <v>709</v>
      </c>
      <c r="AT368" s="51">
        <v>669</v>
      </c>
      <c r="AU368" s="51">
        <v>750</v>
      </c>
      <c r="AV368" s="51">
        <v>673</v>
      </c>
      <c r="AW368" s="51">
        <v>673</v>
      </c>
      <c r="AX368" s="51">
        <v>703</v>
      </c>
      <c r="AY368" s="51">
        <v>724</v>
      </c>
      <c r="AZ368" s="51">
        <v>690</v>
      </c>
      <c r="BA368" s="51">
        <v>657</v>
      </c>
      <c r="BB368" s="51">
        <v>665</v>
      </c>
      <c r="BC368" s="51">
        <v>725</v>
      </c>
      <c r="BD368" s="51">
        <v>740</v>
      </c>
      <c r="BE368" s="51">
        <v>564</v>
      </c>
      <c r="BF368" s="51">
        <v>595</v>
      </c>
      <c r="BG368" s="51">
        <v>610</v>
      </c>
      <c r="BH368" s="51">
        <v>678</v>
      </c>
      <c r="BI368" s="51">
        <v>680</v>
      </c>
      <c r="BJ368" s="51">
        <v>710</v>
      </c>
      <c r="BK368" s="51">
        <v>867</v>
      </c>
      <c r="BL368" s="51">
        <v>844</v>
      </c>
      <c r="BM368" s="51">
        <v>846</v>
      </c>
      <c r="BN368" s="51">
        <v>858</v>
      </c>
      <c r="BO368" s="51">
        <v>890</v>
      </c>
      <c r="BP368" s="51">
        <v>898</v>
      </c>
      <c r="BQ368" s="51">
        <v>905</v>
      </c>
      <c r="BR368" s="51">
        <v>898</v>
      </c>
      <c r="BS368" s="51">
        <v>931</v>
      </c>
      <c r="BT368" s="51">
        <v>918</v>
      </c>
      <c r="BU368" s="51">
        <v>948</v>
      </c>
      <c r="BV368" s="51">
        <v>830</v>
      </c>
      <c r="BW368" s="51">
        <v>809</v>
      </c>
      <c r="BX368" s="51">
        <v>721</v>
      </c>
      <c r="BY368" s="51">
        <v>751</v>
      </c>
      <c r="BZ368" s="51">
        <v>719</v>
      </c>
      <c r="CA368" s="51">
        <v>668</v>
      </c>
      <c r="CB368" s="51">
        <v>669</v>
      </c>
      <c r="CC368" s="51">
        <v>691</v>
      </c>
      <c r="CD368" s="51">
        <v>618</v>
      </c>
      <c r="CE368" s="51">
        <v>635</v>
      </c>
      <c r="CF368" s="51">
        <v>660</v>
      </c>
      <c r="CG368" s="51">
        <v>668</v>
      </c>
      <c r="CH368" s="51">
        <v>670</v>
      </c>
      <c r="CI368" s="51">
        <v>732</v>
      </c>
      <c r="CJ368" s="51">
        <v>825</v>
      </c>
      <c r="CK368" s="51">
        <v>628</v>
      </c>
      <c r="CL368" s="51">
        <v>604</v>
      </c>
      <c r="CM368" s="51">
        <v>568</v>
      </c>
      <c r="CN368" s="51">
        <v>496</v>
      </c>
      <c r="CO368" s="51">
        <v>469</v>
      </c>
      <c r="CP368" s="51">
        <v>392</v>
      </c>
      <c r="CQ368" s="51">
        <v>374</v>
      </c>
      <c r="CR368" s="51">
        <v>391</v>
      </c>
      <c r="CS368" s="51">
        <v>359</v>
      </c>
      <c r="CT368" s="51">
        <v>278</v>
      </c>
      <c r="CU368" s="51">
        <v>217</v>
      </c>
      <c r="CV368" s="51">
        <v>214</v>
      </c>
      <c r="CW368" s="51">
        <v>173</v>
      </c>
      <c r="CX368" s="51">
        <v>134</v>
      </c>
      <c r="CY368" s="51">
        <v>437</v>
      </c>
      <c r="CZ368" s="51">
        <v>457</v>
      </c>
      <c r="DA368" s="51">
        <v>504</v>
      </c>
      <c r="DB368" s="51">
        <v>565</v>
      </c>
      <c r="DC368" s="51">
        <v>533</v>
      </c>
      <c r="DD368" s="51">
        <v>577</v>
      </c>
      <c r="DE368" s="51">
        <v>596</v>
      </c>
      <c r="DF368" s="51">
        <v>648</v>
      </c>
      <c r="DG368" s="51">
        <v>659</v>
      </c>
      <c r="DH368" s="51">
        <v>647</v>
      </c>
      <c r="DI368" s="51">
        <v>690</v>
      </c>
      <c r="DJ368" s="51">
        <v>667</v>
      </c>
      <c r="DK368" s="51">
        <v>739</v>
      </c>
      <c r="DL368" s="51">
        <v>689</v>
      </c>
      <c r="DM368" s="51">
        <v>690</v>
      </c>
      <c r="DN368" s="51">
        <v>689</v>
      </c>
      <c r="DO368" s="51">
        <v>668</v>
      </c>
      <c r="DP368" s="51">
        <v>648</v>
      </c>
      <c r="DQ368" s="51">
        <v>627</v>
      </c>
      <c r="DR368" s="51">
        <v>598</v>
      </c>
      <c r="DS368" s="51">
        <v>362</v>
      </c>
      <c r="DT368" s="51">
        <v>406</v>
      </c>
      <c r="DU368" s="51">
        <v>432</v>
      </c>
      <c r="DV368" s="51">
        <v>569</v>
      </c>
      <c r="DW368" s="51">
        <v>597</v>
      </c>
      <c r="DX368" s="51">
        <v>571</v>
      </c>
      <c r="DY368" s="51">
        <v>579</v>
      </c>
      <c r="DZ368" s="51">
        <v>591</v>
      </c>
      <c r="EA368" s="51">
        <v>595</v>
      </c>
      <c r="EB368" s="51">
        <v>703</v>
      </c>
      <c r="EC368" s="51">
        <v>622</v>
      </c>
      <c r="ED368" s="51">
        <v>745</v>
      </c>
      <c r="EE368" s="51">
        <v>744</v>
      </c>
      <c r="EF368" s="51">
        <v>737</v>
      </c>
      <c r="EG368" s="51">
        <v>752</v>
      </c>
      <c r="EH368" s="51">
        <v>776</v>
      </c>
      <c r="EI368" s="51">
        <v>751</v>
      </c>
      <c r="EJ368" s="51">
        <v>734</v>
      </c>
      <c r="EK368" s="51">
        <v>750</v>
      </c>
      <c r="EL368" s="51">
        <v>740</v>
      </c>
      <c r="EM368" s="51">
        <v>721</v>
      </c>
      <c r="EN368" s="51">
        <v>758</v>
      </c>
      <c r="EO368" s="51">
        <v>662</v>
      </c>
      <c r="EP368" s="51">
        <v>733</v>
      </c>
      <c r="EQ368" s="51">
        <v>732</v>
      </c>
      <c r="ER368" s="51">
        <v>631</v>
      </c>
      <c r="ES368" s="51">
        <v>636</v>
      </c>
      <c r="ET368" s="51">
        <v>672</v>
      </c>
      <c r="EU368" s="51">
        <v>689</v>
      </c>
      <c r="EV368" s="51">
        <v>770</v>
      </c>
      <c r="EW368" s="51">
        <v>777</v>
      </c>
      <c r="EX368" s="51">
        <v>918</v>
      </c>
      <c r="EY368" s="51">
        <v>940</v>
      </c>
      <c r="EZ368" s="51">
        <v>986</v>
      </c>
      <c r="FA368" s="51">
        <v>913</v>
      </c>
      <c r="FB368" s="51">
        <v>961</v>
      </c>
      <c r="FC368" s="51">
        <v>963</v>
      </c>
      <c r="FD368" s="51">
        <v>940</v>
      </c>
      <c r="FE368" s="51">
        <v>939</v>
      </c>
      <c r="FF368" s="51">
        <v>916</v>
      </c>
      <c r="FG368" s="51">
        <v>923</v>
      </c>
      <c r="FH368" s="51">
        <v>904</v>
      </c>
      <c r="FI368" s="51">
        <v>896</v>
      </c>
      <c r="FJ368" s="51">
        <v>818</v>
      </c>
      <c r="FK368" s="51">
        <v>804</v>
      </c>
      <c r="FL368" s="51">
        <v>778</v>
      </c>
      <c r="FM368" s="51">
        <v>714</v>
      </c>
      <c r="FN368" s="51">
        <v>698</v>
      </c>
      <c r="FO368" s="51">
        <v>658</v>
      </c>
      <c r="FP368" s="51">
        <v>707</v>
      </c>
      <c r="FQ368" s="51">
        <v>706</v>
      </c>
      <c r="FR368" s="51">
        <v>663</v>
      </c>
      <c r="FS368" s="51">
        <v>727</v>
      </c>
      <c r="FT368" s="51">
        <v>779</v>
      </c>
      <c r="FU368" s="51">
        <v>774</v>
      </c>
      <c r="FV368" s="51">
        <v>867</v>
      </c>
      <c r="FW368" s="51">
        <v>858</v>
      </c>
      <c r="FX368" s="51">
        <v>620</v>
      </c>
      <c r="FY368" s="51">
        <v>665</v>
      </c>
      <c r="FZ368" s="51">
        <v>629</v>
      </c>
      <c r="GA368" s="51">
        <v>587</v>
      </c>
      <c r="GB368" s="51">
        <v>520</v>
      </c>
      <c r="GC368" s="51">
        <v>470</v>
      </c>
      <c r="GD368" s="51">
        <v>453</v>
      </c>
      <c r="GE368" s="51">
        <v>423</v>
      </c>
      <c r="GF368" s="51">
        <v>362</v>
      </c>
      <c r="GG368" s="51">
        <v>349</v>
      </c>
      <c r="GH368" s="51">
        <v>298</v>
      </c>
      <c r="GI368" s="51">
        <v>243</v>
      </c>
      <c r="GJ368" s="51">
        <v>236</v>
      </c>
      <c r="GK368" s="51">
        <v>197</v>
      </c>
      <c r="GL368" s="52">
        <v>807</v>
      </c>
    </row>
    <row r="369" spans="1:194" s="1" customFormat="1">
      <c r="A369" s="30" t="s">
        <v>133</v>
      </c>
      <c r="B369" s="1" t="s">
        <v>447</v>
      </c>
      <c r="C369" s="29" t="str">
        <f t="shared" si="102"/>
        <v>LA England - North Lincolnshire</v>
      </c>
      <c r="D369" s="50">
        <f t="shared" si="93"/>
        <v>66371</v>
      </c>
      <c r="E369" s="50">
        <f t="shared" si="94"/>
        <v>69310</v>
      </c>
      <c r="F369" s="51">
        <f t="shared" si="95"/>
        <v>170042</v>
      </c>
      <c r="G369" s="51">
        <f t="shared" si="96"/>
        <v>83843</v>
      </c>
      <c r="H369" s="52">
        <f t="shared" si="97"/>
        <v>86199</v>
      </c>
      <c r="I369" s="52">
        <f t="shared" si="98"/>
        <v>66371</v>
      </c>
      <c r="J369" s="52">
        <f t="shared" si="99"/>
        <v>69310</v>
      </c>
      <c r="K369" s="49">
        <f t="shared" si="100"/>
        <v>17472</v>
      </c>
      <c r="L369" s="50">
        <f t="shared" si="101"/>
        <v>16889</v>
      </c>
      <c r="M369" s="51">
        <v>832</v>
      </c>
      <c r="N369" s="51">
        <v>831</v>
      </c>
      <c r="O369" s="51">
        <v>838</v>
      </c>
      <c r="P369" s="51">
        <v>822</v>
      </c>
      <c r="Q369" s="51">
        <v>914</v>
      </c>
      <c r="R369" s="51">
        <v>969</v>
      </c>
      <c r="S369" s="51">
        <v>911</v>
      </c>
      <c r="T369" s="51">
        <v>948</v>
      </c>
      <c r="U369" s="51">
        <v>984</v>
      </c>
      <c r="V369" s="51">
        <v>1004</v>
      </c>
      <c r="W369" s="51">
        <v>1045</v>
      </c>
      <c r="X369" s="51">
        <v>1006</v>
      </c>
      <c r="Y369" s="51">
        <v>1097</v>
      </c>
      <c r="Z369" s="51">
        <v>1090</v>
      </c>
      <c r="AA369" s="51">
        <v>1067</v>
      </c>
      <c r="AB369" s="51">
        <v>1022</v>
      </c>
      <c r="AC369" s="51">
        <v>1040</v>
      </c>
      <c r="AD369" s="51">
        <v>1052</v>
      </c>
      <c r="AE369" s="51">
        <v>933</v>
      </c>
      <c r="AF369" s="51">
        <v>688</v>
      </c>
      <c r="AG369" s="51">
        <v>735</v>
      </c>
      <c r="AH369" s="51">
        <v>740</v>
      </c>
      <c r="AI369" s="51">
        <v>891</v>
      </c>
      <c r="AJ369" s="51">
        <v>845</v>
      </c>
      <c r="AK369" s="51">
        <v>867</v>
      </c>
      <c r="AL369" s="51">
        <v>884</v>
      </c>
      <c r="AM369" s="51">
        <v>891</v>
      </c>
      <c r="AN369" s="51">
        <v>963</v>
      </c>
      <c r="AO369" s="51">
        <v>875</v>
      </c>
      <c r="AP369" s="51">
        <v>1003</v>
      </c>
      <c r="AQ369" s="51">
        <v>1023</v>
      </c>
      <c r="AR369" s="51">
        <v>1070</v>
      </c>
      <c r="AS369" s="51">
        <v>1044</v>
      </c>
      <c r="AT369" s="51">
        <v>1021</v>
      </c>
      <c r="AU369" s="51">
        <v>1002</v>
      </c>
      <c r="AV369" s="51">
        <v>1029</v>
      </c>
      <c r="AW369" s="51">
        <v>1078</v>
      </c>
      <c r="AX369" s="51">
        <v>1080</v>
      </c>
      <c r="AY369" s="51">
        <v>1037</v>
      </c>
      <c r="AZ369" s="51">
        <v>1012</v>
      </c>
      <c r="BA369" s="51">
        <v>947</v>
      </c>
      <c r="BB369" s="51">
        <v>959</v>
      </c>
      <c r="BC369" s="51">
        <v>992</v>
      </c>
      <c r="BD369" s="51">
        <v>916</v>
      </c>
      <c r="BE369" s="51">
        <v>848</v>
      </c>
      <c r="BF369" s="51">
        <v>925</v>
      </c>
      <c r="BG369" s="51">
        <v>910</v>
      </c>
      <c r="BH369" s="51">
        <v>954</v>
      </c>
      <c r="BI369" s="51">
        <v>973</v>
      </c>
      <c r="BJ369" s="51">
        <v>1016</v>
      </c>
      <c r="BK369" s="51">
        <v>1137</v>
      </c>
      <c r="BL369" s="51">
        <v>1196</v>
      </c>
      <c r="BM369" s="51">
        <v>1184</v>
      </c>
      <c r="BN369" s="51">
        <v>1280</v>
      </c>
      <c r="BO369" s="51">
        <v>1249</v>
      </c>
      <c r="BP369" s="51">
        <v>1305</v>
      </c>
      <c r="BQ369" s="51">
        <v>1270</v>
      </c>
      <c r="BR369" s="51">
        <v>1340</v>
      </c>
      <c r="BS369" s="51">
        <v>1306</v>
      </c>
      <c r="BT369" s="51">
        <v>1329</v>
      </c>
      <c r="BU369" s="51">
        <v>1269</v>
      </c>
      <c r="BV369" s="51">
        <v>1224</v>
      </c>
      <c r="BW369" s="51">
        <v>1177</v>
      </c>
      <c r="BX369" s="51">
        <v>1133</v>
      </c>
      <c r="BY369" s="51">
        <v>1120</v>
      </c>
      <c r="BZ369" s="51">
        <v>1054</v>
      </c>
      <c r="CA369" s="51">
        <v>1023</v>
      </c>
      <c r="CB369" s="51">
        <v>956</v>
      </c>
      <c r="CC369" s="51">
        <v>920</v>
      </c>
      <c r="CD369" s="51">
        <v>969</v>
      </c>
      <c r="CE369" s="51">
        <v>928</v>
      </c>
      <c r="CF369" s="51">
        <v>926</v>
      </c>
      <c r="CG369" s="51">
        <v>954</v>
      </c>
      <c r="CH369" s="51">
        <v>948</v>
      </c>
      <c r="CI369" s="51">
        <v>978</v>
      </c>
      <c r="CJ369" s="51">
        <v>1084</v>
      </c>
      <c r="CK369" s="51">
        <v>759</v>
      </c>
      <c r="CL369" s="51">
        <v>745</v>
      </c>
      <c r="CM369" s="51">
        <v>694</v>
      </c>
      <c r="CN369" s="51">
        <v>633</v>
      </c>
      <c r="CO369" s="51">
        <v>556</v>
      </c>
      <c r="CP369" s="51">
        <v>442</v>
      </c>
      <c r="CQ369" s="51">
        <v>458</v>
      </c>
      <c r="CR369" s="51">
        <v>421</v>
      </c>
      <c r="CS369" s="51">
        <v>387</v>
      </c>
      <c r="CT369" s="51">
        <v>344</v>
      </c>
      <c r="CU369" s="51">
        <v>317</v>
      </c>
      <c r="CV369" s="51">
        <v>282</v>
      </c>
      <c r="CW369" s="51">
        <v>201</v>
      </c>
      <c r="CX369" s="51">
        <v>186</v>
      </c>
      <c r="CY369" s="51">
        <v>536</v>
      </c>
      <c r="CZ369" s="51">
        <v>790</v>
      </c>
      <c r="DA369" s="51">
        <v>813</v>
      </c>
      <c r="DB369" s="51">
        <v>846</v>
      </c>
      <c r="DC369" s="51">
        <v>862</v>
      </c>
      <c r="DD369" s="51">
        <v>890</v>
      </c>
      <c r="DE369" s="51">
        <v>881</v>
      </c>
      <c r="DF369" s="51">
        <v>966</v>
      </c>
      <c r="DG369" s="51">
        <v>909</v>
      </c>
      <c r="DH369" s="51">
        <v>925</v>
      </c>
      <c r="DI369" s="51">
        <v>1049</v>
      </c>
      <c r="DJ369" s="51">
        <v>1006</v>
      </c>
      <c r="DK369" s="51">
        <v>1062</v>
      </c>
      <c r="DL369" s="51">
        <v>970</v>
      </c>
      <c r="DM369" s="51">
        <v>1008</v>
      </c>
      <c r="DN369" s="51">
        <v>1019</v>
      </c>
      <c r="DO369" s="51">
        <v>959</v>
      </c>
      <c r="DP369" s="51">
        <v>962</v>
      </c>
      <c r="DQ369" s="51">
        <v>972</v>
      </c>
      <c r="DR369" s="51">
        <v>885</v>
      </c>
      <c r="DS369" s="51">
        <v>597</v>
      </c>
      <c r="DT369" s="51">
        <v>590</v>
      </c>
      <c r="DU369" s="51">
        <v>687</v>
      </c>
      <c r="DV369" s="51">
        <v>773</v>
      </c>
      <c r="DW369" s="51">
        <v>786</v>
      </c>
      <c r="DX369" s="51">
        <v>808</v>
      </c>
      <c r="DY369" s="51">
        <v>893</v>
      </c>
      <c r="DZ369" s="51">
        <v>849</v>
      </c>
      <c r="EA369" s="51">
        <v>942</v>
      </c>
      <c r="EB369" s="51">
        <v>979</v>
      </c>
      <c r="EC369" s="51">
        <v>983</v>
      </c>
      <c r="ED369" s="51">
        <v>1001</v>
      </c>
      <c r="EE369" s="51">
        <v>1078</v>
      </c>
      <c r="EF369" s="51">
        <v>1070</v>
      </c>
      <c r="EG369" s="51">
        <v>1110</v>
      </c>
      <c r="EH369" s="51">
        <v>1097</v>
      </c>
      <c r="EI369" s="51">
        <v>1136</v>
      </c>
      <c r="EJ369" s="51">
        <v>1075</v>
      </c>
      <c r="EK369" s="51">
        <v>1090</v>
      </c>
      <c r="EL369" s="51">
        <v>1078</v>
      </c>
      <c r="EM369" s="51">
        <v>1058</v>
      </c>
      <c r="EN369" s="51">
        <v>988</v>
      </c>
      <c r="EO369" s="51">
        <v>1001</v>
      </c>
      <c r="EP369" s="51">
        <v>1016</v>
      </c>
      <c r="EQ369" s="51">
        <v>985</v>
      </c>
      <c r="ER369" s="51">
        <v>877</v>
      </c>
      <c r="ES369" s="51">
        <v>850</v>
      </c>
      <c r="ET369" s="51">
        <v>969</v>
      </c>
      <c r="EU369" s="51">
        <v>988</v>
      </c>
      <c r="EV369" s="51">
        <v>1034</v>
      </c>
      <c r="EW369" s="51">
        <v>1073</v>
      </c>
      <c r="EX369" s="51">
        <v>1136</v>
      </c>
      <c r="EY369" s="51">
        <v>1190</v>
      </c>
      <c r="EZ369" s="51">
        <v>1290</v>
      </c>
      <c r="FA369" s="51">
        <v>1323</v>
      </c>
      <c r="FB369" s="51">
        <v>1235</v>
      </c>
      <c r="FC369" s="51">
        <v>1288</v>
      </c>
      <c r="FD369" s="51">
        <v>1322</v>
      </c>
      <c r="FE369" s="51">
        <v>1301</v>
      </c>
      <c r="FF369" s="51">
        <v>1354</v>
      </c>
      <c r="FG369" s="51">
        <v>1270</v>
      </c>
      <c r="FH369" s="51">
        <v>1264</v>
      </c>
      <c r="FI369" s="51">
        <v>1242</v>
      </c>
      <c r="FJ369" s="51">
        <v>1156</v>
      </c>
      <c r="FK369" s="51">
        <v>1152</v>
      </c>
      <c r="FL369" s="51">
        <v>1125</v>
      </c>
      <c r="FM369" s="51">
        <v>1065</v>
      </c>
      <c r="FN369" s="51">
        <v>1075</v>
      </c>
      <c r="FO369" s="51">
        <v>1031</v>
      </c>
      <c r="FP369" s="51">
        <v>1056</v>
      </c>
      <c r="FQ369" s="51">
        <v>1000</v>
      </c>
      <c r="FR369" s="51">
        <v>969</v>
      </c>
      <c r="FS369" s="51">
        <v>960</v>
      </c>
      <c r="FT369" s="51">
        <v>1038</v>
      </c>
      <c r="FU369" s="51">
        <v>1013</v>
      </c>
      <c r="FV369" s="51">
        <v>1025</v>
      </c>
      <c r="FW369" s="51">
        <v>1089</v>
      </c>
      <c r="FX369" s="51">
        <v>848</v>
      </c>
      <c r="FY369" s="51">
        <v>849</v>
      </c>
      <c r="FZ369" s="51">
        <v>804</v>
      </c>
      <c r="GA369" s="51">
        <v>671</v>
      </c>
      <c r="GB369" s="51">
        <v>673</v>
      </c>
      <c r="GC369" s="51">
        <v>554</v>
      </c>
      <c r="GD369" s="51">
        <v>606</v>
      </c>
      <c r="GE369" s="51">
        <v>535</v>
      </c>
      <c r="GF369" s="51">
        <v>460</v>
      </c>
      <c r="GG369" s="51">
        <v>448</v>
      </c>
      <c r="GH369" s="51">
        <v>426</v>
      </c>
      <c r="GI369" s="51">
        <v>359</v>
      </c>
      <c r="GJ369" s="51">
        <v>299</v>
      </c>
      <c r="GK369" s="51">
        <v>297</v>
      </c>
      <c r="GL369" s="52">
        <v>1166</v>
      </c>
    </row>
    <row r="370" spans="1:194" s="1" customFormat="1">
      <c r="A370" s="30" t="s">
        <v>133</v>
      </c>
      <c r="B370" s="1" t="s">
        <v>448</v>
      </c>
      <c r="C370" s="29" t="str">
        <f t="shared" si="102"/>
        <v>LA England - North Norfolk</v>
      </c>
      <c r="D370" s="50">
        <f t="shared" si="93"/>
        <v>42202</v>
      </c>
      <c r="E370" s="50">
        <f t="shared" si="94"/>
        <v>45374</v>
      </c>
      <c r="F370" s="51">
        <f t="shared" si="95"/>
        <v>103227</v>
      </c>
      <c r="G370" s="51">
        <f t="shared" si="96"/>
        <v>50383</v>
      </c>
      <c r="H370" s="52">
        <f t="shared" si="97"/>
        <v>52844</v>
      </c>
      <c r="I370" s="52">
        <f t="shared" si="98"/>
        <v>42202</v>
      </c>
      <c r="J370" s="52">
        <f t="shared" si="99"/>
        <v>45374</v>
      </c>
      <c r="K370" s="49">
        <f t="shared" si="100"/>
        <v>8181</v>
      </c>
      <c r="L370" s="50">
        <f t="shared" si="101"/>
        <v>7470</v>
      </c>
      <c r="M370" s="51">
        <v>328</v>
      </c>
      <c r="N370" s="51">
        <v>336</v>
      </c>
      <c r="O370" s="51">
        <v>381</v>
      </c>
      <c r="P370" s="51">
        <v>396</v>
      </c>
      <c r="Q370" s="51">
        <v>364</v>
      </c>
      <c r="R370" s="51">
        <v>436</v>
      </c>
      <c r="S370" s="51">
        <v>469</v>
      </c>
      <c r="T370" s="51">
        <v>442</v>
      </c>
      <c r="U370" s="51">
        <v>480</v>
      </c>
      <c r="V370" s="51">
        <v>442</v>
      </c>
      <c r="W370" s="51">
        <v>520</v>
      </c>
      <c r="X370" s="51">
        <v>506</v>
      </c>
      <c r="Y370" s="51">
        <v>524</v>
      </c>
      <c r="Z370" s="51">
        <v>534</v>
      </c>
      <c r="AA370" s="51">
        <v>525</v>
      </c>
      <c r="AB370" s="51">
        <v>497</v>
      </c>
      <c r="AC370" s="51">
        <v>486</v>
      </c>
      <c r="AD370" s="51">
        <v>515</v>
      </c>
      <c r="AE370" s="51">
        <v>496</v>
      </c>
      <c r="AF370" s="51">
        <v>394</v>
      </c>
      <c r="AG370" s="51">
        <v>319</v>
      </c>
      <c r="AH370" s="51">
        <v>342</v>
      </c>
      <c r="AI370" s="51">
        <v>397</v>
      </c>
      <c r="AJ370" s="51">
        <v>441</v>
      </c>
      <c r="AK370" s="51">
        <v>449</v>
      </c>
      <c r="AL370" s="51">
        <v>453</v>
      </c>
      <c r="AM370" s="51">
        <v>421</v>
      </c>
      <c r="AN370" s="51">
        <v>445</v>
      </c>
      <c r="AO370" s="51">
        <v>420</v>
      </c>
      <c r="AP370" s="51">
        <v>428</v>
      </c>
      <c r="AQ370" s="51">
        <v>439</v>
      </c>
      <c r="AR370" s="51">
        <v>436</v>
      </c>
      <c r="AS370" s="51">
        <v>449</v>
      </c>
      <c r="AT370" s="51">
        <v>441</v>
      </c>
      <c r="AU370" s="51">
        <v>516</v>
      </c>
      <c r="AV370" s="51">
        <v>487</v>
      </c>
      <c r="AW370" s="51">
        <v>437</v>
      </c>
      <c r="AX370" s="51">
        <v>475</v>
      </c>
      <c r="AY370" s="51">
        <v>464</v>
      </c>
      <c r="AZ370" s="51">
        <v>445</v>
      </c>
      <c r="BA370" s="51">
        <v>459</v>
      </c>
      <c r="BB370" s="51">
        <v>441</v>
      </c>
      <c r="BC370" s="51">
        <v>440</v>
      </c>
      <c r="BD370" s="51">
        <v>417</v>
      </c>
      <c r="BE370" s="51">
        <v>430</v>
      </c>
      <c r="BF370" s="51">
        <v>461</v>
      </c>
      <c r="BG370" s="51">
        <v>458</v>
      </c>
      <c r="BH370" s="51">
        <v>518</v>
      </c>
      <c r="BI370" s="51">
        <v>505</v>
      </c>
      <c r="BJ370" s="51">
        <v>580</v>
      </c>
      <c r="BK370" s="51">
        <v>628</v>
      </c>
      <c r="BL370" s="51">
        <v>675</v>
      </c>
      <c r="BM370" s="51">
        <v>699</v>
      </c>
      <c r="BN370" s="51">
        <v>714</v>
      </c>
      <c r="BO370" s="51">
        <v>668</v>
      </c>
      <c r="BP370" s="51">
        <v>750</v>
      </c>
      <c r="BQ370" s="51">
        <v>788</v>
      </c>
      <c r="BR370" s="51">
        <v>773</v>
      </c>
      <c r="BS370" s="51">
        <v>792</v>
      </c>
      <c r="BT370" s="51">
        <v>795</v>
      </c>
      <c r="BU370" s="51">
        <v>800</v>
      </c>
      <c r="BV370" s="51">
        <v>874</v>
      </c>
      <c r="BW370" s="51">
        <v>776</v>
      </c>
      <c r="BX370" s="51">
        <v>873</v>
      </c>
      <c r="BY370" s="51">
        <v>876</v>
      </c>
      <c r="BZ370" s="51">
        <v>855</v>
      </c>
      <c r="CA370" s="51">
        <v>800</v>
      </c>
      <c r="CB370" s="51">
        <v>838</v>
      </c>
      <c r="CC370" s="51">
        <v>771</v>
      </c>
      <c r="CD370" s="51">
        <v>813</v>
      </c>
      <c r="CE370" s="51">
        <v>766</v>
      </c>
      <c r="CF370" s="51">
        <v>850</v>
      </c>
      <c r="CG370" s="51">
        <v>885</v>
      </c>
      <c r="CH370" s="51">
        <v>869</v>
      </c>
      <c r="CI370" s="51">
        <v>925</v>
      </c>
      <c r="CJ370" s="51">
        <v>1024</v>
      </c>
      <c r="CK370" s="51">
        <v>746</v>
      </c>
      <c r="CL370" s="51">
        <v>736</v>
      </c>
      <c r="CM370" s="51">
        <v>700</v>
      </c>
      <c r="CN370" s="51">
        <v>628</v>
      </c>
      <c r="CO370" s="51">
        <v>544</v>
      </c>
      <c r="CP370" s="51">
        <v>429</v>
      </c>
      <c r="CQ370" s="51">
        <v>388</v>
      </c>
      <c r="CR370" s="51">
        <v>401</v>
      </c>
      <c r="CS370" s="51">
        <v>402</v>
      </c>
      <c r="CT370" s="51">
        <v>355</v>
      </c>
      <c r="CU370" s="51">
        <v>325</v>
      </c>
      <c r="CV370" s="51">
        <v>298</v>
      </c>
      <c r="CW370" s="51">
        <v>240</v>
      </c>
      <c r="CX370" s="51">
        <v>176</v>
      </c>
      <c r="CY370" s="51">
        <v>654</v>
      </c>
      <c r="CZ370" s="51">
        <v>301</v>
      </c>
      <c r="DA370" s="51">
        <v>299</v>
      </c>
      <c r="DB370" s="51">
        <v>298</v>
      </c>
      <c r="DC370" s="51">
        <v>339</v>
      </c>
      <c r="DD370" s="51">
        <v>406</v>
      </c>
      <c r="DE370" s="51">
        <v>389</v>
      </c>
      <c r="DF370" s="51">
        <v>401</v>
      </c>
      <c r="DG370" s="51">
        <v>435</v>
      </c>
      <c r="DH370" s="51">
        <v>419</v>
      </c>
      <c r="DI370" s="51">
        <v>408</v>
      </c>
      <c r="DJ370" s="51">
        <v>504</v>
      </c>
      <c r="DK370" s="51">
        <v>474</v>
      </c>
      <c r="DL370" s="51">
        <v>473</v>
      </c>
      <c r="DM370" s="51">
        <v>473</v>
      </c>
      <c r="DN370" s="51">
        <v>475</v>
      </c>
      <c r="DO370" s="51">
        <v>472</v>
      </c>
      <c r="DP370" s="51">
        <v>429</v>
      </c>
      <c r="DQ370" s="51">
        <v>475</v>
      </c>
      <c r="DR370" s="51">
        <v>411</v>
      </c>
      <c r="DS370" s="51">
        <v>341</v>
      </c>
      <c r="DT370" s="51">
        <v>297</v>
      </c>
      <c r="DU370" s="51">
        <v>290</v>
      </c>
      <c r="DV370" s="51">
        <v>362</v>
      </c>
      <c r="DW370" s="51">
        <v>418</v>
      </c>
      <c r="DX370" s="51">
        <v>397</v>
      </c>
      <c r="DY370" s="51">
        <v>423</v>
      </c>
      <c r="DZ370" s="51">
        <v>409</v>
      </c>
      <c r="EA370" s="51">
        <v>411</v>
      </c>
      <c r="EB370" s="51">
        <v>457</v>
      </c>
      <c r="EC370" s="51">
        <v>421</v>
      </c>
      <c r="ED370" s="51">
        <v>446</v>
      </c>
      <c r="EE370" s="51">
        <v>452</v>
      </c>
      <c r="EF370" s="51">
        <v>443</v>
      </c>
      <c r="EG370" s="51">
        <v>452</v>
      </c>
      <c r="EH370" s="51">
        <v>453</v>
      </c>
      <c r="EI370" s="51">
        <v>488</v>
      </c>
      <c r="EJ370" s="51">
        <v>520</v>
      </c>
      <c r="EK370" s="51">
        <v>484</v>
      </c>
      <c r="EL370" s="51">
        <v>434</v>
      </c>
      <c r="EM370" s="51">
        <v>501</v>
      </c>
      <c r="EN370" s="51">
        <v>459</v>
      </c>
      <c r="EO370" s="51">
        <v>478</v>
      </c>
      <c r="EP370" s="51">
        <v>479</v>
      </c>
      <c r="EQ370" s="51">
        <v>481</v>
      </c>
      <c r="ER370" s="51">
        <v>456</v>
      </c>
      <c r="ES370" s="51">
        <v>474</v>
      </c>
      <c r="ET370" s="51">
        <v>505</v>
      </c>
      <c r="EU370" s="51">
        <v>507</v>
      </c>
      <c r="EV370" s="51">
        <v>551</v>
      </c>
      <c r="EW370" s="51">
        <v>637</v>
      </c>
      <c r="EX370" s="51">
        <v>646</v>
      </c>
      <c r="EY370" s="51">
        <v>692</v>
      </c>
      <c r="EZ370" s="51">
        <v>715</v>
      </c>
      <c r="FA370" s="51">
        <v>689</v>
      </c>
      <c r="FB370" s="51">
        <v>753</v>
      </c>
      <c r="FC370" s="51">
        <v>848</v>
      </c>
      <c r="FD370" s="51">
        <v>852</v>
      </c>
      <c r="FE370" s="51">
        <v>842</v>
      </c>
      <c r="FF370" s="51">
        <v>952</v>
      </c>
      <c r="FG370" s="51">
        <v>895</v>
      </c>
      <c r="FH370" s="51">
        <v>881</v>
      </c>
      <c r="FI370" s="51">
        <v>920</v>
      </c>
      <c r="FJ370" s="51">
        <v>962</v>
      </c>
      <c r="FK370" s="51">
        <v>965</v>
      </c>
      <c r="FL370" s="51">
        <v>918</v>
      </c>
      <c r="FM370" s="51">
        <v>853</v>
      </c>
      <c r="FN370" s="51">
        <v>874</v>
      </c>
      <c r="FO370" s="51">
        <v>844</v>
      </c>
      <c r="FP370" s="51">
        <v>875</v>
      </c>
      <c r="FQ370" s="51">
        <v>896</v>
      </c>
      <c r="FR370" s="51">
        <v>884</v>
      </c>
      <c r="FS370" s="51">
        <v>835</v>
      </c>
      <c r="FT370" s="51">
        <v>903</v>
      </c>
      <c r="FU370" s="51">
        <v>896</v>
      </c>
      <c r="FV370" s="51">
        <v>987</v>
      </c>
      <c r="FW370" s="51">
        <v>1110</v>
      </c>
      <c r="FX370" s="51">
        <v>853</v>
      </c>
      <c r="FY370" s="51">
        <v>718</v>
      </c>
      <c r="FZ370" s="51">
        <v>732</v>
      </c>
      <c r="GA370" s="51">
        <v>690</v>
      </c>
      <c r="GB370" s="51">
        <v>578</v>
      </c>
      <c r="GC370" s="51">
        <v>521</v>
      </c>
      <c r="GD370" s="51">
        <v>494</v>
      </c>
      <c r="GE370" s="51">
        <v>510</v>
      </c>
      <c r="GF370" s="51">
        <v>501</v>
      </c>
      <c r="GG370" s="51">
        <v>459</v>
      </c>
      <c r="GH370" s="51">
        <v>399</v>
      </c>
      <c r="GI370" s="51">
        <v>352</v>
      </c>
      <c r="GJ370" s="51">
        <v>293</v>
      </c>
      <c r="GK370" s="51">
        <v>276</v>
      </c>
      <c r="GL370" s="52">
        <v>1174</v>
      </c>
    </row>
    <row r="371" spans="1:194" s="1" customFormat="1">
      <c r="A371" s="30" t="s">
        <v>133</v>
      </c>
      <c r="B371" s="1" t="s">
        <v>758</v>
      </c>
      <c r="C371" s="29" t="str">
        <f t="shared" si="102"/>
        <v>LA England - North Northamptonshire</v>
      </c>
      <c r="D371" s="50">
        <f t="shared" si="93"/>
        <v>138007</v>
      </c>
      <c r="E371" s="50">
        <f t="shared" si="94"/>
        <v>145289</v>
      </c>
      <c r="F371" s="51">
        <f t="shared" si="95"/>
        <v>363408</v>
      </c>
      <c r="G371" s="51">
        <f t="shared" si="96"/>
        <v>179073</v>
      </c>
      <c r="H371" s="52">
        <f t="shared" si="97"/>
        <v>184335</v>
      </c>
      <c r="I371" s="52">
        <f t="shared" si="98"/>
        <v>138007</v>
      </c>
      <c r="J371" s="52">
        <f t="shared" si="99"/>
        <v>145289</v>
      </c>
      <c r="K371" s="49">
        <f t="shared" si="100"/>
        <v>41066</v>
      </c>
      <c r="L371" s="50">
        <f t="shared" si="101"/>
        <v>39046</v>
      </c>
      <c r="M371" s="51">
        <v>1961</v>
      </c>
      <c r="N371" s="51">
        <v>2037</v>
      </c>
      <c r="O371" s="51">
        <v>2090</v>
      </c>
      <c r="P371" s="51">
        <v>2172</v>
      </c>
      <c r="Q371" s="51">
        <v>2102</v>
      </c>
      <c r="R371" s="51">
        <v>2233</v>
      </c>
      <c r="S371" s="51">
        <v>2248</v>
      </c>
      <c r="T371" s="51">
        <v>2309</v>
      </c>
      <c r="U371" s="51">
        <v>2313</v>
      </c>
      <c r="V371" s="51">
        <v>2354</v>
      </c>
      <c r="W371" s="51">
        <v>2467</v>
      </c>
      <c r="X371" s="51">
        <v>2432</v>
      </c>
      <c r="Y371" s="51">
        <v>2439</v>
      </c>
      <c r="Z371" s="51">
        <v>2455</v>
      </c>
      <c r="AA371" s="51">
        <v>2506</v>
      </c>
      <c r="AB371" s="51">
        <v>2358</v>
      </c>
      <c r="AC371" s="51">
        <v>2377</v>
      </c>
      <c r="AD371" s="51">
        <v>2213</v>
      </c>
      <c r="AE371" s="51">
        <v>2252</v>
      </c>
      <c r="AF371" s="51">
        <v>1561</v>
      </c>
      <c r="AG371" s="51">
        <v>1513</v>
      </c>
      <c r="AH371" s="51">
        <v>1633</v>
      </c>
      <c r="AI371" s="51">
        <v>1800</v>
      </c>
      <c r="AJ371" s="51">
        <v>1908</v>
      </c>
      <c r="AK371" s="51">
        <v>1855</v>
      </c>
      <c r="AL371" s="51">
        <v>2050</v>
      </c>
      <c r="AM371" s="51">
        <v>1979</v>
      </c>
      <c r="AN371" s="51">
        <v>2100</v>
      </c>
      <c r="AO371" s="51">
        <v>2192</v>
      </c>
      <c r="AP371" s="51">
        <v>2232</v>
      </c>
      <c r="AQ371" s="51">
        <v>2451</v>
      </c>
      <c r="AR371" s="51">
        <v>2432</v>
      </c>
      <c r="AS371" s="51">
        <v>2455</v>
      </c>
      <c r="AT371" s="51">
        <v>2536</v>
      </c>
      <c r="AU371" s="51">
        <v>2548</v>
      </c>
      <c r="AV371" s="51">
        <v>2414</v>
      </c>
      <c r="AW371" s="51">
        <v>2463</v>
      </c>
      <c r="AX371" s="51">
        <v>2457</v>
      </c>
      <c r="AY371" s="51">
        <v>2350</v>
      </c>
      <c r="AZ371" s="51">
        <v>2404</v>
      </c>
      <c r="BA371" s="51">
        <v>2396</v>
      </c>
      <c r="BB371" s="51">
        <v>2430</v>
      </c>
      <c r="BC371" s="51">
        <v>2550</v>
      </c>
      <c r="BD371" s="51">
        <v>2355</v>
      </c>
      <c r="BE371" s="51">
        <v>2165</v>
      </c>
      <c r="BF371" s="51">
        <v>2207</v>
      </c>
      <c r="BG371" s="51">
        <v>2214</v>
      </c>
      <c r="BH371" s="51">
        <v>2270</v>
      </c>
      <c r="BI371" s="51">
        <v>2245</v>
      </c>
      <c r="BJ371" s="51">
        <v>2358</v>
      </c>
      <c r="BK371" s="51">
        <v>2519</v>
      </c>
      <c r="BL371" s="51">
        <v>2656</v>
      </c>
      <c r="BM371" s="51">
        <v>2586</v>
      </c>
      <c r="BN371" s="51">
        <v>2651</v>
      </c>
      <c r="BO371" s="51">
        <v>2638</v>
      </c>
      <c r="BP371" s="51">
        <v>2700</v>
      </c>
      <c r="BQ371" s="51">
        <v>2608</v>
      </c>
      <c r="BR371" s="51">
        <v>2657</v>
      </c>
      <c r="BS371" s="51">
        <v>2464</v>
      </c>
      <c r="BT371" s="51">
        <v>2392</v>
      </c>
      <c r="BU371" s="51">
        <v>2301</v>
      </c>
      <c r="BV371" s="51">
        <v>2247</v>
      </c>
      <c r="BW371" s="51">
        <v>2054</v>
      </c>
      <c r="BX371" s="51">
        <v>1978</v>
      </c>
      <c r="BY371" s="51">
        <v>2005</v>
      </c>
      <c r="BZ371" s="51">
        <v>1871</v>
      </c>
      <c r="CA371" s="51">
        <v>1719</v>
      </c>
      <c r="CB371" s="51">
        <v>1700</v>
      </c>
      <c r="CC371" s="51">
        <v>1787</v>
      </c>
      <c r="CD371" s="51">
        <v>1682</v>
      </c>
      <c r="CE371" s="51">
        <v>1588</v>
      </c>
      <c r="CF371" s="51">
        <v>1617</v>
      </c>
      <c r="CG371" s="51">
        <v>1589</v>
      </c>
      <c r="CH371" s="51">
        <v>1665</v>
      </c>
      <c r="CI371" s="51">
        <v>1737</v>
      </c>
      <c r="CJ371" s="51">
        <v>1875</v>
      </c>
      <c r="CK371" s="51">
        <v>1366</v>
      </c>
      <c r="CL371" s="51">
        <v>1351</v>
      </c>
      <c r="CM371" s="51">
        <v>1254</v>
      </c>
      <c r="CN371" s="51">
        <v>1098</v>
      </c>
      <c r="CO371" s="51">
        <v>970</v>
      </c>
      <c r="CP371" s="51">
        <v>796</v>
      </c>
      <c r="CQ371" s="51">
        <v>737</v>
      </c>
      <c r="CR371" s="51">
        <v>734</v>
      </c>
      <c r="CS371" s="51">
        <v>646</v>
      </c>
      <c r="CT371" s="51">
        <v>515</v>
      </c>
      <c r="CU371" s="51">
        <v>526</v>
      </c>
      <c r="CV371" s="51">
        <v>429</v>
      </c>
      <c r="CW371" s="51">
        <v>320</v>
      </c>
      <c r="CX371" s="51">
        <v>287</v>
      </c>
      <c r="CY371" s="51">
        <v>917</v>
      </c>
      <c r="CZ371" s="51">
        <v>1820</v>
      </c>
      <c r="DA371" s="51">
        <v>1868</v>
      </c>
      <c r="DB371" s="51">
        <v>1994</v>
      </c>
      <c r="DC371" s="51">
        <v>2073</v>
      </c>
      <c r="DD371" s="51">
        <v>2114</v>
      </c>
      <c r="DE371" s="51">
        <v>2053</v>
      </c>
      <c r="DF371" s="51">
        <v>2155</v>
      </c>
      <c r="DG371" s="51">
        <v>2117</v>
      </c>
      <c r="DH371" s="51">
        <v>2223</v>
      </c>
      <c r="DI371" s="51">
        <v>2378</v>
      </c>
      <c r="DJ371" s="51">
        <v>2332</v>
      </c>
      <c r="DK371" s="51">
        <v>2368</v>
      </c>
      <c r="DL371" s="51">
        <v>2255</v>
      </c>
      <c r="DM371" s="51">
        <v>2298</v>
      </c>
      <c r="DN371" s="51">
        <v>2340</v>
      </c>
      <c r="DO371" s="51">
        <v>2351</v>
      </c>
      <c r="DP371" s="51">
        <v>2183</v>
      </c>
      <c r="DQ371" s="51">
        <v>2124</v>
      </c>
      <c r="DR371" s="51">
        <v>1999</v>
      </c>
      <c r="DS371" s="51">
        <v>1209</v>
      </c>
      <c r="DT371" s="51">
        <v>1308</v>
      </c>
      <c r="DU371" s="51">
        <v>1528</v>
      </c>
      <c r="DV371" s="51">
        <v>1783</v>
      </c>
      <c r="DW371" s="51">
        <v>1907</v>
      </c>
      <c r="DX371" s="51">
        <v>1936</v>
      </c>
      <c r="DY371" s="51">
        <v>2091</v>
      </c>
      <c r="DZ371" s="51">
        <v>2030</v>
      </c>
      <c r="EA371" s="51">
        <v>2204</v>
      </c>
      <c r="EB371" s="51">
        <v>2407</v>
      </c>
      <c r="EC371" s="51">
        <v>2418</v>
      </c>
      <c r="ED371" s="51">
        <v>2590</v>
      </c>
      <c r="EE371" s="51">
        <v>2562</v>
      </c>
      <c r="EF371" s="51">
        <v>2578</v>
      </c>
      <c r="EG371" s="51">
        <v>2630</v>
      </c>
      <c r="EH371" s="51">
        <v>2695</v>
      </c>
      <c r="EI371" s="51">
        <v>2535</v>
      </c>
      <c r="EJ371" s="51">
        <v>2613</v>
      </c>
      <c r="EK371" s="51">
        <v>2638</v>
      </c>
      <c r="EL371" s="51">
        <v>2463</v>
      </c>
      <c r="EM371" s="51">
        <v>2568</v>
      </c>
      <c r="EN371" s="51">
        <v>2529</v>
      </c>
      <c r="EO371" s="51">
        <v>2481</v>
      </c>
      <c r="EP371" s="51">
        <v>2544</v>
      </c>
      <c r="EQ371" s="51">
        <v>2427</v>
      </c>
      <c r="ER371" s="51">
        <v>2175</v>
      </c>
      <c r="ES371" s="51">
        <v>2296</v>
      </c>
      <c r="ET371" s="51">
        <v>2294</v>
      </c>
      <c r="EU371" s="51">
        <v>2292</v>
      </c>
      <c r="EV371" s="51">
        <v>2448</v>
      </c>
      <c r="EW371" s="51">
        <v>2515</v>
      </c>
      <c r="EX371" s="51">
        <v>2561</v>
      </c>
      <c r="EY371" s="51">
        <v>2686</v>
      </c>
      <c r="EZ371" s="51">
        <v>2522</v>
      </c>
      <c r="FA371" s="51">
        <v>2730</v>
      </c>
      <c r="FB371" s="51">
        <v>2714</v>
      </c>
      <c r="FC371" s="51">
        <v>2622</v>
      </c>
      <c r="FD371" s="51">
        <v>2595</v>
      </c>
      <c r="FE371" s="51">
        <v>2585</v>
      </c>
      <c r="FF371" s="51">
        <v>2449</v>
      </c>
      <c r="FG371" s="51">
        <v>2471</v>
      </c>
      <c r="FH371" s="51">
        <v>2326</v>
      </c>
      <c r="FI371" s="51">
        <v>2213</v>
      </c>
      <c r="FJ371" s="51">
        <v>2155</v>
      </c>
      <c r="FK371" s="51">
        <v>2061</v>
      </c>
      <c r="FL371" s="51">
        <v>2082</v>
      </c>
      <c r="FM371" s="51">
        <v>1929</v>
      </c>
      <c r="FN371" s="51">
        <v>1821</v>
      </c>
      <c r="FO371" s="51">
        <v>1845</v>
      </c>
      <c r="FP371" s="51">
        <v>1836</v>
      </c>
      <c r="FQ371" s="51">
        <v>1839</v>
      </c>
      <c r="FR371" s="51">
        <v>1837</v>
      </c>
      <c r="FS371" s="51">
        <v>1788</v>
      </c>
      <c r="FT371" s="51">
        <v>1778</v>
      </c>
      <c r="FU371" s="51">
        <v>1911</v>
      </c>
      <c r="FV371" s="51">
        <v>1953</v>
      </c>
      <c r="FW371" s="51">
        <v>2050</v>
      </c>
      <c r="FX371" s="51">
        <v>1571</v>
      </c>
      <c r="FY371" s="51">
        <v>1468</v>
      </c>
      <c r="FZ371" s="51">
        <v>1421</v>
      </c>
      <c r="GA371" s="51">
        <v>1275</v>
      </c>
      <c r="GB371" s="51">
        <v>1149</v>
      </c>
      <c r="GC371" s="51">
        <v>918</v>
      </c>
      <c r="GD371" s="51">
        <v>896</v>
      </c>
      <c r="GE371" s="51">
        <v>884</v>
      </c>
      <c r="GF371" s="51">
        <v>828</v>
      </c>
      <c r="GG371" s="51">
        <v>738</v>
      </c>
      <c r="GH371" s="51">
        <v>653</v>
      </c>
      <c r="GI371" s="51">
        <v>537</v>
      </c>
      <c r="GJ371" s="51">
        <v>514</v>
      </c>
      <c r="GK371" s="51">
        <v>439</v>
      </c>
      <c r="GL371" s="52">
        <v>1946</v>
      </c>
    </row>
    <row r="372" spans="1:194" s="1" customFormat="1">
      <c r="A372" s="30" t="s">
        <v>133</v>
      </c>
      <c r="B372" s="1" t="s">
        <v>449</v>
      </c>
      <c r="C372" s="29" t="str">
        <f t="shared" si="102"/>
        <v>LA England - North Somerset</v>
      </c>
      <c r="D372" s="50">
        <f t="shared" si="93"/>
        <v>84352</v>
      </c>
      <c r="E372" s="50">
        <f t="shared" si="94"/>
        <v>91426</v>
      </c>
      <c r="F372" s="51">
        <f t="shared" si="95"/>
        <v>219145</v>
      </c>
      <c r="G372" s="51">
        <f t="shared" si="96"/>
        <v>106653</v>
      </c>
      <c r="H372" s="52">
        <f t="shared" si="97"/>
        <v>112492</v>
      </c>
      <c r="I372" s="52">
        <f t="shared" si="98"/>
        <v>84352</v>
      </c>
      <c r="J372" s="52">
        <f t="shared" si="99"/>
        <v>91426</v>
      </c>
      <c r="K372" s="49">
        <f t="shared" si="100"/>
        <v>22301</v>
      </c>
      <c r="L372" s="50">
        <f t="shared" si="101"/>
        <v>21066</v>
      </c>
      <c r="M372" s="51">
        <v>982</v>
      </c>
      <c r="N372" s="51">
        <v>1029</v>
      </c>
      <c r="O372" s="51">
        <v>1105</v>
      </c>
      <c r="P372" s="51">
        <v>1151</v>
      </c>
      <c r="Q372" s="51">
        <v>1139</v>
      </c>
      <c r="R372" s="51">
        <v>1185</v>
      </c>
      <c r="S372" s="51">
        <v>1246</v>
      </c>
      <c r="T372" s="51">
        <v>1253</v>
      </c>
      <c r="U372" s="51">
        <v>1244</v>
      </c>
      <c r="V372" s="51">
        <v>1304</v>
      </c>
      <c r="W372" s="51">
        <v>1383</v>
      </c>
      <c r="X372" s="51">
        <v>1378</v>
      </c>
      <c r="Y372" s="51">
        <v>1415</v>
      </c>
      <c r="Z372" s="51">
        <v>1317</v>
      </c>
      <c r="AA372" s="51">
        <v>1436</v>
      </c>
      <c r="AB372" s="51">
        <v>1261</v>
      </c>
      <c r="AC372" s="51">
        <v>1286</v>
      </c>
      <c r="AD372" s="51">
        <v>1187</v>
      </c>
      <c r="AE372" s="51">
        <v>1176</v>
      </c>
      <c r="AF372" s="51">
        <v>866</v>
      </c>
      <c r="AG372" s="51">
        <v>811</v>
      </c>
      <c r="AH372" s="51">
        <v>892</v>
      </c>
      <c r="AI372" s="51">
        <v>1014</v>
      </c>
      <c r="AJ372" s="51">
        <v>1108</v>
      </c>
      <c r="AK372" s="51">
        <v>1093</v>
      </c>
      <c r="AL372" s="51">
        <v>1086</v>
      </c>
      <c r="AM372" s="51">
        <v>1010</v>
      </c>
      <c r="AN372" s="51">
        <v>972</v>
      </c>
      <c r="AO372" s="51">
        <v>1072</v>
      </c>
      <c r="AP372" s="51">
        <v>1140</v>
      </c>
      <c r="AQ372" s="51">
        <v>1145</v>
      </c>
      <c r="AR372" s="51">
        <v>1206</v>
      </c>
      <c r="AS372" s="51">
        <v>1169</v>
      </c>
      <c r="AT372" s="51">
        <v>1231</v>
      </c>
      <c r="AU372" s="51">
        <v>1248</v>
      </c>
      <c r="AV372" s="51">
        <v>1268</v>
      </c>
      <c r="AW372" s="51">
        <v>1272</v>
      </c>
      <c r="AX372" s="51">
        <v>1251</v>
      </c>
      <c r="AY372" s="51">
        <v>1261</v>
      </c>
      <c r="AZ372" s="51">
        <v>1328</v>
      </c>
      <c r="BA372" s="51">
        <v>1353</v>
      </c>
      <c r="BB372" s="51">
        <v>1397</v>
      </c>
      <c r="BC372" s="51">
        <v>1365</v>
      </c>
      <c r="BD372" s="51">
        <v>1337</v>
      </c>
      <c r="BE372" s="51">
        <v>1218</v>
      </c>
      <c r="BF372" s="51">
        <v>1282</v>
      </c>
      <c r="BG372" s="51">
        <v>1287</v>
      </c>
      <c r="BH372" s="51">
        <v>1344</v>
      </c>
      <c r="BI372" s="51">
        <v>1405</v>
      </c>
      <c r="BJ372" s="51">
        <v>1464</v>
      </c>
      <c r="BK372" s="51">
        <v>1498</v>
      </c>
      <c r="BL372" s="51">
        <v>1537</v>
      </c>
      <c r="BM372" s="51">
        <v>1532</v>
      </c>
      <c r="BN372" s="51">
        <v>1615</v>
      </c>
      <c r="BO372" s="51">
        <v>1508</v>
      </c>
      <c r="BP372" s="51">
        <v>1510</v>
      </c>
      <c r="BQ372" s="51">
        <v>1566</v>
      </c>
      <c r="BR372" s="51">
        <v>1585</v>
      </c>
      <c r="BS372" s="51">
        <v>1557</v>
      </c>
      <c r="BT372" s="51">
        <v>1573</v>
      </c>
      <c r="BU372" s="51">
        <v>1488</v>
      </c>
      <c r="BV372" s="51">
        <v>1384</v>
      </c>
      <c r="BW372" s="51">
        <v>1279</v>
      </c>
      <c r="BX372" s="51">
        <v>1313</v>
      </c>
      <c r="BY372" s="51">
        <v>1302</v>
      </c>
      <c r="BZ372" s="51">
        <v>1230</v>
      </c>
      <c r="CA372" s="51">
        <v>1233</v>
      </c>
      <c r="CB372" s="51">
        <v>1195</v>
      </c>
      <c r="CC372" s="51">
        <v>1163</v>
      </c>
      <c r="CD372" s="51">
        <v>1183</v>
      </c>
      <c r="CE372" s="51">
        <v>1131</v>
      </c>
      <c r="CF372" s="51">
        <v>1193</v>
      </c>
      <c r="CG372" s="51">
        <v>1197</v>
      </c>
      <c r="CH372" s="51">
        <v>1290</v>
      </c>
      <c r="CI372" s="51">
        <v>1311</v>
      </c>
      <c r="CJ372" s="51">
        <v>1477</v>
      </c>
      <c r="CK372" s="51">
        <v>1099</v>
      </c>
      <c r="CL372" s="51">
        <v>1106</v>
      </c>
      <c r="CM372" s="51">
        <v>1056</v>
      </c>
      <c r="CN372" s="51">
        <v>905</v>
      </c>
      <c r="CO372" s="51">
        <v>798</v>
      </c>
      <c r="CP372" s="51">
        <v>726</v>
      </c>
      <c r="CQ372" s="51">
        <v>658</v>
      </c>
      <c r="CR372" s="51">
        <v>655</v>
      </c>
      <c r="CS372" s="51">
        <v>549</v>
      </c>
      <c r="CT372" s="51">
        <v>505</v>
      </c>
      <c r="CU372" s="51">
        <v>438</v>
      </c>
      <c r="CV372" s="51">
        <v>412</v>
      </c>
      <c r="CW372" s="51">
        <v>334</v>
      </c>
      <c r="CX372" s="51">
        <v>250</v>
      </c>
      <c r="CY372" s="51">
        <v>940</v>
      </c>
      <c r="CZ372" s="51">
        <v>987</v>
      </c>
      <c r="DA372" s="51">
        <v>1026</v>
      </c>
      <c r="DB372" s="51">
        <v>1005</v>
      </c>
      <c r="DC372" s="51">
        <v>1119</v>
      </c>
      <c r="DD372" s="51">
        <v>1065</v>
      </c>
      <c r="DE372" s="51">
        <v>1148</v>
      </c>
      <c r="DF372" s="51">
        <v>1218</v>
      </c>
      <c r="DG372" s="51">
        <v>1188</v>
      </c>
      <c r="DH372" s="51">
        <v>1193</v>
      </c>
      <c r="DI372" s="51">
        <v>1206</v>
      </c>
      <c r="DJ372" s="51">
        <v>1277</v>
      </c>
      <c r="DK372" s="51">
        <v>1340</v>
      </c>
      <c r="DL372" s="51">
        <v>1300</v>
      </c>
      <c r="DM372" s="51">
        <v>1247</v>
      </c>
      <c r="DN372" s="51">
        <v>1190</v>
      </c>
      <c r="DO372" s="51">
        <v>1224</v>
      </c>
      <c r="DP372" s="51">
        <v>1178</v>
      </c>
      <c r="DQ372" s="51">
        <v>1155</v>
      </c>
      <c r="DR372" s="51">
        <v>1109</v>
      </c>
      <c r="DS372" s="51">
        <v>747</v>
      </c>
      <c r="DT372" s="51">
        <v>705</v>
      </c>
      <c r="DU372" s="51">
        <v>816</v>
      </c>
      <c r="DV372" s="51">
        <v>970</v>
      </c>
      <c r="DW372" s="51">
        <v>1133</v>
      </c>
      <c r="DX372" s="51">
        <v>1070</v>
      </c>
      <c r="DY372" s="51">
        <v>1024</v>
      </c>
      <c r="DZ372" s="51">
        <v>1017</v>
      </c>
      <c r="EA372" s="51">
        <v>1127</v>
      </c>
      <c r="EB372" s="51">
        <v>1131</v>
      </c>
      <c r="EC372" s="51">
        <v>1166</v>
      </c>
      <c r="ED372" s="51">
        <v>1217</v>
      </c>
      <c r="EE372" s="51">
        <v>1311</v>
      </c>
      <c r="EF372" s="51">
        <v>1319</v>
      </c>
      <c r="EG372" s="51">
        <v>1298</v>
      </c>
      <c r="EH372" s="51">
        <v>1381</v>
      </c>
      <c r="EI372" s="51">
        <v>1350</v>
      </c>
      <c r="EJ372" s="51">
        <v>1365</v>
      </c>
      <c r="EK372" s="51">
        <v>1406</v>
      </c>
      <c r="EL372" s="51">
        <v>1409</v>
      </c>
      <c r="EM372" s="51">
        <v>1410</v>
      </c>
      <c r="EN372" s="51">
        <v>1412</v>
      </c>
      <c r="EO372" s="51">
        <v>1446</v>
      </c>
      <c r="EP372" s="51">
        <v>1516</v>
      </c>
      <c r="EQ372" s="51">
        <v>1436</v>
      </c>
      <c r="ER372" s="51">
        <v>1357</v>
      </c>
      <c r="ES372" s="51">
        <v>1347</v>
      </c>
      <c r="ET372" s="51">
        <v>1329</v>
      </c>
      <c r="EU372" s="51">
        <v>1442</v>
      </c>
      <c r="EV372" s="51">
        <v>1412</v>
      </c>
      <c r="EW372" s="51">
        <v>1398</v>
      </c>
      <c r="EX372" s="51">
        <v>1507</v>
      </c>
      <c r="EY372" s="51">
        <v>1616</v>
      </c>
      <c r="EZ372" s="51">
        <v>1558</v>
      </c>
      <c r="FA372" s="51">
        <v>1522</v>
      </c>
      <c r="FB372" s="51">
        <v>1532</v>
      </c>
      <c r="FC372" s="51">
        <v>1636</v>
      </c>
      <c r="FD372" s="51">
        <v>1655</v>
      </c>
      <c r="FE372" s="51">
        <v>1636</v>
      </c>
      <c r="FF372" s="51">
        <v>1587</v>
      </c>
      <c r="FG372" s="51">
        <v>1533</v>
      </c>
      <c r="FH372" s="51">
        <v>1550</v>
      </c>
      <c r="FI372" s="51">
        <v>1478</v>
      </c>
      <c r="FJ372" s="51">
        <v>1502</v>
      </c>
      <c r="FK372" s="51">
        <v>1388</v>
      </c>
      <c r="FL372" s="51">
        <v>1433</v>
      </c>
      <c r="FM372" s="51">
        <v>1288</v>
      </c>
      <c r="FN372" s="51">
        <v>1325</v>
      </c>
      <c r="FO372" s="51">
        <v>1279</v>
      </c>
      <c r="FP372" s="51">
        <v>1303</v>
      </c>
      <c r="FQ372" s="51">
        <v>1313</v>
      </c>
      <c r="FR372" s="51">
        <v>1291</v>
      </c>
      <c r="FS372" s="51">
        <v>1336</v>
      </c>
      <c r="FT372" s="51">
        <v>1283</v>
      </c>
      <c r="FU372" s="51">
        <v>1499</v>
      </c>
      <c r="FV372" s="51">
        <v>1511</v>
      </c>
      <c r="FW372" s="51">
        <v>1643</v>
      </c>
      <c r="FX372" s="51">
        <v>1292</v>
      </c>
      <c r="FY372" s="51">
        <v>1275</v>
      </c>
      <c r="FZ372" s="51">
        <v>1219</v>
      </c>
      <c r="GA372" s="51">
        <v>1041</v>
      </c>
      <c r="GB372" s="51">
        <v>951</v>
      </c>
      <c r="GC372" s="51">
        <v>828</v>
      </c>
      <c r="GD372" s="51">
        <v>801</v>
      </c>
      <c r="GE372" s="51">
        <v>831</v>
      </c>
      <c r="GF372" s="51">
        <v>707</v>
      </c>
      <c r="GG372" s="51">
        <v>692</v>
      </c>
      <c r="GH372" s="51">
        <v>595</v>
      </c>
      <c r="GI372" s="51">
        <v>584</v>
      </c>
      <c r="GJ372" s="51">
        <v>485</v>
      </c>
      <c r="GK372" s="51">
        <v>455</v>
      </c>
      <c r="GL372" s="52">
        <v>1890</v>
      </c>
    </row>
    <row r="373" spans="1:194" s="1" customFormat="1">
      <c r="A373" s="30" t="s">
        <v>133</v>
      </c>
      <c r="B373" s="1" t="s">
        <v>450</v>
      </c>
      <c r="C373" s="29" t="str">
        <f t="shared" si="102"/>
        <v>LA England - North Tyneside</v>
      </c>
      <c r="D373" s="50">
        <f t="shared" si="93"/>
        <v>80464</v>
      </c>
      <c r="E373" s="50">
        <f t="shared" si="94"/>
        <v>87929</v>
      </c>
      <c r="F373" s="51">
        <f t="shared" si="95"/>
        <v>210487</v>
      </c>
      <c r="G373" s="51">
        <f t="shared" si="96"/>
        <v>102303</v>
      </c>
      <c r="H373" s="52">
        <f t="shared" si="97"/>
        <v>108184</v>
      </c>
      <c r="I373" s="52">
        <f t="shared" si="98"/>
        <v>80464</v>
      </c>
      <c r="J373" s="52">
        <f t="shared" si="99"/>
        <v>87929</v>
      </c>
      <c r="K373" s="49">
        <f t="shared" si="100"/>
        <v>21839</v>
      </c>
      <c r="L373" s="50">
        <f t="shared" si="101"/>
        <v>20255</v>
      </c>
      <c r="M373" s="51">
        <v>1057</v>
      </c>
      <c r="N373" s="51">
        <v>995</v>
      </c>
      <c r="O373" s="51">
        <v>1108</v>
      </c>
      <c r="P373" s="51">
        <v>1220</v>
      </c>
      <c r="Q373" s="51">
        <v>1161</v>
      </c>
      <c r="R373" s="51">
        <v>1182</v>
      </c>
      <c r="S373" s="51">
        <v>1244</v>
      </c>
      <c r="T373" s="51">
        <v>1219</v>
      </c>
      <c r="U373" s="51">
        <v>1286</v>
      </c>
      <c r="V373" s="51">
        <v>1264</v>
      </c>
      <c r="W373" s="51">
        <v>1231</v>
      </c>
      <c r="X373" s="51">
        <v>1261</v>
      </c>
      <c r="Y373" s="51">
        <v>1302</v>
      </c>
      <c r="Z373" s="51">
        <v>1296</v>
      </c>
      <c r="AA373" s="51">
        <v>1311</v>
      </c>
      <c r="AB373" s="51">
        <v>1242</v>
      </c>
      <c r="AC373" s="51">
        <v>1249</v>
      </c>
      <c r="AD373" s="51">
        <v>1211</v>
      </c>
      <c r="AE373" s="51">
        <v>1079</v>
      </c>
      <c r="AF373" s="51">
        <v>906</v>
      </c>
      <c r="AG373" s="51">
        <v>811</v>
      </c>
      <c r="AH373" s="51">
        <v>841</v>
      </c>
      <c r="AI373" s="51">
        <v>914</v>
      </c>
      <c r="AJ373" s="51">
        <v>1056</v>
      </c>
      <c r="AK373" s="51">
        <v>1092</v>
      </c>
      <c r="AL373" s="51">
        <v>1100</v>
      </c>
      <c r="AM373" s="51">
        <v>1051</v>
      </c>
      <c r="AN373" s="51">
        <v>1225</v>
      </c>
      <c r="AO373" s="51">
        <v>1226</v>
      </c>
      <c r="AP373" s="51">
        <v>1210</v>
      </c>
      <c r="AQ373" s="51">
        <v>1330</v>
      </c>
      <c r="AR373" s="51">
        <v>1377</v>
      </c>
      <c r="AS373" s="51">
        <v>1310</v>
      </c>
      <c r="AT373" s="51">
        <v>1361</v>
      </c>
      <c r="AU373" s="51">
        <v>1355</v>
      </c>
      <c r="AV373" s="51">
        <v>1357</v>
      </c>
      <c r="AW373" s="51">
        <v>1419</v>
      </c>
      <c r="AX373" s="51">
        <v>1419</v>
      </c>
      <c r="AY373" s="51">
        <v>1371</v>
      </c>
      <c r="AZ373" s="51">
        <v>1421</v>
      </c>
      <c r="BA373" s="51">
        <v>1376</v>
      </c>
      <c r="BB373" s="51">
        <v>1427</v>
      </c>
      <c r="BC373" s="51">
        <v>1519</v>
      </c>
      <c r="BD373" s="51">
        <v>1436</v>
      </c>
      <c r="BE373" s="51">
        <v>1219</v>
      </c>
      <c r="BF373" s="51">
        <v>1149</v>
      </c>
      <c r="BG373" s="51">
        <v>1227</v>
      </c>
      <c r="BH373" s="51">
        <v>1312</v>
      </c>
      <c r="BI373" s="51">
        <v>1216</v>
      </c>
      <c r="BJ373" s="51">
        <v>1327</v>
      </c>
      <c r="BK373" s="51">
        <v>1477</v>
      </c>
      <c r="BL373" s="51">
        <v>1467</v>
      </c>
      <c r="BM373" s="51">
        <v>1409</v>
      </c>
      <c r="BN373" s="51">
        <v>1326</v>
      </c>
      <c r="BO373" s="51">
        <v>1405</v>
      </c>
      <c r="BP373" s="51">
        <v>1421</v>
      </c>
      <c r="BQ373" s="51">
        <v>1478</v>
      </c>
      <c r="BR373" s="51">
        <v>1485</v>
      </c>
      <c r="BS373" s="51">
        <v>1496</v>
      </c>
      <c r="BT373" s="51">
        <v>1538</v>
      </c>
      <c r="BU373" s="51">
        <v>1434</v>
      </c>
      <c r="BV373" s="51">
        <v>1352</v>
      </c>
      <c r="BW373" s="51">
        <v>1333</v>
      </c>
      <c r="BX373" s="51">
        <v>1275</v>
      </c>
      <c r="BY373" s="51">
        <v>1306</v>
      </c>
      <c r="BZ373" s="51">
        <v>1195</v>
      </c>
      <c r="CA373" s="51">
        <v>1178</v>
      </c>
      <c r="CB373" s="51">
        <v>1167</v>
      </c>
      <c r="CC373" s="51">
        <v>1166</v>
      </c>
      <c r="CD373" s="51">
        <v>1165</v>
      </c>
      <c r="CE373" s="51">
        <v>1097</v>
      </c>
      <c r="CF373" s="51">
        <v>1038</v>
      </c>
      <c r="CG373" s="51">
        <v>1037</v>
      </c>
      <c r="CH373" s="51">
        <v>1056</v>
      </c>
      <c r="CI373" s="51">
        <v>1151</v>
      </c>
      <c r="CJ373" s="51">
        <v>1160</v>
      </c>
      <c r="CK373" s="51">
        <v>866</v>
      </c>
      <c r="CL373" s="51">
        <v>790</v>
      </c>
      <c r="CM373" s="51">
        <v>751</v>
      </c>
      <c r="CN373" s="51">
        <v>628</v>
      </c>
      <c r="CO373" s="51">
        <v>545</v>
      </c>
      <c r="CP373" s="51">
        <v>447</v>
      </c>
      <c r="CQ373" s="51">
        <v>484</v>
      </c>
      <c r="CR373" s="51">
        <v>461</v>
      </c>
      <c r="CS373" s="51">
        <v>424</v>
      </c>
      <c r="CT373" s="51">
        <v>354</v>
      </c>
      <c r="CU373" s="51">
        <v>319</v>
      </c>
      <c r="CV373" s="51">
        <v>309</v>
      </c>
      <c r="CW373" s="51">
        <v>238</v>
      </c>
      <c r="CX373" s="51">
        <v>192</v>
      </c>
      <c r="CY373" s="51">
        <v>605</v>
      </c>
      <c r="CZ373" s="51">
        <v>969</v>
      </c>
      <c r="DA373" s="51">
        <v>962</v>
      </c>
      <c r="DB373" s="51">
        <v>949</v>
      </c>
      <c r="DC373" s="51">
        <v>1126</v>
      </c>
      <c r="DD373" s="51">
        <v>1148</v>
      </c>
      <c r="DE373" s="51">
        <v>1118</v>
      </c>
      <c r="DF373" s="51">
        <v>1192</v>
      </c>
      <c r="DG373" s="51">
        <v>1132</v>
      </c>
      <c r="DH373" s="51">
        <v>1159</v>
      </c>
      <c r="DI373" s="51">
        <v>1189</v>
      </c>
      <c r="DJ373" s="51">
        <v>1227</v>
      </c>
      <c r="DK373" s="51">
        <v>1157</v>
      </c>
      <c r="DL373" s="51">
        <v>1197</v>
      </c>
      <c r="DM373" s="51">
        <v>1143</v>
      </c>
      <c r="DN373" s="51">
        <v>1198</v>
      </c>
      <c r="DO373" s="51">
        <v>1101</v>
      </c>
      <c r="DP373" s="51">
        <v>1183</v>
      </c>
      <c r="DQ373" s="51">
        <v>1105</v>
      </c>
      <c r="DR373" s="51">
        <v>1039</v>
      </c>
      <c r="DS373" s="51">
        <v>768</v>
      </c>
      <c r="DT373" s="51">
        <v>739</v>
      </c>
      <c r="DU373" s="51">
        <v>755</v>
      </c>
      <c r="DV373" s="51">
        <v>913</v>
      </c>
      <c r="DW373" s="51">
        <v>940</v>
      </c>
      <c r="DX373" s="51">
        <v>1079</v>
      </c>
      <c r="DY373" s="51">
        <v>1174</v>
      </c>
      <c r="DZ373" s="51">
        <v>1212</v>
      </c>
      <c r="EA373" s="51">
        <v>1201</v>
      </c>
      <c r="EB373" s="51">
        <v>1270</v>
      </c>
      <c r="EC373" s="51">
        <v>1329</v>
      </c>
      <c r="ED373" s="51">
        <v>1413</v>
      </c>
      <c r="EE373" s="51">
        <v>1456</v>
      </c>
      <c r="EF373" s="51">
        <v>1404</v>
      </c>
      <c r="EG373" s="51">
        <v>1514</v>
      </c>
      <c r="EH373" s="51">
        <v>1477</v>
      </c>
      <c r="EI373" s="51">
        <v>1599</v>
      </c>
      <c r="EJ373" s="51">
        <v>1531</v>
      </c>
      <c r="EK373" s="51">
        <v>1576</v>
      </c>
      <c r="EL373" s="51">
        <v>1534</v>
      </c>
      <c r="EM373" s="51">
        <v>1479</v>
      </c>
      <c r="EN373" s="51">
        <v>1455</v>
      </c>
      <c r="EO373" s="51">
        <v>1569</v>
      </c>
      <c r="EP373" s="51">
        <v>1565</v>
      </c>
      <c r="EQ373" s="51">
        <v>1458</v>
      </c>
      <c r="ER373" s="51">
        <v>1269</v>
      </c>
      <c r="ES373" s="51">
        <v>1240</v>
      </c>
      <c r="ET373" s="51">
        <v>1305</v>
      </c>
      <c r="EU373" s="51">
        <v>1336</v>
      </c>
      <c r="EV373" s="51">
        <v>1366</v>
      </c>
      <c r="EW373" s="51">
        <v>1423</v>
      </c>
      <c r="EX373" s="51">
        <v>1519</v>
      </c>
      <c r="EY373" s="51">
        <v>1528</v>
      </c>
      <c r="EZ373" s="51">
        <v>1462</v>
      </c>
      <c r="FA373" s="51">
        <v>1524</v>
      </c>
      <c r="FB373" s="51">
        <v>1504</v>
      </c>
      <c r="FC373" s="51">
        <v>1510</v>
      </c>
      <c r="FD373" s="51">
        <v>1500</v>
      </c>
      <c r="FE373" s="51">
        <v>1546</v>
      </c>
      <c r="FF373" s="51">
        <v>1539</v>
      </c>
      <c r="FG373" s="51">
        <v>1562</v>
      </c>
      <c r="FH373" s="51">
        <v>1539</v>
      </c>
      <c r="FI373" s="51">
        <v>1430</v>
      </c>
      <c r="FJ373" s="51">
        <v>1457</v>
      </c>
      <c r="FK373" s="51">
        <v>1408</v>
      </c>
      <c r="FL373" s="51">
        <v>1454</v>
      </c>
      <c r="FM373" s="51">
        <v>1336</v>
      </c>
      <c r="FN373" s="51">
        <v>1358</v>
      </c>
      <c r="FO373" s="51">
        <v>1295</v>
      </c>
      <c r="FP373" s="51">
        <v>1267</v>
      </c>
      <c r="FQ373" s="51">
        <v>1274</v>
      </c>
      <c r="FR373" s="51">
        <v>1138</v>
      </c>
      <c r="FS373" s="51">
        <v>1168</v>
      </c>
      <c r="FT373" s="51">
        <v>1201</v>
      </c>
      <c r="FU373" s="51">
        <v>1192</v>
      </c>
      <c r="FV373" s="51">
        <v>1272</v>
      </c>
      <c r="FW373" s="51">
        <v>1356</v>
      </c>
      <c r="FX373" s="51">
        <v>986</v>
      </c>
      <c r="FY373" s="51">
        <v>876</v>
      </c>
      <c r="FZ373" s="51">
        <v>891</v>
      </c>
      <c r="GA373" s="51">
        <v>756</v>
      </c>
      <c r="GB373" s="51">
        <v>665</v>
      </c>
      <c r="GC373" s="51">
        <v>606</v>
      </c>
      <c r="GD373" s="51">
        <v>674</v>
      </c>
      <c r="GE373" s="51">
        <v>597</v>
      </c>
      <c r="GF373" s="51">
        <v>606</v>
      </c>
      <c r="GG373" s="51">
        <v>546</v>
      </c>
      <c r="GH373" s="51">
        <v>491</v>
      </c>
      <c r="GI373" s="51">
        <v>427</v>
      </c>
      <c r="GJ373" s="51">
        <v>366</v>
      </c>
      <c r="GK373" s="51">
        <v>333</v>
      </c>
      <c r="GL373" s="52">
        <v>1382</v>
      </c>
    </row>
    <row r="374" spans="1:194" s="1" customFormat="1">
      <c r="A374" s="30" t="s">
        <v>133</v>
      </c>
      <c r="B374" s="1" t="s">
        <v>451</v>
      </c>
      <c r="C374" s="29" t="str">
        <f t="shared" si="102"/>
        <v>LA England - North Warwickshire</v>
      </c>
      <c r="D374" s="50">
        <f t="shared" si="93"/>
        <v>25831</v>
      </c>
      <c r="E374" s="50">
        <f t="shared" si="94"/>
        <v>27256</v>
      </c>
      <c r="F374" s="51">
        <f t="shared" si="95"/>
        <v>65946</v>
      </c>
      <c r="G374" s="51">
        <f t="shared" si="96"/>
        <v>32219</v>
      </c>
      <c r="H374" s="52">
        <f t="shared" si="97"/>
        <v>33727</v>
      </c>
      <c r="I374" s="52">
        <f t="shared" si="98"/>
        <v>25831</v>
      </c>
      <c r="J374" s="52">
        <f t="shared" si="99"/>
        <v>27256</v>
      </c>
      <c r="K374" s="49">
        <f t="shared" si="100"/>
        <v>6388</v>
      </c>
      <c r="L374" s="50">
        <f t="shared" si="101"/>
        <v>6471</v>
      </c>
      <c r="M374" s="51">
        <v>354</v>
      </c>
      <c r="N374" s="51">
        <v>301</v>
      </c>
      <c r="O374" s="51">
        <v>329</v>
      </c>
      <c r="P374" s="51">
        <v>330</v>
      </c>
      <c r="Q374" s="51">
        <v>339</v>
      </c>
      <c r="R374" s="51">
        <v>351</v>
      </c>
      <c r="S374" s="51">
        <v>391</v>
      </c>
      <c r="T374" s="51">
        <v>336</v>
      </c>
      <c r="U374" s="51">
        <v>375</v>
      </c>
      <c r="V374" s="51">
        <v>359</v>
      </c>
      <c r="W374" s="51">
        <v>404</v>
      </c>
      <c r="X374" s="51">
        <v>366</v>
      </c>
      <c r="Y374" s="51">
        <v>360</v>
      </c>
      <c r="Z374" s="51">
        <v>376</v>
      </c>
      <c r="AA374" s="51">
        <v>369</v>
      </c>
      <c r="AB374" s="51">
        <v>341</v>
      </c>
      <c r="AC374" s="51">
        <v>349</v>
      </c>
      <c r="AD374" s="51">
        <v>358</v>
      </c>
      <c r="AE374" s="51">
        <v>366</v>
      </c>
      <c r="AF374" s="51">
        <v>304</v>
      </c>
      <c r="AG374" s="51">
        <v>288</v>
      </c>
      <c r="AH374" s="51">
        <v>261</v>
      </c>
      <c r="AI374" s="51">
        <v>335</v>
      </c>
      <c r="AJ374" s="51">
        <v>342</v>
      </c>
      <c r="AK374" s="51">
        <v>334</v>
      </c>
      <c r="AL374" s="51">
        <v>372</v>
      </c>
      <c r="AM374" s="51">
        <v>351</v>
      </c>
      <c r="AN374" s="51">
        <v>362</v>
      </c>
      <c r="AO374" s="51">
        <v>402</v>
      </c>
      <c r="AP374" s="51">
        <v>341</v>
      </c>
      <c r="AQ374" s="51">
        <v>411</v>
      </c>
      <c r="AR374" s="51">
        <v>443</v>
      </c>
      <c r="AS374" s="51">
        <v>400</v>
      </c>
      <c r="AT374" s="51">
        <v>386</v>
      </c>
      <c r="AU374" s="51">
        <v>438</v>
      </c>
      <c r="AV374" s="51">
        <v>397</v>
      </c>
      <c r="AW374" s="51">
        <v>441</v>
      </c>
      <c r="AX374" s="51">
        <v>405</v>
      </c>
      <c r="AY374" s="51">
        <v>362</v>
      </c>
      <c r="AZ374" s="51">
        <v>397</v>
      </c>
      <c r="BA374" s="51">
        <v>332</v>
      </c>
      <c r="BB374" s="51">
        <v>346</v>
      </c>
      <c r="BC374" s="51">
        <v>354</v>
      </c>
      <c r="BD374" s="51">
        <v>358</v>
      </c>
      <c r="BE374" s="51">
        <v>322</v>
      </c>
      <c r="BF374" s="51">
        <v>328</v>
      </c>
      <c r="BG374" s="51">
        <v>346</v>
      </c>
      <c r="BH374" s="51">
        <v>403</v>
      </c>
      <c r="BI374" s="51">
        <v>399</v>
      </c>
      <c r="BJ374" s="51">
        <v>445</v>
      </c>
      <c r="BK374" s="51">
        <v>437</v>
      </c>
      <c r="BL374" s="51">
        <v>493</v>
      </c>
      <c r="BM374" s="51">
        <v>472</v>
      </c>
      <c r="BN374" s="51">
        <v>548</v>
      </c>
      <c r="BO374" s="51">
        <v>488</v>
      </c>
      <c r="BP374" s="51">
        <v>504</v>
      </c>
      <c r="BQ374" s="51">
        <v>546</v>
      </c>
      <c r="BR374" s="51">
        <v>509</v>
      </c>
      <c r="BS374" s="51">
        <v>489</v>
      </c>
      <c r="BT374" s="51">
        <v>525</v>
      </c>
      <c r="BU374" s="51">
        <v>473</v>
      </c>
      <c r="BV374" s="51">
        <v>466</v>
      </c>
      <c r="BW374" s="51">
        <v>441</v>
      </c>
      <c r="BX374" s="51">
        <v>421</v>
      </c>
      <c r="BY374" s="51">
        <v>449</v>
      </c>
      <c r="BZ374" s="51">
        <v>408</v>
      </c>
      <c r="CA374" s="51">
        <v>408</v>
      </c>
      <c r="CB374" s="51">
        <v>340</v>
      </c>
      <c r="CC374" s="51">
        <v>362</v>
      </c>
      <c r="CD374" s="51">
        <v>347</v>
      </c>
      <c r="CE374" s="51">
        <v>323</v>
      </c>
      <c r="CF374" s="51">
        <v>390</v>
      </c>
      <c r="CG374" s="51">
        <v>356</v>
      </c>
      <c r="CH374" s="51">
        <v>361</v>
      </c>
      <c r="CI374" s="51">
        <v>397</v>
      </c>
      <c r="CJ374" s="51">
        <v>381</v>
      </c>
      <c r="CK374" s="51">
        <v>298</v>
      </c>
      <c r="CL374" s="51">
        <v>299</v>
      </c>
      <c r="CM374" s="51">
        <v>302</v>
      </c>
      <c r="CN374" s="51">
        <v>261</v>
      </c>
      <c r="CO374" s="51">
        <v>229</v>
      </c>
      <c r="CP374" s="51">
        <v>159</v>
      </c>
      <c r="CQ374" s="51">
        <v>175</v>
      </c>
      <c r="CR374" s="51">
        <v>174</v>
      </c>
      <c r="CS374" s="51">
        <v>147</v>
      </c>
      <c r="CT374" s="51">
        <v>136</v>
      </c>
      <c r="CU374" s="51">
        <v>117</v>
      </c>
      <c r="CV374" s="51">
        <v>96</v>
      </c>
      <c r="CW374" s="51">
        <v>70</v>
      </c>
      <c r="CX374" s="51">
        <v>65</v>
      </c>
      <c r="CY374" s="51">
        <v>198</v>
      </c>
      <c r="CZ374" s="51">
        <v>328</v>
      </c>
      <c r="DA374" s="51">
        <v>355</v>
      </c>
      <c r="DB374" s="51">
        <v>314</v>
      </c>
      <c r="DC374" s="51">
        <v>346</v>
      </c>
      <c r="DD374" s="51">
        <v>388</v>
      </c>
      <c r="DE374" s="51">
        <v>321</v>
      </c>
      <c r="DF374" s="51">
        <v>342</v>
      </c>
      <c r="DG374" s="51">
        <v>357</v>
      </c>
      <c r="DH374" s="51">
        <v>356</v>
      </c>
      <c r="DI374" s="51">
        <v>406</v>
      </c>
      <c r="DJ374" s="51">
        <v>379</v>
      </c>
      <c r="DK374" s="51">
        <v>400</v>
      </c>
      <c r="DL374" s="51">
        <v>396</v>
      </c>
      <c r="DM374" s="51">
        <v>353</v>
      </c>
      <c r="DN374" s="51">
        <v>356</v>
      </c>
      <c r="DO374" s="51">
        <v>362</v>
      </c>
      <c r="DP374" s="51">
        <v>326</v>
      </c>
      <c r="DQ374" s="51">
        <v>386</v>
      </c>
      <c r="DR374" s="51">
        <v>310</v>
      </c>
      <c r="DS374" s="51">
        <v>225</v>
      </c>
      <c r="DT374" s="51">
        <v>259</v>
      </c>
      <c r="DU374" s="51">
        <v>264</v>
      </c>
      <c r="DV374" s="51">
        <v>290</v>
      </c>
      <c r="DW374" s="51">
        <v>336</v>
      </c>
      <c r="DX374" s="51">
        <v>326</v>
      </c>
      <c r="DY374" s="51">
        <v>339</v>
      </c>
      <c r="DZ374" s="51">
        <v>368</v>
      </c>
      <c r="EA374" s="51">
        <v>359</v>
      </c>
      <c r="EB374" s="51">
        <v>396</v>
      </c>
      <c r="EC374" s="51">
        <v>396</v>
      </c>
      <c r="ED374" s="51">
        <v>466</v>
      </c>
      <c r="EE374" s="51">
        <v>437</v>
      </c>
      <c r="EF374" s="51">
        <v>469</v>
      </c>
      <c r="EG374" s="51">
        <v>421</v>
      </c>
      <c r="EH374" s="51">
        <v>416</v>
      </c>
      <c r="EI374" s="51">
        <v>442</v>
      </c>
      <c r="EJ374" s="51">
        <v>404</v>
      </c>
      <c r="EK374" s="51">
        <v>422</v>
      </c>
      <c r="EL374" s="51">
        <v>410</v>
      </c>
      <c r="EM374" s="51">
        <v>396</v>
      </c>
      <c r="EN374" s="51">
        <v>398</v>
      </c>
      <c r="EO374" s="51">
        <v>412</v>
      </c>
      <c r="EP374" s="51">
        <v>406</v>
      </c>
      <c r="EQ374" s="51">
        <v>361</v>
      </c>
      <c r="ER374" s="51">
        <v>372</v>
      </c>
      <c r="ES374" s="51">
        <v>344</v>
      </c>
      <c r="ET374" s="51">
        <v>384</v>
      </c>
      <c r="EU374" s="51">
        <v>397</v>
      </c>
      <c r="EV374" s="51">
        <v>412</v>
      </c>
      <c r="EW374" s="51">
        <v>491</v>
      </c>
      <c r="EX374" s="51">
        <v>448</v>
      </c>
      <c r="EY374" s="51">
        <v>498</v>
      </c>
      <c r="EZ374" s="51">
        <v>484</v>
      </c>
      <c r="FA374" s="51">
        <v>524</v>
      </c>
      <c r="FB374" s="51">
        <v>533</v>
      </c>
      <c r="FC374" s="51">
        <v>539</v>
      </c>
      <c r="FD374" s="51">
        <v>561</v>
      </c>
      <c r="FE374" s="51">
        <v>551</v>
      </c>
      <c r="FF374" s="51">
        <v>489</v>
      </c>
      <c r="FG374" s="51">
        <v>512</v>
      </c>
      <c r="FH374" s="51">
        <v>470</v>
      </c>
      <c r="FI374" s="51">
        <v>492</v>
      </c>
      <c r="FJ374" s="51">
        <v>477</v>
      </c>
      <c r="FK374" s="51">
        <v>439</v>
      </c>
      <c r="FL374" s="51">
        <v>402</v>
      </c>
      <c r="FM374" s="51">
        <v>422</v>
      </c>
      <c r="FN374" s="51">
        <v>387</v>
      </c>
      <c r="FO374" s="51">
        <v>333</v>
      </c>
      <c r="FP374" s="51">
        <v>374</v>
      </c>
      <c r="FQ374" s="51">
        <v>373</v>
      </c>
      <c r="FR374" s="51">
        <v>372</v>
      </c>
      <c r="FS374" s="51">
        <v>368</v>
      </c>
      <c r="FT374" s="51">
        <v>367</v>
      </c>
      <c r="FU374" s="51">
        <v>412</v>
      </c>
      <c r="FV374" s="51">
        <v>409</v>
      </c>
      <c r="FW374" s="51">
        <v>430</v>
      </c>
      <c r="FX374" s="51">
        <v>320</v>
      </c>
      <c r="FY374" s="51">
        <v>339</v>
      </c>
      <c r="FZ374" s="51">
        <v>336</v>
      </c>
      <c r="GA374" s="51">
        <v>281</v>
      </c>
      <c r="GB374" s="51">
        <v>255</v>
      </c>
      <c r="GC374" s="51">
        <v>195</v>
      </c>
      <c r="GD374" s="51">
        <v>215</v>
      </c>
      <c r="GE374" s="51">
        <v>206</v>
      </c>
      <c r="GF374" s="51">
        <v>159</v>
      </c>
      <c r="GG374" s="51">
        <v>199</v>
      </c>
      <c r="GH374" s="51">
        <v>176</v>
      </c>
      <c r="GI374" s="51">
        <v>119</v>
      </c>
      <c r="GJ374" s="51">
        <v>114</v>
      </c>
      <c r="GK374" s="51">
        <v>100</v>
      </c>
      <c r="GL374" s="52">
        <v>448</v>
      </c>
    </row>
    <row r="375" spans="1:194" s="1" customFormat="1">
      <c r="A375" s="30" t="s">
        <v>133</v>
      </c>
      <c r="B375" s="1" t="s">
        <v>452</v>
      </c>
      <c r="C375" s="29" t="str">
        <f t="shared" si="102"/>
        <v>LA England - North West Leicestershire</v>
      </c>
      <c r="D375" s="50">
        <f t="shared" si="93"/>
        <v>41923</v>
      </c>
      <c r="E375" s="50">
        <f t="shared" si="94"/>
        <v>44299</v>
      </c>
      <c r="F375" s="51">
        <f t="shared" si="95"/>
        <v>107672</v>
      </c>
      <c r="G375" s="51">
        <f t="shared" si="96"/>
        <v>52971</v>
      </c>
      <c r="H375" s="52">
        <f t="shared" si="97"/>
        <v>54701</v>
      </c>
      <c r="I375" s="52">
        <f t="shared" si="98"/>
        <v>41923</v>
      </c>
      <c r="J375" s="52">
        <f t="shared" si="99"/>
        <v>44299</v>
      </c>
      <c r="K375" s="49">
        <f t="shared" si="100"/>
        <v>11048</v>
      </c>
      <c r="L375" s="50">
        <f t="shared" si="101"/>
        <v>10402</v>
      </c>
      <c r="M375" s="51">
        <v>551</v>
      </c>
      <c r="N375" s="51">
        <v>578</v>
      </c>
      <c r="O375" s="51">
        <v>609</v>
      </c>
      <c r="P375" s="51">
        <v>577</v>
      </c>
      <c r="Q375" s="51">
        <v>628</v>
      </c>
      <c r="R375" s="51">
        <v>582</v>
      </c>
      <c r="S375" s="51">
        <v>649</v>
      </c>
      <c r="T375" s="51">
        <v>614</v>
      </c>
      <c r="U375" s="51">
        <v>583</v>
      </c>
      <c r="V375" s="51">
        <v>632</v>
      </c>
      <c r="W375" s="51">
        <v>626</v>
      </c>
      <c r="X375" s="51">
        <v>635</v>
      </c>
      <c r="Y375" s="51">
        <v>658</v>
      </c>
      <c r="Z375" s="51">
        <v>635</v>
      </c>
      <c r="AA375" s="51">
        <v>627</v>
      </c>
      <c r="AB375" s="51">
        <v>654</v>
      </c>
      <c r="AC375" s="51">
        <v>616</v>
      </c>
      <c r="AD375" s="51">
        <v>594</v>
      </c>
      <c r="AE375" s="51">
        <v>611</v>
      </c>
      <c r="AF375" s="51">
        <v>446</v>
      </c>
      <c r="AG375" s="51">
        <v>490</v>
      </c>
      <c r="AH375" s="51">
        <v>505</v>
      </c>
      <c r="AI375" s="51">
        <v>552</v>
      </c>
      <c r="AJ375" s="51">
        <v>614</v>
      </c>
      <c r="AK375" s="51">
        <v>610</v>
      </c>
      <c r="AL375" s="51">
        <v>587</v>
      </c>
      <c r="AM375" s="51">
        <v>629</v>
      </c>
      <c r="AN375" s="51">
        <v>599</v>
      </c>
      <c r="AO375" s="51">
        <v>625</v>
      </c>
      <c r="AP375" s="51">
        <v>687</v>
      </c>
      <c r="AQ375" s="51">
        <v>680</v>
      </c>
      <c r="AR375" s="51">
        <v>724</v>
      </c>
      <c r="AS375" s="51">
        <v>718</v>
      </c>
      <c r="AT375" s="51">
        <v>704</v>
      </c>
      <c r="AU375" s="51">
        <v>644</v>
      </c>
      <c r="AV375" s="51">
        <v>654</v>
      </c>
      <c r="AW375" s="51">
        <v>669</v>
      </c>
      <c r="AX375" s="51">
        <v>671</v>
      </c>
      <c r="AY375" s="51">
        <v>670</v>
      </c>
      <c r="AZ375" s="51">
        <v>616</v>
      </c>
      <c r="BA375" s="51">
        <v>644</v>
      </c>
      <c r="BB375" s="51">
        <v>650</v>
      </c>
      <c r="BC375" s="51">
        <v>728</v>
      </c>
      <c r="BD375" s="51">
        <v>622</v>
      </c>
      <c r="BE375" s="51">
        <v>562</v>
      </c>
      <c r="BF375" s="51">
        <v>651</v>
      </c>
      <c r="BG375" s="51">
        <v>659</v>
      </c>
      <c r="BH375" s="51">
        <v>647</v>
      </c>
      <c r="BI375" s="51">
        <v>678</v>
      </c>
      <c r="BJ375" s="51">
        <v>787</v>
      </c>
      <c r="BK375" s="51">
        <v>780</v>
      </c>
      <c r="BL375" s="51">
        <v>837</v>
      </c>
      <c r="BM375" s="51">
        <v>780</v>
      </c>
      <c r="BN375" s="51">
        <v>822</v>
      </c>
      <c r="BO375" s="51">
        <v>828</v>
      </c>
      <c r="BP375" s="51">
        <v>804</v>
      </c>
      <c r="BQ375" s="51">
        <v>784</v>
      </c>
      <c r="BR375" s="51">
        <v>789</v>
      </c>
      <c r="BS375" s="51">
        <v>808</v>
      </c>
      <c r="BT375" s="51">
        <v>738</v>
      </c>
      <c r="BU375" s="51">
        <v>720</v>
      </c>
      <c r="BV375" s="51">
        <v>712</v>
      </c>
      <c r="BW375" s="51">
        <v>684</v>
      </c>
      <c r="BX375" s="51">
        <v>647</v>
      </c>
      <c r="BY375" s="51">
        <v>611</v>
      </c>
      <c r="BZ375" s="51">
        <v>611</v>
      </c>
      <c r="CA375" s="51">
        <v>558</v>
      </c>
      <c r="CB375" s="51">
        <v>578</v>
      </c>
      <c r="CC375" s="51">
        <v>535</v>
      </c>
      <c r="CD375" s="51">
        <v>552</v>
      </c>
      <c r="CE375" s="51">
        <v>597</v>
      </c>
      <c r="CF375" s="51">
        <v>554</v>
      </c>
      <c r="CG375" s="51">
        <v>568</v>
      </c>
      <c r="CH375" s="51">
        <v>533</v>
      </c>
      <c r="CI375" s="51">
        <v>570</v>
      </c>
      <c r="CJ375" s="51">
        <v>632</v>
      </c>
      <c r="CK375" s="51">
        <v>507</v>
      </c>
      <c r="CL375" s="51">
        <v>448</v>
      </c>
      <c r="CM375" s="51">
        <v>448</v>
      </c>
      <c r="CN375" s="51">
        <v>373</v>
      </c>
      <c r="CO375" s="51">
        <v>326</v>
      </c>
      <c r="CP375" s="51">
        <v>257</v>
      </c>
      <c r="CQ375" s="51">
        <v>240</v>
      </c>
      <c r="CR375" s="51">
        <v>243</v>
      </c>
      <c r="CS375" s="51">
        <v>224</v>
      </c>
      <c r="CT375" s="51">
        <v>175</v>
      </c>
      <c r="CU375" s="51">
        <v>141</v>
      </c>
      <c r="CV375" s="51">
        <v>126</v>
      </c>
      <c r="CW375" s="51">
        <v>83</v>
      </c>
      <c r="CX375" s="51">
        <v>95</v>
      </c>
      <c r="CY375" s="51">
        <v>272</v>
      </c>
      <c r="CZ375" s="51">
        <v>525</v>
      </c>
      <c r="DA375" s="51">
        <v>557</v>
      </c>
      <c r="DB375" s="51">
        <v>493</v>
      </c>
      <c r="DC375" s="51">
        <v>591</v>
      </c>
      <c r="DD375" s="51">
        <v>573</v>
      </c>
      <c r="DE375" s="51">
        <v>550</v>
      </c>
      <c r="DF375" s="51">
        <v>596</v>
      </c>
      <c r="DG375" s="51">
        <v>568</v>
      </c>
      <c r="DH375" s="51">
        <v>622</v>
      </c>
      <c r="DI375" s="51">
        <v>589</v>
      </c>
      <c r="DJ375" s="51">
        <v>597</v>
      </c>
      <c r="DK375" s="51">
        <v>657</v>
      </c>
      <c r="DL375" s="51">
        <v>626</v>
      </c>
      <c r="DM375" s="51">
        <v>581</v>
      </c>
      <c r="DN375" s="51">
        <v>629</v>
      </c>
      <c r="DO375" s="51">
        <v>553</v>
      </c>
      <c r="DP375" s="51">
        <v>551</v>
      </c>
      <c r="DQ375" s="51">
        <v>544</v>
      </c>
      <c r="DR375" s="51">
        <v>538</v>
      </c>
      <c r="DS375" s="51">
        <v>352</v>
      </c>
      <c r="DT375" s="51">
        <v>576</v>
      </c>
      <c r="DU375" s="51">
        <v>723</v>
      </c>
      <c r="DV375" s="51">
        <v>699</v>
      </c>
      <c r="DW375" s="51">
        <v>660</v>
      </c>
      <c r="DX375" s="51">
        <v>610</v>
      </c>
      <c r="DY375" s="51">
        <v>636</v>
      </c>
      <c r="DZ375" s="51">
        <v>575</v>
      </c>
      <c r="EA375" s="51">
        <v>585</v>
      </c>
      <c r="EB375" s="51">
        <v>712</v>
      </c>
      <c r="EC375" s="51">
        <v>692</v>
      </c>
      <c r="ED375" s="51">
        <v>760</v>
      </c>
      <c r="EE375" s="51">
        <v>785</v>
      </c>
      <c r="EF375" s="51">
        <v>740</v>
      </c>
      <c r="EG375" s="51">
        <v>725</v>
      </c>
      <c r="EH375" s="51">
        <v>742</v>
      </c>
      <c r="EI375" s="51">
        <v>780</v>
      </c>
      <c r="EJ375" s="51">
        <v>689</v>
      </c>
      <c r="EK375" s="51">
        <v>677</v>
      </c>
      <c r="EL375" s="51">
        <v>691</v>
      </c>
      <c r="EM375" s="51">
        <v>767</v>
      </c>
      <c r="EN375" s="51">
        <v>665</v>
      </c>
      <c r="EO375" s="51">
        <v>716</v>
      </c>
      <c r="EP375" s="51">
        <v>700</v>
      </c>
      <c r="EQ375" s="51">
        <v>649</v>
      </c>
      <c r="ER375" s="51">
        <v>617</v>
      </c>
      <c r="ES375" s="51">
        <v>608</v>
      </c>
      <c r="ET375" s="51">
        <v>639</v>
      </c>
      <c r="EU375" s="51">
        <v>685</v>
      </c>
      <c r="EV375" s="51">
        <v>701</v>
      </c>
      <c r="EW375" s="51">
        <v>812</v>
      </c>
      <c r="EX375" s="51">
        <v>803</v>
      </c>
      <c r="EY375" s="51">
        <v>893</v>
      </c>
      <c r="EZ375" s="51">
        <v>755</v>
      </c>
      <c r="FA375" s="51">
        <v>831</v>
      </c>
      <c r="FB375" s="51">
        <v>853</v>
      </c>
      <c r="FC375" s="51">
        <v>800</v>
      </c>
      <c r="FD375" s="51">
        <v>826</v>
      </c>
      <c r="FE375" s="51">
        <v>763</v>
      </c>
      <c r="FF375" s="51">
        <v>765</v>
      </c>
      <c r="FG375" s="51">
        <v>757</v>
      </c>
      <c r="FH375" s="51">
        <v>747</v>
      </c>
      <c r="FI375" s="51">
        <v>720</v>
      </c>
      <c r="FJ375" s="51">
        <v>636</v>
      </c>
      <c r="FK375" s="51">
        <v>669</v>
      </c>
      <c r="FL375" s="51">
        <v>655</v>
      </c>
      <c r="FM375" s="51">
        <v>599</v>
      </c>
      <c r="FN375" s="51">
        <v>568</v>
      </c>
      <c r="FO375" s="51">
        <v>538</v>
      </c>
      <c r="FP375" s="51">
        <v>591</v>
      </c>
      <c r="FQ375" s="51">
        <v>581</v>
      </c>
      <c r="FR375" s="51">
        <v>561</v>
      </c>
      <c r="FS375" s="51">
        <v>554</v>
      </c>
      <c r="FT375" s="51">
        <v>588</v>
      </c>
      <c r="FU375" s="51">
        <v>600</v>
      </c>
      <c r="FV375" s="51">
        <v>630</v>
      </c>
      <c r="FW375" s="51">
        <v>664</v>
      </c>
      <c r="FX375" s="51">
        <v>529</v>
      </c>
      <c r="FY375" s="51">
        <v>500</v>
      </c>
      <c r="FZ375" s="51">
        <v>491</v>
      </c>
      <c r="GA375" s="51">
        <v>439</v>
      </c>
      <c r="GB375" s="51">
        <v>335</v>
      </c>
      <c r="GC375" s="51">
        <v>279</v>
      </c>
      <c r="GD375" s="51">
        <v>292</v>
      </c>
      <c r="GE375" s="51">
        <v>264</v>
      </c>
      <c r="GF375" s="51">
        <v>251</v>
      </c>
      <c r="GG375" s="51">
        <v>241</v>
      </c>
      <c r="GH375" s="51">
        <v>215</v>
      </c>
      <c r="GI375" s="51">
        <v>181</v>
      </c>
      <c r="GJ375" s="51">
        <v>158</v>
      </c>
      <c r="GK375" s="51">
        <v>148</v>
      </c>
      <c r="GL375" s="52">
        <v>523</v>
      </c>
    </row>
    <row r="376" spans="1:194" s="1" customFormat="1">
      <c r="A376" s="30" t="s">
        <v>133</v>
      </c>
      <c r="B376" s="1" t="s">
        <v>759</v>
      </c>
      <c r="C376" s="29" t="str">
        <f t="shared" si="102"/>
        <v>LA England - North Yorkshire</v>
      </c>
      <c r="D376" s="50">
        <f t="shared" si="93"/>
        <v>246935</v>
      </c>
      <c r="E376" s="50">
        <f t="shared" si="94"/>
        <v>262378</v>
      </c>
      <c r="F376" s="51">
        <f t="shared" si="95"/>
        <v>623501</v>
      </c>
      <c r="G376" s="51">
        <f t="shared" si="96"/>
        <v>305722</v>
      </c>
      <c r="H376" s="52">
        <f t="shared" si="97"/>
        <v>317779</v>
      </c>
      <c r="I376" s="52">
        <f t="shared" si="98"/>
        <v>246935</v>
      </c>
      <c r="J376" s="52">
        <f t="shared" si="99"/>
        <v>262378</v>
      </c>
      <c r="K376" s="49">
        <f t="shared" si="100"/>
        <v>58787</v>
      </c>
      <c r="L376" s="50">
        <f t="shared" si="101"/>
        <v>55401</v>
      </c>
      <c r="M376" s="51">
        <v>2675</v>
      </c>
      <c r="N376" s="51">
        <v>2790</v>
      </c>
      <c r="O376" s="51">
        <v>2729</v>
      </c>
      <c r="P376" s="51">
        <v>2985</v>
      </c>
      <c r="Q376" s="51">
        <v>2981</v>
      </c>
      <c r="R376" s="51">
        <v>3092</v>
      </c>
      <c r="S376" s="51">
        <v>3357</v>
      </c>
      <c r="T376" s="51">
        <v>3239</v>
      </c>
      <c r="U376" s="51">
        <v>3251</v>
      </c>
      <c r="V376" s="51">
        <v>3282</v>
      </c>
      <c r="W376" s="51">
        <v>3302</v>
      </c>
      <c r="X376" s="51">
        <v>3505</v>
      </c>
      <c r="Y376" s="51">
        <v>3550</v>
      </c>
      <c r="Z376" s="51">
        <v>3421</v>
      </c>
      <c r="AA376" s="51">
        <v>3592</v>
      </c>
      <c r="AB376" s="51">
        <v>3429</v>
      </c>
      <c r="AC376" s="51">
        <v>3515</v>
      </c>
      <c r="AD376" s="51">
        <v>4092</v>
      </c>
      <c r="AE376" s="51">
        <v>3630</v>
      </c>
      <c r="AF376" s="51">
        <v>2746</v>
      </c>
      <c r="AG376" s="51">
        <v>2801</v>
      </c>
      <c r="AH376" s="51">
        <v>2696</v>
      </c>
      <c r="AI376" s="51">
        <v>2800</v>
      </c>
      <c r="AJ376" s="51">
        <v>3007</v>
      </c>
      <c r="AK376" s="51">
        <v>3159</v>
      </c>
      <c r="AL376" s="51">
        <v>3097</v>
      </c>
      <c r="AM376" s="51">
        <v>3118</v>
      </c>
      <c r="AN376" s="51">
        <v>3033</v>
      </c>
      <c r="AO376" s="51">
        <v>3317</v>
      </c>
      <c r="AP376" s="51">
        <v>3309</v>
      </c>
      <c r="AQ376" s="51">
        <v>3329</v>
      </c>
      <c r="AR376" s="51">
        <v>3356</v>
      </c>
      <c r="AS376" s="51">
        <v>3502</v>
      </c>
      <c r="AT376" s="51">
        <v>3436</v>
      </c>
      <c r="AU376" s="51">
        <v>3306</v>
      </c>
      <c r="AV376" s="51">
        <v>3327</v>
      </c>
      <c r="AW376" s="51">
        <v>3391</v>
      </c>
      <c r="AX376" s="51">
        <v>3297</v>
      </c>
      <c r="AY376" s="51">
        <v>3178</v>
      </c>
      <c r="AZ376" s="51">
        <v>3352</v>
      </c>
      <c r="BA376" s="51">
        <v>3313</v>
      </c>
      <c r="BB376" s="51">
        <v>3491</v>
      </c>
      <c r="BC376" s="51">
        <v>3530</v>
      </c>
      <c r="BD376" s="51">
        <v>3331</v>
      </c>
      <c r="BE376" s="51">
        <v>3020</v>
      </c>
      <c r="BF376" s="51">
        <v>3021</v>
      </c>
      <c r="BG376" s="51">
        <v>3243</v>
      </c>
      <c r="BH376" s="51">
        <v>3337</v>
      </c>
      <c r="BI376" s="51">
        <v>3570</v>
      </c>
      <c r="BJ376" s="51">
        <v>3849</v>
      </c>
      <c r="BK376" s="51">
        <v>4097</v>
      </c>
      <c r="BL376" s="51">
        <v>4405</v>
      </c>
      <c r="BM376" s="51">
        <v>4268</v>
      </c>
      <c r="BN376" s="51">
        <v>4526</v>
      </c>
      <c r="BO376" s="51">
        <v>4600</v>
      </c>
      <c r="BP376" s="51">
        <v>4797</v>
      </c>
      <c r="BQ376" s="51">
        <v>4772</v>
      </c>
      <c r="BR376" s="51">
        <v>4949</v>
      </c>
      <c r="BS376" s="51">
        <v>4959</v>
      </c>
      <c r="BT376" s="51">
        <v>4902</v>
      </c>
      <c r="BU376" s="51">
        <v>4794</v>
      </c>
      <c r="BV376" s="51">
        <v>4804</v>
      </c>
      <c r="BW376" s="51">
        <v>4626</v>
      </c>
      <c r="BX376" s="51">
        <v>4539</v>
      </c>
      <c r="BY376" s="51">
        <v>4304</v>
      </c>
      <c r="BZ376" s="51">
        <v>4243</v>
      </c>
      <c r="CA376" s="51">
        <v>4060</v>
      </c>
      <c r="CB376" s="51">
        <v>3929</v>
      </c>
      <c r="CC376" s="51">
        <v>4072</v>
      </c>
      <c r="CD376" s="51">
        <v>3887</v>
      </c>
      <c r="CE376" s="51">
        <v>3680</v>
      </c>
      <c r="CF376" s="51">
        <v>3702</v>
      </c>
      <c r="CG376" s="51">
        <v>3773</v>
      </c>
      <c r="CH376" s="51">
        <v>3937</v>
      </c>
      <c r="CI376" s="51">
        <v>4138</v>
      </c>
      <c r="CJ376" s="51">
        <v>4480</v>
      </c>
      <c r="CK376" s="51">
        <v>3243</v>
      </c>
      <c r="CL376" s="51">
        <v>3168</v>
      </c>
      <c r="CM376" s="51">
        <v>3100</v>
      </c>
      <c r="CN376" s="51">
        <v>2705</v>
      </c>
      <c r="CO376" s="51">
        <v>2263</v>
      </c>
      <c r="CP376" s="51">
        <v>1846</v>
      </c>
      <c r="CQ376" s="51">
        <v>1962</v>
      </c>
      <c r="CR376" s="51">
        <v>1812</v>
      </c>
      <c r="CS376" s="51">
        <v>1731</v>
      </c>
      <c r="CT376" s="51">
        <v>1389</v>
      </c>
      <c r="CU376" s="51">
        <v>1320</v>
      </c>
      <c r="CV376" s="51">
        <v>1099</v>
      </c>
      <c r="CW376" s="51">
        <v>925</v>
      </c>
      <c r="CX376" s="51">
        <v>742</v>
      </c>
      <c r="CY376" s="51">
        <v>2495</v>
      </c>
      <c r="CZ376" s="51">
        <v>2530</v>
      </c>
      <c r="DA376" s="51">
        <v>2519</v>
      </c>
      <c r="DB376" s="51">
        <v>2760</v>
      </c>
      <c r="DC376" s="51">
        <v>2783</v>
      </c>
      <c r="DD376" s="51">
        <v>2881</v>
      </c>
      <c r="DE376" s="51">
        <v>2930</v>
      </c>
      <c r="DF376" s="51">
        <v>2987</v>
      </c>
      <c r="DG376" s="51">
        <v>3023</v>
      </c>
      <c r="DH376" s="51">
        <v>3005</v>
      </c>
      <c r="DI376" s="51">
        <v>3140</v>
      </c>
      <c r="DJ376" s="51">
        <v>3391</v>
      </c>
      <c r="DK376" s="51">
        <v>3264</v>
      </c>
      <c r="DL376" s="51">
        <v>3374</v>
      </c>
      <c r="DM376" s="51">
        <v>3431</v>
      </c>
      <c r="DN376" s="51">
        <v>3398</v>
      </c>
      <c r="DO376" s="51">
        <v>3319</v>
      </c>
      <c r="DP376" s="51">
        <v>3314</v>
      </c>
      <c r="DQ376" s="51">
        <v>3352</v>
      </c>
      <c r="DR376" s="51">
        <v>3099</v>
      </c>
      <c r="DS376" s="51">
        <v>2082</v>
      </c>
      <c r="DT376" s="51">
        <v>1843</v>
      </c>
      <c r="DU376" s="51">
        <v>2036</v>
      </c>
      <c r="DV376" s="51">
        <v>2394</v>
      </c>
      <c r="DW376" s="51">
        <v>2710</v>
      </c>
      <c r="DX376" s="51">
        <v>3007</v>
      </c>
      <c r="DY376" s="51">
        <v>2861</v>
      </c>
      <c r="DZ376" s="51">
        <v>2891</v>
      </c>
      <c r="EA376" s="51">
        <v>3044</v>
      </c>
      <c r="EB376" s="51">
        <v>3109</v>
      </c>
      <c r="EC376" s="51">
        <v>3234</v>
      </c>
      <c r="ED376" s="51">
        <v>3483</v>
      </c>
      <c r="EE376" s="51">
        <v>3585</v>
      </c>
      <c r="EF376" s="51">
        <v>3671</v>
      </c>
      <c r="EG376" s="51">
        <v>3509</v>
      </c>
      <c r="EH376" s="51">
        <v>3629</v>
      </c>
      <c r="EI376" s="51">
        <v>3540</v>
      </c>
      <c r="EJ376" s="51">
        <v>3561</v>
      </c>
      <c r="EK376" s="51">
        <v>3498</v>
      </c>
      <c r="EL376" s="51">
        <v>3413</v>
      </c>
      <c r="EM376" s="51">
        <v>3481</v>
      </c>
      <c r="EN376" s="51">
        <v>3505</v>
      </c>
      <c r="EO376" s="51">
        <v>3735</v>
      </c>
      <c r="EP376" s="51">
        <v>3566</v>
      </c>
      <c r="EQ376" s="51">
        <v>3620</v>
      </c>
      <c r="ER376" s="51">
        <v>3279</v>
      </c>
      <c r="ES376" s="51">
        <v>3327</v>
      </c>
      <c r="ET376" s="51">
        <v>3496</v>
      </c>
      <c r="EU376" s="51">
        <v>3613</v>
      </c>
      <c r="EV376" s="51">
        <v>3863</v>
      </c>
      <c r="EW376" s="51">
        <v>4096</v>
      </c>
      <c r="EX376" s="51">
        <v>4493</v>
      </c>
      <c r="EY376" s="51">
        <v>4797</v>
      </c>
      <c r="EZ376" s="51">
        <v>4686</v>
      </c>
      <c r="FA376" s="51">
        <v>4939</v>
      </c>
      <c r="FB376" s="51">
        <v>4915</v>
      </c>
      <c r="FC376" s="51">
        <v>5158</v>
      </c>
      <c r="FD376" s="51">
        <v>5090</v>
      </c>
      <c r="FE376" s="51">
        <v>5384</v>
      </c>
      <c r="FF376" s="51">
        <v>5177</v>
      </c>
      <c r="FG376" s="51">
        <v>5270</v>
      </c>
      <c r="FH376" s="51">
        <v>5101</v>
      </c>
      <c r="FI376" s="51">
        <v>4945</v>
      </c>
      <c r="FJ376" s="51">
        <v>4807</v>
      </c>
      <c r="FK376" s="51">
        <v>4771</v>
      </c>
      <c r="FL376" s="51">
        <v>4487</v>
      </c>
      <c r="FM376" s="51">
        <v>4327</v>
      </c>
      <c r="FN376" s="51">
        <v>4376</v>
      </c>
      <c r="FO376" s="51">
        <v>4120</v>
      </c>
      <c r="FP376" s="51">
        <v>4106</v>
      </c>
      <c r="FQ376" s="51">
        <v>4003</v>
      </c>
      <c r="FR376" s="51">
        <v>3952</v>
      </c>
      <c r="FS376" s="51">
        <v>4152</v>
      </c>
      <c r="FT376" s="51">
        <v>4025</v>
      </c>
      <c r="FU376" s="51">
        <v>4241</v>
      </c>
      <c r="FV376" s="51">
        <v>4392</v>
      </c>
      <c r="FW376" s="51">
        <v>4695</v>
      </c>
      <c r="FX376" s="51">
        <v>3502</v>
      </c>
      <c r="FY376" s="51">
        <v>3538</v>
      </c>
      <c r="FZ376" s="51">
        <v>3285</v>
      </c>
      <c r="GA376" s="51">
        <v>2880</v>
      </c>
      <c r="GB376" s="51">
        <v>2668</v>
      </c>
      <c r="GC376" s="51">
        <v>2390</v>
      </c>
      <c r="GD376" s="51">
        <v>2394</v>
      </c>
      <c r="GE376" s="51">
        <v>2394</v>
      </c>
      <c r="GF376" s="51">
        <v>2117</v>
      </c>
      <c r="GG376" s="51">
        <v>2008</v>
      </c>
      <c r="GH376" s="51">
        <v>1801</v>
      </c>
      <c r="GI376" s="51">
        <v>1660</v>
      </c>
      <c r="GJ376" s="51">
        <v>1386</v>
      </c>
      <c r="GK376" s="51">
        <v>1190</v>
      </c>
      <c r="GL376" s="52">
        <v>4976</v>
      </c>
    </row>
    <row r="377" spans="1:194" s="1" customFormat="1">
      <c r="A377" s="30" t="s">
        <v>133</v>
      </c>
      <c r="B377" s="1" t="s">
        <v>453</v>
      </c>
      <c r="C377" s="29" t="str">
        <f t="shared" si="102"/>
        <v>LA England - Northumberland</v>
      </c>
      <c r="D377" s="50">
        <f t="shared" si="93"/>
        <v>128234</v>
      </c>
      <c r="E377" s="50">
        <f t="shared" si="94"/>
        <v>137538</v>
      </c>
      <c r="F377" s="51">
        <f t="shared" si="95"/>
        <v>324362</v>
      </c>
      <c r="G377" s="51">
        <f t="shared" si="96"/>
        <v>158454</v>
      </c>
      <c r="H377" s="52">
        <f t="shared" si="97"/>
        <v>165908</v>
      </c>
      <c r="I377" s="52">
        <f t="shared" si="98"/>
        <v>128234</v>
      </c>
      <c r="J377" s="52">
        <f t="shared" si="99"/>
        <v>137538</v>
      </c>
      <c r="K377" s="49">
        <f t="shared" si="100"/>
        <v>30220</v>
      </c>
      <c r="L377" s="50">
        <f t="shared" si="101"/>
        <v>28370</v>
      </c>
      <c r="M377" s="51">
        <v>1325</v>
      </c>
      <c r="N377" s="51">
        <v>1439</v>
      </c>
      <c r="O377" s="51">
        <v>1376</v>
      </c>
      <c r="P377" s="51">
        <v>1489</v>
      </c>
      <c r="Q377" s="51">
        <v>1600</v>
      </c>
      <c r="R377" s="51">
        <v>1548</v>
      </c>
      <c r="S377" s="51">
        <v>1703</v>
      </c>
      <c r="T377" s="51">
        <v>1694</v>
      </c>
      <c r="U377" s="51">
        <v>1757</v>
      </c>
      <c r="V377" s="51">
        <v>1792</v>
      </c>
      <c r="W377" s="51">
        <v>1836</v>
      </c>
      <c r="X377" s="51">
        <v>1908</v>
      </c>
      <c r="Y377" s="51">
        <v>1823</v>
      </c>
      <c r="Z377" s="51">
        <v>1755</v>
      </c>
      <c r="AA377" s="51">
        <v>1878</v>
      </c>
      <c r="AB377" s="51">
        <v>1745</v>
      </c>
      <c r="AC377" s="51">
        <v>1794</v>
      </c>
      <c r="AD377" s="51">
        <v>1758</v>
      </c>
      <c r="AE377" s="51">
        <v>1692</v>
      </c>
      <c r="AF377" s="51">
        <v>1409</v>
      </c>
      <c r="AG377" s="51">
        <v>1310</v>
      </c>
      <c r="AH377" s="51">
        <v>1428</v>
      </c>
      <c r="AI377" s="51">
        <v>1426</v>
      </c>
      <c r="AJ377" s="51">
        <v>1524</v>
      </c>
      <c r="AK377" s="51">
        <v>1573</v>
      </c>
      <c r="AL377" s="51">
        <v>1614</v>
      </c>
      <c r="AM377" s="51">
        <v>1559</v>
      </c>
      <c r="AN377" s="51">
        <v>1599</v>
      </c>
      <c r="AO377" s="51">
        <v>1615</v>
      </c>
      <c r="AP377" s="51">
        <v>1616</v>
      </c>
      <c r="AQ377" s="51">
        <v>1700</v>
      </c>
      <c r="AR377" s="51">
        <v>1740</v>
      </c>
      <c r="AS377" s="51">
        <v>1619</v>
      </c>
      <c r="AT377" s="51">
        <v>1693</v>
      </c>
      <c r="AU377" s="51">
        <v>1775</v>
      </c>
      <c r="AV377" s="51">
        <v>1777</v>
      </c>
      <c r="AW377" s="51">
        <v>1698</v>
      </c>
      <c r="AX377" s="51">
        <v>1739</v>
      </c>
      <c r="AY377" s="51">
        <v>1711</v>
      </c>
      <c r="AZ377" s="51">
        <v>1746</v>
      </c>
      <c r="BA377" s="51">
        <v>1682</v>
      </c>
      <c r="BB377" s="51">
        <v>1728</v>
      </c>
      <c r="BC377" s="51">
        <v>1797</v>
      </c>
      <c r="BD377" s="51">
        <v>1848</v>
      </c>
      <c r="BE377" s="51">
        <v>1589</v>
      </c>
      <c r="BF377" s="51">
        <v>1613</v>
      </c>
      <c r="BG377" s="51">
        <v>1719</v>
      </c>
      <c r="BH377" s="51">
        <v>1816</v>
      </c>
      <c r="BI377" s="51">
        <v>1904</v>
      </c>
      <c r="BJ377" s="51">
        <v>1955</v>
      </c>
      <c r="BK377" s="51">
        <v>2103</v>
      </c>
      <c r="BL377" s="51">
        <v>2264</v>
      </c>
      <c r="BM377" s="51">
        <v>2113</v>
      </c>
      <c r="BN377" s="51">
        <v>2240</v>
      </c>
      <c r="BO377" s="51">
        <v>2348</v>
      </c>
      <c r="BP377" s="51">
        <v>2413</v>
      </c>
      <c r="BQ377" s="51">
        <v>2388</v>
      </c>
      <c r="BR377" s="51">
        <v>2577</v>
      </c>
      <c r="BS377" s="51">
        <v>2583</v>
      </c>
      <c r="BT377" s="51">
        <v>2418</v>
      </c>
      <c r="BU377" s="51">
        <v>2552</v>
      </c>
      <c r="BV377" s="51">
        <v>2430</v>
      </c>
      <c r="BW377" s="51">
        <v>2508</v>
      </c>
      <c r="BX377" s="51">
        <v>2445</v>
      </c>
      <c r="BY377" s="51">
        <v>2377</v>
      </c>
      <c r="BZ377" s="51">
        <v>2284</v>
      </c>
      <c r="CA377" s="51">
        <v>2362</v>
      </c>
      <c r="CB377" s="51">
        <v>2193</v>
      </c>
      <c r="CC377" s="51">
        <v>2319</v>
      </c>
      <c r="CD377" s="51">
        <v>2203</v>
      </c>
      <c r="CE377" s="51">
        <v>2099</v>
      </c>
      <c r="CF377" s="51">
        <v>2117</v>
      </c>
      <c r="CG377" s="51">
        <v>2045</v>
      </c>
      <c r="CH377" s="51">
        <v>2158</v>
      </c>
      <c r="CI377" s="51">
        <v>2246</v>
      </c>
      <c r="CJ377" s="51">
        <v>2404</v>
      </c>
      <c r="CK377" s="51">
        <v>1675</v>
      </c>
      <c r="CL377" s="51">
        <v>1645</v>
      </c>
      <c r="CM377" s="51">
        <v>1621</v>
      </c>
      <c r="CN377" s="51">
        <v>1301</v>
      </c>
      <c r="CO377" s="51">
        <v>1150</v>
      </c>
      <c r="CP377" s="51">
        <v>1017</v>
      </c>
      <c r="CQ377" s="51">
        <v>941</v>
      </c>
      <c r="CR377" s="51">
        <v>883</v>
      </c>
      <c r="CS377" s="51">
        <v>786</v>
      </c>
      <c r="CT377" s="51">
        <v>705</v>
      </c>
      <c r="CU377" s="51">
        <v>611</v>
      </c>
      <c r="CV377" s="51">
        <v>557</v>
      </c>
      <c r="CW377" s="51">
        <v>437</v>
      </c>
      <c r="CX377" s="51">
        <v>369</v>
      </c>
      <c r="CY377" s="51">
        <v>1133</v>
      </c>
      <c r="CZ377" s="51">
        <v>1230</v>
      </c>
      <c r="DA377" s="51">
        <v>1305</v>
      </c>
      <c r="DB377" s="51">
        <v>1332</v>
      </c>
      <c r="DC377" s="51">
        <v>1430</v>
      </c>
      <c r="DD377" s="51">
        <v>1476</v>
      </c>
      <c r="DE377" s="51">
        <v>1612</v>
      </c>
      <c r="DF377" s="51">
        <v>1566</v>
      </c>
      <c r="DG377" s="51">
        <v>1566</v>
      </c>
      <c r="DH377" s="51">
        <v>1619</v>
      </c>
      <c r="DI377" s="51">
        <v>1693</v>
      </c>
      <c r="DJ377" s="51">
        <v>1752</v>
      </c>
      <c r="DK377" s="51">
        <v>1728</v>
      </c>
      <c r="DL377" s="51">
        <v>1726</v>
      </c>
      <c r="DM377" s="51">
        <v>1711</v>
      </c>
      <c r="DN377" s="51">
        <v>1766</v>
      </c>
      <c r="DO377" s="51">
        <v>1615</v>
      </c>
      <c r="DP377" s="51">
        <v>1658</v>
      </c>
      <c r="DQ377" s="51">
        <v>1585</v>
      </c>
      <c r="DR377" s="51">
        <v>1551</v>
      </c>
      <c r="DS377" s="51">
        <v>1166</v>
      </c>
      <c r="DT377" s="51">
        <v>1054</v>
      </c>
      <c r="DU377" s="51">
        <v>1147</v>
      </c>
      <c r="DV377" s="51">
        <v>1317</v>
      </c>
      <c r="DW377" s="51">
        <v>1487</v>
      </c>
      <c r="DX377" s="51">
        <v>1542</v>
      </c>
      <c r="DY377" s="51">
        <v>1518</v>
      </c>
      <c r="DZ377" s="51">
        <v>1448</v>
      </c>
      <c r="EA377" s="51">
        <v>1623</v>
      </c>
      <c r="EB377" s="51">
        <v>1613</v>
      </c>
      <c r="EC377" s="51">
        <v>1641</v>
      </c>
      <c r="ED377" s="51">
        <v>1825</v>
      </c>
      <c r="EE377" s="51">
        <v>1755</v>
      </c>
      <c r="EF377" s="51">
        <v>1791</v>
      </c>
      <c r="EG377" s="51">
        <v>1772</v>
      </c>
      <c r="EH377" s="51">
        <v>1825</v>
      </c>
      <c r="EI377" s="51">
        <v>1859</v>
      </c>
      <c r="EJ377" s="51">
        <v>1841</v>
      </c>
      <c r="EK377" s="51">
        <v>1931</v>
      </c>
      <c r="EL377" s="51">
        <v>1813</v>
      </c>
      <c r="EM377" s="51">
        <v>1757</v>
      </c>
      <c r="EN377" s="51">
        <v>1925</v>
      </c>
      <c r="EO377" s="51">
        <v>1849</v>
      </c>
      <c r="EP377" s="51">
        <v>2047</v>
      </c>
      <c r="EQ377" s="51">
        <v>1893</v>
      </c>
      <c r="ER377" s="51">
        <v>1681</v>
      </c>
      <c r="ES377" s="51">
        <v>1673</v>
      </c>
      <c r="ET377" s="51">
        <v>1858</v>
      </c>
      <c r="EU377" s="51">
        <v>1901</v>
      </c>
      <c r="EV377" s="51">
        <v>1912</v>
      </c>
      <c r="EW377" s="51">
        <v>2092</v>
      </c>
      <c r="EX377" s="51">
        <v>2339</v>
      </c>
      <c r="EY377" s="51">
        <v>2448</v>
      </c>
      <c r="EZ377" s="51">
        <v>2339</v>
      </c>
      <c r="FA377" s="51">
        <v>2414</v>
      </c>
      <c r="FB377" s="51">
        <v>2449</v>
      </c>
      <c r="FC377" s="51">
        <v>2531</v>
      </c>
      <c r="FD377" s="51">
        <v>2600</v>
      </c>
      <c r="FE377" s="51">
        <v>2741</v>
      </c>
      <c r="FF377" s="51">
        <v>2691</v>
      </c>
      <c r="FG377" s="51">
        <v>2752</v>
      </c>
      <c r="FH377" s="51">
        <v>2730</v>
      </c>
      <c r="FI377" s="51">
        <v>2651</v>
      </c>
      <c r="FJ377" s="51">
        <v>2668</v>
      </c>
      <c r="FK377" s="51">
        <v>2603</v>
      </c>
      <c r="FL377" s="51">
        <v>2551</v>
      </c>
      <c r="FM377" s="51">
        <v>2508</v>
      </c>
      <c r="FN377" s="51">
        <v>2421</v>
      </c>
      <c r="FO377" s="51">
        <v>2315</v>
      </c>
      <c r="FP377" s="51">
        <v>2251</v>
      </c>
      <c r="FQ377" s="51">
        <v>2245</v>
      </c>
      <c r="FR377" s="51">
        <v>2231</v>
      </c>
      <c r="FS377" s="51">
        <v>2221</v>
      </c>
      <c r="FT377" s="51">
        <v>2271</v>
      </c>
      <c r="FU377" s="51">
        <v>2246</v>
      </c>
      <c r="FV377" s="51">
        <v>2508</v>
      </c>
      <c r="FW377" s="51">
        <v>2534</v>
      </c>
      <c r="FX377" s="51">
        <v>1905</v>
      </c>
      <c r="FY377" s="51">
        <v>1798</v>
      </c>
      <c r="FZ377" s="51">
        <v>1688</v>
      </c>
      <c r="GA377" s="51">
        <v>1600</v>
      </c>
      <c r="GB377" s="51">
        <v>1310</v>
      </c>
      <c r="GC377" s="51">
        <v>1169</v>
      </c>
      <c r="GD377" s="51">
        <v>1208</v>
      </c>
      <c r="GE377" s="51">
        <v>1144</v>
      </c>
      <c r="GF377" s="51">
        <v>1057</v>
      </c>
      <c r="GG377" s="51">
        <v>1028</v>
      </c>
      <c r="GH377" s="51">
        <v>886</v>
      </c>
      <c r="GI377" s="51">
        <v>779</v>
      </c>
      <c r="GJ377" s="51">
        <v>640</v>
      </c>
      <c r="GK377" s="51">
        <v>555</v>
      </c>
      <c r="GL377" s="52">
        <v>2406</v>
      </c>
    </row>
    <row r="378" spans="1:194" s="1" customFormat="1">
      <c r="A378" s="30" t="s">
        <v>133</v>
      </c>
      <c r="B378" s="1" t="s">
        <v>454</v>
      </c>
      <c r="C378" s="29" t="str">
        <f t="shared" si="102"/>
        <v>LA England - Norwich</v>
      </c>
      <c r="D378" s="50">
        <f t="shared" si="93"/>
        <v>58504</v>
      </c>
      <c r="E378" s="50">
        <f t="shared" si="94"/>
        <v>60393</v>
      </c>
      <c r="F378" s="51">
        <f t="shared" si="95"/>
        <v>144525</v>
      </c>
      <c r="G378" s="51">
        <f t="shared" si="96"/>
        <v>71583</v>
      </c>
      <c r="H378" s="52">
        <f t="shared" si="97"/>
        <v>72942</v>
      </c>
      <c r="I378" s="52">
        <f t="shared" si="98"/>
        <v>58504</v>
      </c>
      <c r="J378" s="52">
        <f t="shared" si="99"/>
        <v>60393</v>
      </c>
      <c r="K378" s="49">
        <f t="shared" si="100"/>
        <v>13079</v>
      </c>
      <c r="L378" s="50">
        <f t="shared" si="101"/>
        <v>12549</v>
      </c>
      <c r="M378" s="51">
        <v>619</v>
      </c>
      <c r="N378" s="51">
        <v>687</v>
      </c>
      <c r="O378" s="51">
        <v>718</v>
      </c>
      <c r="P378" s="51">
        <v>693</v>
      </c>
      <c r="Q378" s="51">
        <v>717</v>
      </c>
      <c r="R378" s="51">
        <v>706</v>
      </c>
      <c r="S378" s="51">
        <v>777</v>
      </c>
      <c r="T378" s="51">
        <v>772</v>
      </c>
      <c r="U378" s="51">
        <v>769</v>
      </c>
      <c r="V378" s="51">
        <v>792</v>
      </c>
      <c r="W378" s="51">
        <v>766</v>
      </c>
      <c r="X378" s="51">
        <v>794</v>
      </c>
      <c r="Y378" s="51">
        <v>741</v>
      </c>
      <c r="Z378" s="51">
        <v>757</v>
      </c>
      <c r="AA378" s="51">
        <v>752</v>
      </c>
      <c r="AB378" s="51">
        <v>706</v>
      </c>
      <c r="AC378" s="51">
        <v>644</v>
      </c>
      <c r="AD378" s="51">
        <v>669</v>
      </c>
      <c r="AE378" s="51">
        <v>915</v>
      </c>
      <c r="AF378" s="51">
        <v>1900</v>
      </c>
      <c r="AG378" s="51">
        <v>2357</v>
      </c>
      <c r="AH378" s="51">
        <v>2028</v>
      </c>
      <c r="AI378" s="51">
        <v>1578</v>
      </c>
      <c r="AJ378" s="51">
        <v>1278</v>
      </c>
      <c r="AK378" s="51">
        <v>997</v>
      </c>
      <c r="AL378" s="51">
        <v>1195</v>
      </c>
      <c r="AM378" s="51">
        <v>1147</v>
      </c>
      <c r="AN378" s="51">
        <v>1100</v>
      </c>
      <c r="AO378" s="51">
        <v>1246</v>
      </c>
      <c r="AP378" s="51">
        <v>1198</v>
      </c>
      <c r="AQ378" s="51">
        <v>1239</v>
      </c>
      <c r="AR378" s="51">
        <v>1220</v>
      </c>
      <c r="AS378" s="51">
        <v>1292</v>
      </c>
      <c r="AT378" s="51">
        <v>1150</v>
      </c>
      <c r="AU378" s="51">
        <v>1169</v>
      </c>
      <c r="AV378" s="51">
        <v>1074</v>
      </c>
      <c r="AW378" s="51">
        <v>1088</v>
      </c>
      <c r="AX378" s="51">
        <v>1014</v>
      </c>
      <c r="AY378" s="51">
        <v>1019</v>
      </c>
      <c r="AZ378" s="51">
        <v>1104</v>
      </c>
      <c r="BA378" s="51">
        <v>977</v>
      </c>
      <c r="BB378" s="51">
        <v>1003</v>
      </c>
      <c r="BC378" s="51">
        <v>978</v>
      </c>
      <c r="BD378" s="51">
        <v>902</v>
      </c>
      <c r="BE378" s="51">
        <v>896</v>
      </c>
      <c r="BF378" s="51">
        <v>806</v>
      </c>
      <c r="BG378" s="51">
        <v>803</v>
      </c>
      <c r="BH378" s="51">
        <v>784</v>
      </c>
      <c r="BI378" s="51">
        <v>882</v>
      </c>
      <c r="BJ378" s="51">
        <v>897</v>
      </c>
      <c r="BK378" s="51">
        <v>843</v>
      </c>
      <c r="BL378" s="51">
        <v>823</v>
      </c>
      <c r="BM378" s="51">
        <v>829</v>
      </c>
      <c r="BN378" s="51">
        <v>827</v>
      </c>
      <c r="BO378" s="51">
        <v>802</v>
      </c>
      <c r="BP378" s="51">
        <v>810</v>
      </c>
      <c r="BQ378" s="51">
        <v>836</v>
      </c>
      <c r="BR378" s="51">
        <v>829</v>
      </c>
      <c r="BS378" s="51">
        <v>781</v>
      </c>
      <c r="BT378" s="51">
        <v>750</v>
      </c>
      <c r="BU378" s="51">
        <v>738</v>
      </c>
      <c r="BV378" s="51">
        <v>699</v>
      </c>
      <c r="BW378" s="51">
        <v>688</v>
      </c>
      <c r="BX378" s="51">
        <v>611</v>
      </c>
      <c r="BY378" s="51">
        <v>584</v>
      </c>
      <c r="BZ378" s="51">
        <v>583</v>
      </c>
      <c r="CA378" s="51">
        <v>522</v>
      </c>
      <c r="CB378" s="51">
        <v>557</v>
      </c>
      <c r="CC378" s="51">
        <v>553</v>
      </c>
      <c r="CD378" s="51">
        <v>509</v>
      </c>
      <c r="CE378" s="51">
        <v>517</v>
      </c>
      <c r="CF378" s="51">
        <v>567</v>
      </c>
      <c r="CG378" s="51">
        <v>482</v>
      </c>
      <c r="CH378" s="51">
        <v>520</v>
      </c>
      <c r="CI378" s="51">
        <v>515</v>
      </c>
      <c r="CJ378" s="51">
        <v>542</v>
      </c>
      <c r="CK378" s="51">
        <v>407</v>
      </c>
      <c r="CL378" s="51">
        <v>410</v>
      </c>
      <c r="CM378" s="51">
        <v>371</v>
      </c>
      <c r="CN378" s="51">
        <v>341</v>
      </c>
      <c r="CO378" s="51">
        <v>307</v>
      </c>
      <c r="CP378" s="51">
        <v>289</v>
      </c>
      <c r="CQ378" s="51">
        <v>254</v>
      </c>
      <c r="CR378" s="51">
        <v>227</v>
      </c>
      <c r="CS378" s="51">
        <v>208</v>
      </c>
      <c r="CT378" s="51">
        <v>207</v>
      </c>
      <c r="CU378" s="51">
        <v>164</v>
      </c>
      <c r="CV378" s="51">
        <v>164</v>
      </c>
      <c r="CW378" s="51">
        <v>126</v>
      </c>
      <c r="CX378" s="51">
        <v>86</v>
      </c>
      <c r="CY378" s="51">
        <v>390</v>
      </c>
      <c r="CZ378" s="51">
        <v>673</v>
      </c>
      <c r="DA378" s="51">
        <v>611</v>
      </c>
      <c r="DB378" s="51">
        <v>631</v>
      </c>
      <c r="DC378" s="51">
        <v>648</v>
      </c>
      <c r="DD378" s="51">
        <v>643</v>
      </c>
      <c r="DE378" s="51">
        <v>719</v>
      </c>
      <c r="DF378" s="51">
        <v>746</v>
      </c>
      <c r="DG378" s="51">
        <v>708</v>
      </c>
      <c r="DH378" s="51">
        <v>714</v>
      </c>
      <c r="DI378" s="51">
        <v>762</v>
      </c>
      <c r="DJ378" s="51">
        <v>802</v>
      </c>
      <c r="DK378" s="51">
        <v>708</v>
      </c>
      <c r="DL378" s="51">
        <v>753</v>
      </c>
      <c r="DM378" s="51">
        <v>709</v>
      </c>
      <c r="DN378" s="51">
        <v>746</v>
      </c>
      <c r="DO378" s="51">
        <v>665</v>
      </c>
      <c r="DP378" s="51">
        <v>675</v>
      </c>
      <c r="DQ378" s="51">
        <v>636</v>
      </c>
      <c r="DR378" s="51">
        <v>898</v>
      </c>
      <c r="DS378" s="51">
        <v>2087</v>
      </c>
      <c r="DT378" s="51">
        <v>2534</v>
      </c>
      <c r="DU378" s="51">
        <v>2345</v>
      </c>
      <c r="DV378" s="51">
        <v>1624</v>
      </c>
      <c r="DW378" s="51">
        <v>1392</v>
      </c>
      <c r="DX378" s="51">
        <v>1275</v>
      </c>
      <c r="DY378" s="51">
        <v>1249</v>
      </c>
      <c r="DZ378" s="51">
        <v>1106</v>
      </c>
      <c r="EA378" s="51">
        <v>1123</v>
      </c>
      <c r="EB378" s="51">
        <v>1244</v>
      </c>
      <c r="EC378" s="51">
        <v>1245</v>
      </c>
      <c r="ED378" s="51">
        <v>1206</v>
      </c>
      <c r="EE378" s="51">
        <v>1158</v>
      </c>
      <c r="EF378" s="51">
        <v>1099</v>
      </c>
      <c r="EG378" s="51">
        <v>1121</v>
      </c>
      <c r="EH378" s="51">
        <v>1158</v>
      </c>
      <c r="EI378" s="51">
        <v>1082</v>
      </c>
      <c r="EJ378" s="51">
        <v>1088</v>
      </c>
      <c r="EK378" s="51">
        <v>947</v>
      </c>
      <c r="EL378" s="51">
        <v>1059</v>
      </c>
      <c r="EM378" s="51">
        <v>966</v>
      </c>
      <c r="EN378" s="51">
        <v>943</v>
      </c>
      <c r="EO378" s="51">
        <v>900</v>
      </c>
      <c r="EP378" s="51">
        <v>902</v>
      </c>
      <c r="EQ378" s="51">
        <v>929</v>
      </c>
      <c r="ER378" s="51">
        <v>842</v>
      </c>
      <c r="ES378" s="51">
        <v>755</v>
      </c>
      <c r="ET378" s="51">
        <v>744</v>
      </c>
      <c r="EU378" s="51">
        <v>792</v>
      </c>
      <c r="EV378" s="51">
        <v>818</v>
      </c>
      <c r="EW378" s="51">
        <v>792</v>
      </c>
      <c r="EX378" s="51">
        <v>735</v>
      </c>
      <c r="EY378" s="51">
        <v>779</v>
      </c>
      <c r="EZ378" s="51">
        <v>788</v>
      </c>
      <c r="FA378" s="51">
        <v>798</v>
      </c>
      <c r="FB378" s="51">
        <v>789</v>
      </c>
      <c r="FC378" s="51">
        <v>751</v>
      </c>
      <c r="FD378" s="51">
        <v>805</v>
      </c>
      <c r="FE378" s="51">
        <v>781</v>
      </c>
      <c r="FF378" s="51">
        <v>727</v>
      </c>
      <c r="FG378" s="51">
        <v>708</v>
      </c>
      <c r="FH378" s="51">
        <v>771</v>
      </c>
      <c r="FI378" s="51">
        <v>680</v>
      </c>
      <c r="FJ378" s="51">
        <v>659</v>
      </c>
      <c r="FK378" s="51">
        <v>654</v>
      </c>
      <c r="FL378" s="51">
        <v>592</v>
      </c>
      <c r="FM378" s="51">
        <v>623</v>
      </c>
      <c r="FN378" s="51">
        <v>639</v>
      </c>
      <c r="FO378" s="51">
        <v>622</v>
      </c>
      <c r="FP378" s="51">
        <v>567</v>
      </c>
      <c r="FQ378" s="51">
        <v>610</v>
      </c>
      <c r="FR378" s="51">
        <v>573</v>
      </c>
      <c r="FS378" s="51">
        <v>552</v>
      </c>
      <c r="FT378" s="51">
        <v>546</v>
      </c>
      <c r="FU378" s="51">
        <v>533</v>
      </c>
      <c r="FV378" s="51">
        <v>606</v>
      </c>
      <c r="FW378" s="51">
        <v>693</v>
      </c>
      <c r="FX378" s="51">
        <v>460</v>
      </c>
      <c r="FY378" s="51">
        <v>461</v>
      </c>
      <c r="FZ378" s="51">
        <v>491</v>
      </c>
      <c r="GA378" s="51">
        <v>405</v>
      </c>
      <c r="GB378" s="51">
        <v>345</v>
      </c>
      <c r="GC378" s="51">
        <v>315</v>
      </c>
      <c r="GD378" s="51">
        <v>338</v>
      </c>
      <c r="GE378" s="51">
        <v>297</v>
      </c>
      <c r="GF378" s="51">
        <v>283</v>
      </c>
      <c r="GG378" s="51">
        <v>259</v>
      </c>
      <c r="GH378" s="51">
        <v>231</v>
      </c>
      <c r="GI378" s="51">
        <v>230</v>
      </c>
      <c r="GJ378" s="51">
        <v>216</v>
      </c>
      <c r="GK378" s="51">
        <v>190</v>
      </c>
      <c r="GL378" s="52">
        <v>868</v>
      </c>
    </row>
    <row r="379" spans="1:194" s="1" customFormat="1">
      <c r="A379" s="30" t="s">
        <v>133</v>
      </c>
      <c r="B379" s="1" t="s">
        <v>455</v>
      </c>
      <c r="C379" s="29" t="str">
        <f t="shared" si="102"/>
        <v>LA England - Nottingham</v>
      </c>
      <c r="D379" s="50">
        <f t="shared" si="93"/>
        <v>127293</v>
      </c>
      <c r="E379" s="50">
        <f t="shared" si="94"/>
        <v>134119</v>
      </c>
      <c r="F379" s="51">
        <f t="shared" si="95"/>
        <v>328513</v>
      </c>
      <c r="G379" s="51">
        <f t="shared" si="96"/>
        <v>161634</v>
      </c>
      <c r="H379" s="52">
        <f t="shared" si="97"/>
        <v>166879</v>
      </c>
      <c r="I379" s="52">
        <f t="shared" si="98"/>
        <v>127293</v>
      </c>
      <c r="J379" s="52">
        <f t="shared" si="99"/>
        <v>134119</v>
      </c>
      <c r="K379" s="49">
        <f t="shared" si="100"/>
        <v>34341</v>
      </c>
      <c r="L379" s="50">
        <f t="shared" si="101"/>
        <v>32760</v>
      </c>
      <c r="M379" s="51">
        <v>1759</v>
      </c>
      <c r="N379" s="51">
        <v>1759</v>
      </c>
      <c r="O379" s="51">
        <v>1845</v>
      </c>
      <c r="P379" s="51">
        <v>1842</v>
      </c>
      <c r="Q379" s="51">
        <v>1892</v>
      </c>
      <c r="R379" s="51">
        <v>1911</v>
      </c>
      <c r="S379" s="51">
        <v>1999</v>
      </c>
      <c r="T379" s="51">
        <v>2006</v>
      </c>
      <c r="U379" s="51">
        <v>1918</v>
      </c>
      <c r="V379" s="51">
        <v>1943</v>
      </c>
      <c r="W379" s="51">
        <v>2017</v>
      </c>
      <c r="X379" s="51">
        <v>2074</v>
      </c>
      <c r="Y379" s="51">
        <v>1958</v>
      </c>
      <c r="Z379" s="51">
        <v>1941</v>
      </c>
      <c r="AA379" s="51">
        <v>2015</v>
      </c>
      <c r="AB379" s="51">
        <v>1810</v>
      </c>
      <c r="AC379" s="51">
        <v>1848</v>
      </c>
      <c r="AD379" s="51">
        <v>1804</v>
      </c>
      <c r="AE379" s="51">
        <v>2718</v>
      </c>
      <c r="AF379" s="51">
        <v>7492</v>
      </c>
      <c r="AG379" s="51">
        <v>7357</v>
      </c>
      <c r="AH379" s="51">
        <v>6201</v>
      </c>
      <c r="AI379" s="51">
        <v>4366</v>
      </c>
      <c r="AJ379" s="51">
        <v>2897</v>
      </c>
      <c r="AK379" s="51">
        <v>2411</v>
      </c>
      <c r="AL379" s="51">
        <v>2514</v>
      </c>
      <c r="AM379" s="51">
        <v>2377</v>
      </c>
      <c r="AN379" s="51">
        <v>2274</v>
      </c>
      <c r="AO379" s="51">
        <v>2376</v>
      </c>
      <c r="AP379" s="51">
        <v>2339</v>
      </c>
      <c r="AQ379" s="51">
        <v>2296</v>
      </c>
      <c r="AR379" s="51">
        <v>2403</v>
      </c>
      <c r="AS379" s="51">
        <v>2397</v>
      </c>
      <c r="AT379" s="51">
        <v>2244</v>
      </c>
      <c r="AU379" s="51">
        <v>2247</v>
      </c>
      <c r="AV379" s="51">
        <v>2048</v>
      </c>
      <c r="AW379" s="51">
        <v>2236</v>
      </c>
      <c r="AX379" s="51">
        <v>2245</v>
      </c>
      <c r="AY379" s="51">
        <v>2015</v>
      </c>
      <c r="AZ379" s="51">
        <v>1995</v>
      </c>
      <c r="BA379" s="51">
        <v>1863</v>
      </c>
      <c r="BB379" s="51">
        <v>1877</v>
      </c>
      <c r="BC379" s="51">
        <v>1947</v>
      </c>
      <c r="BD379" s="51">
        <v>1815</v>
      </c>
      <c r="BE379" s="51">
        <v>1691</v>
      </c>
      <c r="BF379" s="51">
        <v>1735</v>
      </c>
      <c r="BG379" s="51">
        <v>1726</v>
      </c>
      <c r="BH379" s="51">
        <v>1715</v>
      </c>
      <c r="BI379" s="51">
        <v>1752</v>
      </c>
      <c r="BJ379" s="51">
        <v>1748</v>
      </c>
      <c r="BK379" s="51">
        <v>1782</v>
      </c>
      <c r="BL379" s="51">
        <v>1809</v>
      </c>
      <c r="BM379" s="51">
        <v>1680</v>
      </c>
      <c r="BN379" s="51">
        <v>1705</v>
      </c>
      <c r="BO379" s="51">
        <v>1740</v>
      </c>
      <c r="BP379" s="51">
        <v>1703</v>
      </c>
      <c r="BQ379" s="51">
        <v>1822</v>
      </c>
      <c r="BR379" s="51">
        <v>1668</v>
      </c>
      <c r="BS379" s="51">
        <v>1582</v>
      </c>
      <c r="BT379" s="51">
        <v>1695</v>
      </c>
      <c r="BU379" s="51">
        <v>1563</v>
      </c>
      <c r="BV379" s="51">
        <v>1509</v>
      </c>
      <c r="BW379" s="51">
        <v>1429</v>
      </c>
      <c r="BX379" s="51">
        <v>1370</v>
      </c>
      <c r="BY379" s="51">
        <v>1260</v>
      </c>
      <c r="BZ379" s="51">
        <v>1216</v>
      </c>
      <c r="CA379" s="51">
        <v>1182</v>
      </c>
      <c r="CB379" s="51">
        <v>1055</v>
      </c>
      <c r="CC379" s="51">
        <v>1049</v>
      </c>
      <c r="CD379" s="51">
        <v>951</v>
      </c>
      <c r="CE379" s="51">
        <v>957</v>
      </c>
      <c r="CF379" s="51">
        <v>962</v>
      </c>
      <c r="CG379" s="51">
        <v>959</v>
      </c>
      <c r="CH379" s="51">
        <v>892</v>
      </c>
      <c r="CI379" s="51">
        <v>882</v>
      </c>
      <c r="CJ379" s="51">
        <v>935</v>
      </c>
      <c r="CK379" s="51">
        <v>744</v>
      </c>
      <c r="CL379" s="51">
        <v>635</v>
      </c>
      <c r="CM379" s="51">
        <v>658</v>
      </c>
      <c r="CN379" s="51">
        <v>566</v>
      </c>
      <c r="CO379" s="51">
        <v>479</v>
      </c>
      <c r="CP379" s="51">
        <v>410</v>
      </c>
      <c r="CQ379" s="51">
        <v>435</v>
      </c>
      <c r="CR379" s="51">
        <v>403</v>
      </c>
      <c r="CS379" s="51">
        <v>394</v>
      </c>
      <c r="CT379" s="51">
        <v>337</v>
      </c>
      <c r="CU379" s="51">
        <v>273</v>
      </c>
      <c r="CV379" s="51">
        <v>262</v>
      </c>
      <c r="CW379" s="51">
        <v>228</v>
      </c>
      <c r="CX379" s="51">
        <v>171</v>
      </c>
      <c r="CY379" s="51">
        <v>624</v>
      </c>
      <c r="CZ379" s="51">
        <v>1861</v>
      </c>
      <c r="DA379" s="51">
        <v>1571</v>
      </c>
      <c r="DB379" s="51">
        <v>1732</v>
      </c>
      <c r="DC379" s="51">
        <v>1818</v>
      </c>
      <c r="DD379" s="51">
        <v>1737</v>
      </c>
      <c r="DE379" s="51">
        <v>1885</v>
      </c>
      <c r="DF379" s="51">
        <v>1967</v>
      </c>
      <c r="DG379" s="51">
        <v>1845</v>
      </c>
      <c r="DH379" s="51">
        <v>1835</v>
      </c>
      <c r="DI379" s="51">
        <v>1999</v>
      </c>
      <c r="DJ379" s="51">
        <v>1966</v>
      </c>
      <c r="DK379" s="51">
        <v>1899</v>
      </c>
      <c r="DL379" s="51">
        <v>1845</v>
      </c>
      <c r="DM379" s="51">
        <v>1790</v>
      </c>
      <c r="DN379" s="51">
        <v>1863</v>
      </c>
      <c r="DO379" s="51">
        <v>1760</v>
      </c>
      <c r="DP379" s="51">
        <v>1699</v>
      </c>
      <c r="DQ379" s="51">
        <v>1688</v>
      </c>
      <c r="DR379" s="51">
        <v>2744</v>
      </c>
      <c r="DS379" s="51">
        <v>7618</v>
      </c>
      <c r="DT379" s="51">
        <v>7678</v>
      </c>
      <c r="DU379" s="51">
        <v>6902</v>
      </c>
      <c r="DV379" s="51">
        <v>4291</v>
      </c>
      <c r="DW379" s="51">
        <v>2652</v>
      </c>
      <c r="DX379" s="51">
        <v>2562</v>
      </c>
      <c r="DY379" s="51">
        <v>2411</v>
      </c>
      <c r="DZ379" s="51">
        <v>2431</v>
      </c>
      <c r="EA379" s="51">
        <v>2414</v>
      </c>
      <c r="EB379" s="51">
        <v>2570</v>
      </c>
      <c r="EC379" s="51">
        <v>2538</v>
      </c>
      <c r="ED379" s="51">
        <v>2569</v>
      </c>
      <c r="EE379" s="51">
        <v>2484</v>
      </c>
      <c r="EF379" s="51">
        <v>2574</v>
      </c>
      <c r="EG379" s="51">
        <v>2362</v>
      </c>
      <c r="EH379" s="51">
        <v>2425</v>
      </c>
      <c r="EI379" s="51">
        <v>2529</v>
      </c>
      <c r="EJ379" s="51">
        <v>2365</v>
      </c>
      <c r="EK379" s="51">
        <v>2191</v>
      </c>
      <c r="EL379" s="51">
        <v>2153</v>
      </c>
      <c r="EM379" s="51">
        <v>2112</v>
      </c>
      <c r="EN379" s="51">
        <v>2047</v>
      </c>
      <c r="EO379" s="51">
        <v>1982</v>
      </c>
      <c r="EP379" s="51">
        <v>2039</v>
      </c>
      <c r="EQ379" s="51">
        <v>1833</v>
      </c>
      <c r="ER379" s="51">
        <v>1743</v>
      </c>
      <c r="ES379" s="51">
        <v>1629</v>
      </c>
      <c r="ET379" s="51">
        <v>1659</v>
      </c>
      <c r="EU379" s="51">
        <v>1680</v>
      </c>
      <c r="EV379" s="51">
        <v>1638</v>
      </c>
      <c r="EW379" s="51">
        <v>1719</v>
      </c>
      <c r="EX379" s="51">
        <v>1752</v>
      </c>
      <c r="EY379" s="51">
        <v>1844</v>
      </c>
      <c r="EZ379" s="51">
        <v>1727</v>
      </c>
      <c r="FA379" s="51">
        <v>1804</v>
      </c>
      <c r="FB379" s="51">
        <v>1747</v>
      </c>
      <c r="FC379" s="51">
        <v>1755</v>
      </c>
      <c r="FD379" s="51">
        <v>1735</v>
      </c>
      <c r="FE379" s="51">
        <v>1729</v>
      </c>
      <c r="FF379" s="51">
        <v>1624</v>
      </c>
      <c r="FG379" s="51">
        <v>1661</v>
      </c>
      <c r="FH379" s="51">
        <v>1667</v>
      </c>
      <c r="FI379" s="51">
        <v>1493</v>
      </c>
      <c r="FJ379" s="51">
        <v>1436</v>
      </c>
      <c r="FK379" s="51">
        <v>1439</v>
      </c>
      <c r="FL379" s="51">
        <v>1360</v>
      </c>
      <c r="FM379" s="51">
        <v>1236</v>
      </c>
      <c r="FN379" s="51">
        <v>1141</v>
      </c>
      <c r="FO379" s="51">
        <v>1112</v>
      </c>
      <c r="FP379" s="51">
        <v>1197</v>
      </c>
      <c r="FQ379" s="51">
        <v>1100</v>
      </c>
      <c r="FR379" s="51">
        <v>947</v>
      </c>
      <c r="FS379" s="51">
        <v>983</v>
      </c>
      <c r="FT379" s="51">
        <v>938</v>
      </c>
      <c r="FU379" s="51">
        <v>964</v>
      </c>
      <c r="FV379" s="51">
        <v>959</v>
      </c>
      <c r="FW379" s="51">
        <v>1028</v>
      </c>
      <c r="FX379" s="51">
        <v>764</v>
      </c>
      <c r="FY379" s="51">
        <v>735</v>
      </c>
      <c r="FZ379" s="51">
        <v>788</v>
      </c>
      <c r="GA379" s="51">
        <v>661</v>
      </c>
      <c r="GB379" s="51">
        <v>628</v>
      </c>
      <c r="GC379" s="51">
        <v>598</v>
      </c>
      <c r="GD379" s="51">
        <v>550</v>
      </c>
      <c r="GE379" s="51">
        <v>542</v>
      </c>
      <c r="GF379" s="51">
        <v>562</v>
      </c>
      <c r="GG379" s="51">
        <v>462</v>
      </c>
      <c r="GH379" s="51">
        <v>435</v>
      </c>
      <c r="GI379" s="51">
        <v>405</v>
      </c>
      <c r="GJ379" s="51">
        <v>332</v>
      </c>
      <c r="GK379" s="51">
        <v>292</v>
      </c>
      <c r="GL379" s="52">
        <v>1443</v>
      </c>
    </row>
    <row r="380" spans="1:194" s="1" customFormat="1">
      <c r="A380" s="30" t="s">
        <v>133</v>
      </c>
      <c r="B380" s="1" t="s">
        <v>456</v>
      </c>
      <c r="C380" s="29" t="str">
        <f t="shared" si="102"/>
        <v>LA England - Nuneaton and Bedworth</v>
      </c>
      <c r="D380" s="50">
        <f t="shared" si="93"/>
        <v>51571</v>
      </c>
      <c r="E380" s="50">
        <f t="shared" si="94"/>
        <v>54789</v>
      </c>
      <c r="F380" s="51">
        <f t="shared" si="95"/>
        <v>135481</v>
      </c>
      <c r="G380" s="51">
        <f t="shared" si="96"/>
        <v>66464</v>
      </c>
      <c r="H380" s="52">
        <f t="shared" si="97"/>
        <v>69017</v>
      </c>
      <c r="I380" s="52">
        <f t="shared" si="98"/>
        <v>51571</v>
      </c>
      <c r="J380" s="52">
        <f t="shared" si="99"/>
        <v>54789</v>
      </c>
      <c r="K380" s="49">
        <f t="shared" si="100"/>
        <v>14893</v>
      </c>
      <c r="L380" s="50">
        <f t="shared" si="101"/>
        <v>14228</v>
      </c>
      <c r="M380" s="51">
        <v>807</v>
      </c>
      <c r="N380" s="51">
        <v>760</v>
      </c>
      <c r="O380" s="51">
        <v>778</v>
      </c>
      <c r="P380" s="51">
        <v>853</v>
      </c>
      <c r="Q380" s="51">
        <v>797</v>
      </c>
      <c r="R380" s="51">
        <v>853</v>
      </c>
      <c r="S380" s="51">
        <v>871</v>
      </c>
      <c r="T380" s="51">
        <v>813</v>
      </c>
      <c r="U380" s="51">
        <v>838</v>
      </c>
      <c r="V380" s="51">
        <v>902</v>
      </c>
      <c r="W380" s="51">
        <v>841</v>
      </c>
      <c r="X380" s="51">
        <v>912</v>
      </c>
      <c r="Y380" s="51">
        <v>861</v>
      </c>
      <c r="Z380" s="51">
        <v>804</v>
      </c>
      <c r="AA380" s="51">
        <v>852</v>
      </c>
      <c r="AB380" s="51">
        <v>822</v>
      </c>
      <c r="AC380" s="51">
        <v>784</v>
      </c>
      <c r="AD380" s="51">
        <v>745</v>
      </c>
      <c r="AE380" s="51">
        <v>689</v>
      </c>
      <c r="AF380" s="51">
        <v>589</v>
      </c>
      <c r="AG380" s="51">
        <v>581</v>
      </c>
      <c r="AH380" s="51">
        <v>618</v>
      </c>
      <c r="AI380" s="51">
        <v>670</v>
      </c>
      <c r="AJ380" s="51">
        <v>810</v>
      </c>
      <c r="AK380" s="51">
        <v>762</v>
      </c>
      <c r="AL380" s="51">
        <v>770</v>
      </c>
      <c r="AM380" s="51">
        <v>844</v>
      </c>
      <c r="AN380" s="51">
        <v>847</v>
      </c>
      <c r="AO380" s="51">
        <v>818</v>
      </c>
      <c r="AP380" s="51">
        <v>856</v>
      </c>
      <c r="AQ380" s="51">
        <v>889</v>
      </c>
      <c r="AR380" s="51">
        <v>987</v>
      </c>
      <c r="AS380" s="51">
        <v>959</v>
      </c>
      <c r="AT380" s="51">
        <v>950</v>
      </c>
      <c r="AU380" s="51">
        <v>959</v>
      </c>
      <c r="AV380" s="51">
        <v>883</v>
      </c>
      <c r="AW380" s="51">
        <v>921</v>
      </c>
      <c r="AX380" s="51">
        <v>970</v>
      </c>
      <c r="AY380" s="51">
        <v>890</v>
      </c>
      <c r="AZ380" s="51">
        <v>887</v>
      </c>
      <c r="BA380" s="51">
        <v>858</v>
      </c>
      <c r="BB380" s="51">
        <v>824</v>
      </c>
      <c r="BC380" s="51">
        <v>888</v>
      </c>
      <c r="BD380" s="51">
        <v>797</v>
      </c>
      <c r="BE380" s="51">
        <v>763</v>
      </c>
      <c r="BF380" s="51">
        <v>703</v>
      </c>
      <c r="BG380" s="51">
        <v>796</v>
      </c>
      <c r="BH380" s="51">
        <v>804</v>
      </c>
      <c r="BI380" s="51">
        <v>832</v>
      </c>
      <c r="BJ380" s="51">
        <v>918</v>
      </c>
      <c r="BK380" s="51">
        <v>890</v>
      </c>
      <c r="BL380" s="51">
        <v>948</v>
      </c>
      <c r="BM380" s="51">
        <v>949</v>
      </c>
      <c r="BN380" s="51">
        <v>927</v>
      </c>
      <c r="BO380" s="51">
        <v>906</v>
      </c>
      <c r="BP380" s="51">
        <v>950</v>
      </c>
      <c r="BQ380" s="51">
        <v>1009</v>
      </c>
      <c r="BR380" s="51">
        <v>935</v>
      </c>
      <c r="BS380" s="51">
        <v>953</v>
      </c>
      <c r="BT380" s="51">
        <v>778</v>
      </c>
      <c r="BU380" s="51">
        <v>908</v>
      </c>
      <c r="BV380" s="51">
        <v>829</v>
      </c>
      <c r="BW380" s="51">
        <v>826</v>
      </c>
      <c r="BX380" s="51">
        <v>772</v>
      </c>
      <c r="BY380" s="51">
        <v>705</v>
      </c>
      <c r="BZ380" s="51">
        <v>721</v>
      </c>
      <c r="CA380" s="51">
        <v>699</v>
      </c>
      <c r="CB380" s="51">
        <v>683</v>
      </c>
      <c r="CC380" s="51">
        <v>638</v>
      </c>
      <c r="CD380" s="51">
        <v>692</v>
      </c>
      <c r="CE380" s="51">
        <v>604</v>
      </c>
      <c r="CF380" s="51">
        <v>611</v>
      </c>
      <c r="CG380" s="51">
        <v>677</v>
      </c>
      <c r="CH380" s="51">
        <v>621</v>
      </c>
      <c r="CI380" s="51">
        <v>601</v>
      </c>
      <c r="CJ380" s="51">
        <v>694</v>
      </c>
      <c r="CK380" s="51">
        <v>524</v>
      </c>
      <c r="CL380" s="51">
        <v>564</v>
      </c>
      <c r="CM380" s="51">
        <v>504</v>
      </c>
      <c r="CN380" s="51">
        <v>448</v>
      </c>
      <c r="CO380" s="51">
        <v>360</v>
      </c>
      <c r="CP380" s="51">
        <v>327</v>
      </c>
      <c r="CQ380" s="51">
        <v>306</v>
      </c>
      <c r="CR380" s="51">
        <v>285</v>
      </c>
      <c r="CS380" s="51">
        <v>257</v>
      </c>
      <c r="CT380" s="51">
        <v>227</v>
      </c>
      <c r="CU380" s="51">
        <v>167</v>
      </c>
      <c r="CV380" s="51">
        <v>155</v>
      </c>
      <c r="CW380" s="51">
        <v>144</v>
      </c>
      <c r="CX380" s="51">
        <v>105</v>
      </c>
      <c r="CY380" s="51">
        <v>340</v>
      </c>
      <c r="CZ380" s="51">
        <v>738</v>
      </c>
      <c r="DA380" s="51">
        <v>734</v>
      </c>
      <c r="DB380" s="51">
        <v>762</v>
      </c>
      <c r="DC380" s="51">
        <v>798</v>
      </c>
      <c r="DD380" s="51">
        <v>816</v>
      </c>
      <c r="DE380" s="51">
        <v>740</v>
      </c>
      <c r="DF380" s="51">
        <v>796</v>
      </c>
      <c r="DG380" s="51">
        <v>800</v>
      </c>
      <c r="DH380" s="51">
        <v>796</v>
      </c>
      <c r="DI380" s="51">
        <v>823</v>
      </c>
      <c r="DJ380" s="51">
        <v>845</v>
      </c>
      <c r="DK380" s="51">
        <v>834</v>
      </c>
      <c r="DL380" s="51">
        <v>813</v>
      </c>
      <c r="DM380" s="51">
        <v>772</v>
      </c>
      <c r="DN380" s="51">
        <v>825</v>
      </c>
      <c r="DO380" s="51">
        <v>823</v>
      </c>
      <c r="DP380" s="51">
        <v>739</v>
      </c>
      <c r="DQ380" s="51">
        <v>774</v>
      </c>
      <c r="DR380" s="51">
        <v>735</v>
      </c>
      <c r="DS380" s="51">
        <v>510</v>
      </c>
      <c r="DT380" s="51">
        <v>564</v>
      </c>
      <c r="DU380" s="51">
        <v>670</v>
      </c>
      <c r="DV380" s="51">
        <v>668</v>
      </c>
      <c r="DW380" s="51">
        <v>734</v>
      </c>
      <c r="DX380" s="51">
        <v>795</v>
      </c>
      <c r="DY380" s="51">
        <v>828</v>
      </c>
      <c r="DZ380" s="51">
        <v>832</v>
      </c>
      <c r="EA380" s="51">
        <v>846</v>
      </c>
      <c r="EB380" s="51">
        <v>918</v>
      </c>
      <c r="EC380" s="51">
        <v>961</v>
      </c>
      <c r="ED380" s="51">
        <v>983</v>
      </c>
      <c r="EE380" s="51">
        <v>1036</v>
      </c>
      <c r="EF380" s="51">
        <v>1045</v>
      </c>
      <c r="EG380" s="51">
        <v>1063</v>
      </c>
      <c r="EH380" s="51">
        <v>997</v>
      </c>
      <c r="EI380" s="51">
        <v>1019</v>
      </c>
      <c r="EJ380" s="51">
        <v>943</v>
      </c>
      <c r="EK380" s="51">
        <v>945</v>
      </c>
      <c r="EL380" s="51">
        <v>894</v>
      </c>
      <c r="EM380" s="51">
        <v>894</v>
      </c>
      <c r="EN380" s="51">
        <v>919</v>
      </c>
      <c r="EO380" s="51">
        <v>884</v>
      </c>
      <c r="EP380" s="51">
        <v>936</v>
      </c>
      <c r="EQ380" s="51">
        <v>874</v>
      </c>
      <c r="ER380" s="51">
        <v>744</v>
      </c>
      <c r="ES380" s="51">
        <v>760</v>
      </c>
      <c r="ET380" s="51">
        <v>813</v>
      </c>
      <c r="EU380" s="51">
        <v>752</v>
      </c>
      <c r="EV380" s="51">
        <v>821</v>
      </c>
      <c r="EW380" s="51">
        <v>853</v>
      </c>
      <c r="EX380" s="51">
        <v>882</v>
      </c>
      <c r="EY380" s="51">
        <v>911</v>
      </c>
      <c r="EZ380" s="51">
        <v>909</v>
      </c>
      <c r="FA380" s="51">
        <v>1014</v>
      </c>
      <c r="FB380" s="51">
        <v>1007</v>
      </c>
      <c r="FC380" s="51">
        <v>968</v>
      </c>
      <c r="FD380" s="51">
        <v>1029</v>
      </c>
      <c r="FE380" s="51">
        <v>954</v>
      </c>
      <c r="FF380" s="51">
        <v>901</v>
      </c>
      <c r="FG380" s="51">
        <v>866</v>
      </c>
      <c r="FH380" s="51">
        <v>854</v>
      </c>
      <c r="FI380" s="51">
        <v>848</v>
      </c>
      <c r="FJ380" s="51">
        <v>773</v>
      </c>
      <c r="FK380" s="51">
        <v>793</v>
      </c>
      <c r="FL380" s="51">
        <v>761</v>
      </c>
      <c r="FM380" s="51">
        <v>809</v>
      </c>
      <c r="FN380" s="51">
        <v>703</v>
      </c>
      <c r="FO380" s="51">
        <v>687</v>
      </c>
      <c r="FP380" s="51">
        <v>679</v>
      </c>
      <c r="FQ380" s="51">
        <v>676</v>
      </c>
      <c r="FR380" s="51">
        <v>677</v>
      </c>
      <c r="FS380" s="51">
        <v>678</v>
      </c>
      <c r="FT380" s="51">
        <v>724</v>
      </c>
      <c r="FU380" s="51">
        <v>693</v>
      </c>
      <c r="FV380" s="51">
        <v>732</v>
      </c>
      <c r="FW380" s="51">
        <v>751</v>
      </c>
      <c r="FX380" s="51">
        <v>607</v>
      </c>
      <c r="FY380" s="51">
        <v>601</v>
      </c>
      <c r="FZ380" s="51">
        <v>619</v>
      </c>
      <c r="GA380" s="51">
        <v>519</v>
      </c>
      <c r="GB380" s="51">
        <v>412</v>
      </c>
      <c r="GC380" s="51">
        <v>408</v>
      </c>
      <c r="GD380" s="51">
        <v>390</v>
      </c>
      <c r="GE380" s="51">
        <v>373</v>
      </c>
      <c r="GF380" s="51">
        <v>362</v>
      </c>
      <c r="GG380" s="51">
        <v>310</v>
      </c>
      <c r="GH380" s="51">
        <v>291</v>
      </c>
      <c r="GI380" s="51">
        <v>248</v>
      </c>
      <c r="GJ380" s="51">
        <v>217</v>
      </c>
      <c r="GK380" s="51">
        <v>192</v>
      </c>
      <c r="GL380" s="52">
        <v>725</v>
      </c>
    </row>
    <row r="381" spans="1:194" s="1" customFormat="1">
      <c r="A381" s="30" t="s">
        <v>133</v>
      </c>
      <c r="B381" s="1" t="s">
        <v>457</v>
      </c>
      <c r="C381" s="29" t="str">
        <f t="shared" si="102"/>
        <v>LA England - Oadby and Wigston</v>
      </c>
      <c r="D381" s="50">
        <f t="shared" si="93"/>
        <v>22147</v>
      </c>
      <c r="E381" s="50">
        <f t="shared" si="94"/>
        <v>23994</v>
      </c>
      <c r="F381" s="51">
        <f t="shared" si="95"/>
        <v>58341</v>
      </c>
      <c r="G381" s="51">
        <f t="shared" si="96"/>
        <v>28391</v>
      </c>
      <c r="H381" s="52">
        <f t="shared" si="97"/>
        <v>29950</v>
      </c>
      <c r="I381" s="52">
        <f t="shared" si="98"/>
        <v>22147</v>
      </c>
      <c r="J381" s="52">
        <f t="shared" si="99"/>
        <v>23994</v>
      </c>
      <c r="K381" s="49">
        <f t="shared" si="100"/>
        <v>6244</v>
      </c>
      <c r="L381" s="50">
        <f t="shared" si="101"/>
        <v>5956</v>
      </c>
      <c r="M381" s="51">
        <v>279</v>
      </c>
      <c r="N381" s="51">
        <v>242</v>
      </c>
      <c r="O381" s="51">
        <v>309</v>
      </c>
      <c r="P381" s="51">
        <v>322</v>
      </c>
      <c r="Q381" s="51">
        <v>350</v>
      </c>
      <c r="R381" s="51">
        <v>380</v>
      </c>
      <c r="S381" s="51">
        <v>355</v>
      </c>
      <c r="T381" s="51">
        <v>368</v>
      </c>
      <c r="U381" s="51">
        <v>382</v>
      </c>
      <c r="V381" s="51">
        <v>345</v>
      </c>
      <c r="W381" s="51">
        <v>398</v>
      </c>
      <c r="X381" s="51">
        <v>388</v>
      </c>
      <c r="Y381" s="51">
        <v>340</v>
      </c>
      <c r="Z381" s="51">
        <v>324</v>
      </c>
      <c r="AA381" s="51">
        <v>392</v>
      </c>
      <c r="AB381" s="51">
        <v>352</v>
      </c>
      <c r="AC381" s="51">
        <v>354</v>
      </c>
      <c r="AD381" s="51">
        <v>364</v>
      </c>
      <c r="AE381" s="51">
        <v>420</v>
      </c>
      <c r="AF381" s="51">
        <v>671</v>
      </c>
      <c r="AG381" s="51">
        <v>349</v>
      </c>
      <c r="AH381" s="51">
        <v>293</v>
      </c>
      <c r="AI381" s="51">
        <v>261</v>
      </c>
      <c r="AJ381" s="51">
        <v>315</v>
      </c>
      <c r="AK381" s="51">
        <v>313</v>
      </c>
      <c r="AL381" s="51">
        <v>293</v>
      </c>
      <c r="AM381" s="51">
        <v>313</v>
      </c>
      <c r="AN381" s="51">
        <v>328</v>
      </c>
      <c r="AO381" s="51">
        <v>306</v>
      </c>
      <c r="AP381" s="51">
        <v>317</v>
      </c>
      <c r="AQ381" s="51">
        <v>347</v>
      </c>
      <c r="AR381" s="51">
        <v>344</v>
      </c>
      <c r="AS381" s="51">
        <v>367</v>
      </c>
      <c r="AT381" s="51">
        <v>323</v>
      </c>
      <c r="AU381" s="51">
        <v>336</v>
      </c>
      <c r="AV381" s="51">
        <v>341</v>
      </c>
      <c r="AW381" s="51">
        <v>404</v>
      </c>
      <c r="AX381" s="51">
        <v>366</v>
      </c>
      <c r="AY381" s="51">
        <v>334</v>
      </c>
      <c r="AZ381" s="51">
        <v>366</v>
      </c>
      <c r="BA381" s="51">
        <v>348</v>
      </c>
      <c r="BB381" s="51">
        <v>385</v>
      </c>
      <c r="BC381" s="51">
        <v>377</v>
      </c>
      <c r="BD381" s="51">
        <v>325</v>
      </c>
      <c r="BE381" s="51">
        <v>351</v>
      </c>
      <c r="BF381" s="51">
        <v>319</v>
      </c>
      <c r="BG381" s="51">
        <v>312</v>
      </c>
      <c r="BH381" s="51">
        <v>344</v>
      </c>
      <c r="BI381" s="51">
        <v>324</v>
      </c>
      <c r="BJ381" s="51">
        <v>339</v>
      </c>
      <c r="BK381" s="51">
        <v>335</v>
      </c>
      <c r="BL381" s="51">
        <v>398</v>
      </c>
      <c r="BM381" s="51">
        <v>373</v>
      </c>
      <c r="BN381" s="51">
        <v>376</v>
      </c>
      <c r="BO381" s="51">
        <v>369</v>
      </c>
      <c r="BP381" s="51">
        <v>398</v>
      </c>
      <c r="BQ381" s="51">
        <v>347</v>
      </c>
      <c r="BR381" s="51">
        <v>365</v>
      </c>
      <c r="BS381" s="51">
        <v>340</v>
      </c>
      <c r="BT381" s="51">
        <v>380</v>
      </c>
      <c r="BU381" s="51">
        <v>351</v>
      </c>
      <c r="BV381" s="51">
        <v>386</v>
      </c>
      <c r="BW381" s="51">
        <v>345</v>
      </c>
      <c r="BX381" s="51">
        <v>331</v>
      </c>
      <c r="BY381" s="51">
        <v>355</v>
      </c>
      <c r="BZ381" s="51">
        <v>325</v>
      </c>
      <c r="CA381" s="51">
        <v>280</v>
      </c>
      <c r="CB381" s="51">
        <v>290</v>
      </c>
      <c r="CC381" s="51">
        <v>289</v>
      </c>
      <c r="CD381" s="51">
        <v>300</v>
      </c>
      <c r="CE381" s="51">
        <v>238</v>
      </c>
      <c r="CF381" s="51">
        <v>280</v>
      </c>
      <c r="CG381" s="51">
        <v>277</v>
      </c>
      <c r="CH381" s="51">
        <v>296</v>
      </c>
      <c r="CI381" s="51">
        <v>281</v>
      </c>
      <c r="CJ381" s="51">
        <v>287</v>
      </c>
      <c r="CK381" s="51">
        <v>201</v>
      </c>
      <c r="CL381" s="51">
        <v>236</v>
      </c>
      <c r="CM381" s="51">
        <v>221</v>
      </c>
      <c r="CN381" s="51">
        <v>204</v>
      </c>
      <c r="CO381" s="51">
        <v>173</v>
      </c>
      <c r="CP381" s="51">
        <v>166</v>
      </c>
      <c r="CQ381" s="51">
        <v>153</v>
      </c>
      <c r="CR381" s="51">
        <v>139</v>
      </c>
      <c r="CS381" s="51">
        <v>141</v>
      </c>
      <c r="CT381" s="51">
        <v>143</v>
      </c>
      <c r="CU381" s="51">
        <v>113</v>
      </c>
      <c r="CV381" s="51">
        <v>103</v>
      </c>
      <c r="CW381" s="51">
        <v>106</v>
      </c>
      <c r="CX381" s="51">
        <v>80</v>
      </c>
      <c r="CY381" s="51">
        <v>245</v>
      </c>
      <c r="CZ381" s="51">
        <v>257</v>
      </c>
      <c r="DA381" s="51">
        <v>298</v>
      </c>
      <c r="DB381" s="51">
        <v>277</v>
      </c>
      <c r="DC381" s="51">
        <v>281</v>
      </c>
      <c r="DD381" s="51">
        <v>301</v>
      </c>
      <c r="DE381" s="51">
        <v>309</v>
      </c>
      <c r="DF381" s="51">
        <v>377</v>
      </c>
      <c r="DG381" s="51">
        <v>332</v>
      </c>
      <c r="DH381" s="51">
        <v>343</v>
      </c>
      <c r="DI381" s="51">
        <v>361</v>
      </c>
      <c r="DJ381" s="51">
        <v>353</v>
      </c>
      <c r="DK381" s="51">
        <v>358</v>
      </c>
      <c r="DL381" s="51">
        <v>382</v>
      </c>
      <c r="DM381" s="51">
        <v>348</v>
      </c>
      <c r="DN381" s="51">
        <v>376</v>
      </c>
      <c r="DO381" s="51">
        <v>316</v>
      </c>
      <c r="DP381" s="51">
        <v>339</v>
      </c>
      <c r="DQ381" s="51">
        <v>348</v>
      </c>
      <c r="DR381" s="51">
        <v>383</v>
      </c>
      <c r="DS381" s="51">
        <v>559</v>
      </c>
      <c r="DT381" s="51">
        <v>300</v>
      </c>
      <c r="DU381" s="51">
        <v>233</v>
      </c>
      <c r="DV381" s="51">
        <v>256</v>
      </c>
      <c r="DW381" s="51">
        <v>326</v>
      </c>
      <c r="DX381" s="51">
        <v>290</v>
      </c>
      <c r="DY381" s="51">
        <v>312</v>
      </c>
      <c r="DZ381" s="51">
        <v>326</v>
      </c>
      <c r="EA381" s="51">
        <v>299</v>
      </c>
      <c r="EB381" s="51">
        <v>338</v>
      </c>
      <c r="EC381" s="51">
        <v>356</v>
      </c>
      <c r="ED381" s="51">
        <v>324</v>
      </c>
      <c r="EE381" s="51">
        <v>363</v>
      </c>
      <c r="EF381" s="51">
        <v>394</v>
      </c>
      <c r="EG381" s="51">
        <v>366</v>
      </c>
      <c r="EH381" s="51">
        <v>401</v>
      </c>
      <c r="EI381" s="51">
        <v>414</v>
      </c>
      <c r="EJ381" s="51">
        <v>381</v>
      </c>
      <c r="EK381" s="51">
        <v>424</v>
      </c>
      <c r="EL381" s="51">
        <v>369</v>
      </c>
      <c r="EM381" s="51">
        <v>377</v>
      </c>
      <c r="EN381" s="51">
        <v>394</v>
      </c>
      <c r="EO381" s="51">
        <v>446</v>
      </c>
      <c r="EP381" s="51">
        <v>371</v>
      </c>
      <c r="EQ381" s="51">
        <v>391</v>
      </c>
      <c r="ER381" s="51">
        <v>334</v>
      </c>
      <c r="ES381" s="51">
        <v>315</v>
      </c>
      <c r="ET381" s="51">
        <v>340</v>
      </c>
      <c r="EU381" s="51">
        <v>360</v>
      </c>
      <c r="EV381" s="51">
        <v>378</v>
      </c>
      <c r="EW381" s="51">
        <v>341</v>
      </c>
      <c r="EX381" s="51">
        <v>329</v>
      </c>
      <c r="EY381" s="51">
        <v>414</v>
      </c>
      <c r="EZ381" s="51">
        <v>346</v>
      </c>
      <c r="FA381" s="51">
        <v>406</v>
      </c>
      <c r="FB381" s="51">
        <v>388</v>
      </c>
      <c r="FC381" s="51">
        <v>356</v>
      </c>
      <c r="FD381" s="51">
        <v>409</v>
      </c>
      <c r="FE381" s="51">
        <v>397</v>
      </c>
      <c r="FF381" s="51">
        <v>421</v>
      </c>
      <c r="FG381" s="51">
        <v>405</v>
      </c>
      <c r="FH381" s="51">
        <v>425</v>
      </c>
      <c r="FI381" s="51">
        <v>400</v>
      </c>
      <c r="FJ381" s="51">
        <v>365</v>
      </c>
      <c r="FK381" s="51">
        <v>361</v>
      </c>
      <c r="FL381" s="51">
        <v>332</v>
      </c>
      <c r="FM381" s="51">
        <v>298</v>
      </c>
      <c r="FN381" s="51">
        <v>303</v>
      </c>
      <c r="FO381" s="51">
        <v>305</v>
      </c>
      <c r="FP381" s="51">
        <v>290</v>
      </c>
      <c r="FQ381" s="51">
        <v>323</v>
      </c>
      <c r="FR381" s="51">
        <v>311</v>
      </c>
      <c r="FS381" s="51">
        <v>303</v>
      </c>
      <c r="FT381" s="51">
        <v>301</v>
      </c>
      <c r="FU381" s="51">
        <v>356</v>
      </c>
      <c r="FV381" s="51">
        <v>300</v>
      </c>
      <c r="FW381" s="51">
        <v>364</v>
      </c>
      <c r="FX381" s="51">
        <v>241</v>
      </c>
      <c r="FY381" s="51">
        <v>285</v>
      </c>
      <c r="FZ381" s="51">
        <v>272</v>
      </c>
      <c r="GA381" s="51">
        <v>256</v>
      </c>
      <c r="GB381" s="51">
        <v>200</v>
      </c>
      <c r="GC381" s="51">
        <v>189</v>
      </c>
      <c r="GD381" s="51">
        <v>180</v>
      </c>
      <c r="GE381" s="51">
        <v>212</v>
      </c>
      <c r="GF381" s="51">
        <v>205</v>
      </c>
      <c r="GG381" s="51">
        <v>181</v>
      </c>
      <c r="GH381" s="51">
        <v>176</v>
      </c>
      <c r="GI381" s="51">
        <v>149</v>
      </c>
      <c r="GJ381" s="51">
        <v>131</v>
      </c>
      <c r="GK381" s="51">
        <v>137</v>
      </c>
      <c r="GL381" s="52">
        <v>511</v>
      </c>
    </row>
    <row r="382" spans="1:194" s="1" customFormat="1">
      <c r="A382" s="30" t="s">
        <v>133</v>
      </c>
      <c r="B382" s="1" t="s">
        <v>458</v>
      </c>
      <c r="C382" s="29" t="str">
        <f t="shared" si="102"/>
        <v>LA England - Oldham</v>
      </c>
      <c r="D382" s="50">
        <f t="shared" si="93"/>
        <v>87601</v>
      </c>
      <c r="E382" s="50">
        <f t="shared" si="94"/>
        <v>93872</v>
      </c>
      <c r="F382" s="51">
        <f t="shared" si="95"/>
        <v>243912</v>
      </c>
      <c r="G382" s="51">
        <f t="shared" si="96"/>
        <v>119371</v>
      </c>
      <c r="H382" s="52">
        <f t="shared" si="97"/>
        <v>124541</v>
      </c>
      <c r="I382" s="52">
        <f t="shared" si="98"/>
        <v>87601</v>
      </c>
      <c r="J382" s="52">
        <f t="shared" si="99"/>
        <v>93872</v>
      </c>
      <c r="K382" s="49">
        <f t="shared" si="100"/>
        <v>31770</v>
      </c>
      <c r="L382" s="50">
        <f t="shared" si="101"/>
        <v>30669</v>
      </c>
      <c r="M382" s="51">
        <v>1638</v>
      </c>
      <c r="N382" s="51">
        <v>1674</v>
      </c>
      <c r="O382" s="51">
        <v>1646</v>
      </c>
      <c r="P382" s="51">
        <v>1612</v>
      </c>
      <c r="Q382" s="51">
        <v>1694</v>
      </c>
      <c r="R382" s="51">
        <v>1766</v>
      </c>
      <c r="S382" s="51">
        <v>1809</v>
      </c>
      <c r="T382" s="51">
        <v>1791</v>
      </c>
      <c r="U382" s="51">
        <v>1708</v>
      </c>
      <c r="V382" s="51">
        <v>1902</v>
      </c>
      <c r="W382" s="51">
        <v>1707</v>
      </c>
      <c r="X382" s="51">
        <v>1811</v>
      </c>
      <c r="Y382" s="51">
        <v>1870</v>
      </c>
      <c r="Z382" s="51">
        <v>1822</v>
      </c>
      <c r="AA382" s="51">
        <v>1829</v>
      </c>
      <c r="AB382" s="51">
        <v>1810</v>
      </c>
      <c r="AC382" s="51">
        <v>1837</v>
      </c>
      <c r="AD382" s="51">
        <v>1844</v>
      </c>
      <c r="AE382" s="51">
        <v>1693</v>
      </c>
      <c r="AF382" s="51">
        <v>1419</v>
      </c>
      <c r="AG382" s="51">
        <v>1456</v>
      </c>
      <c r="AH382" s="51">
        <v>1377</v>
      </c>
      <c r="AI382" s="51">
        <v>1419</v>
      </c>
      <c r="AJ382" s="51">
        <v>1549</v>
      </c>
      <c r="AK382" s="51">
        <v>1449</v>
      </c>
      <c r="AL382" s="51">
        <v>1540</v>
      </c>
      <c r="AM382" s="51">
        <v>1403</v>
      </c>
      <c r="AN382" s="51">
        <v>1479</v>
      </c>
      <c r="AO382" s="51">
        <v>1437</v>
      </c>
      <c r="AP382" s="51">
        <v>1520</v>
      </c>
      <c r="AQ382" s="51">
        <v>1484</v>
      </c>
      <c r="AR382" s="51">
        <v>1482</v>
      </c>
      <c r="AS382" s="51">
        <v>1564</v>
      </c>
      <c r="AT382" s="51">
        <v>1567</v>
      </c>
      <c r="AU382" s="51">
        <v>1592</v>
      </c>
      <c r="AV382" s="51">
        <v>1529</v>
      </c>
      <c r="AW382" s="51">
        <v>1580</v>
      </c>
      <c r="AX382" s="51">
        <v>1643</v>
      </c>
      <c r="AY382" s="51">
        <v>1544</v>
      </c>
      <c r="AZ382" s="51">
        <v>1476</v>
      </c>
      <c r="BA382" s="51">
        <v>1518</v>
      </c>
      <c r="BB382" s="51">
        <v>1587</v>
      </c>
      <c r="BC382" s="51">
        <v>1542</v>
      </c>
      <c r="BD382" s="51">
        <v>1446</v>
      </c>
      <c r="BE382" s="51">
        <v>1364</v>
      </c>
      <c r="BF382" s="51">
        <v>1395</v>
      </c>
      <c r="BG382" s="51">
        <v>1455</v>
      </c>
      <c r="BH382" s="51">
        <v>1477</v>
      </c>
      <c r="BI382" s="51">
        <v>1408</v>
      </c>
      <c r="BJ382" s="51">
        <v>1424</v>
      </c>
      <c r="BK382" s="51">
        <v>1557</v>
      </c>
      <c r="BL382" s="51">
        <v>1606</v>
      </c>
      <c r="BM382" s="51">
        <v>1613</v>
      </c>
      <c r="BN382" s="51">
        <v>1657</v>
      </c>
      <c r="BO382" s="51">
        <v>1586</v>
      </c>
      <c r="BP382" s="51">
        <v>1552</v>
      </c>
      <c r="BQ382" s="51">
        <v>1539</v>
      </c>
      <c r="BR382" s="51">
        <v>1508</v>
      </c>
      <c r="BS382" s="51">
        <v>1493</v>
      </c>
      <c r="BT382" s="51">
        <v>1386</v>
      </c>
      <c r="BU382" s="51">
        <v>1358</v>
      </c>
      <c r="BV382" s="51">
        <v>1419</v>
      </c>
      <c r="BW382" s="51">
        <v>1263</v>
      </c>
      <c r="BX382" s="51">
        <v>1222</v>
      </c>
      <c r="BY382" s="51">
        <v>1152</v>
      </c>
      <c r="BZ382" s="51">
        <v>1131</v>
      </c>
      <c r="CA382" s="51">
        <v>1028</v>
      </c>
      <c r="CB382" s="51">
        <v>1019</v>
      </c>
      <c r="CC382" s="51">
        <v>1076</v>
      </c>
      <c r="CD382" s="51">
        <v>1024</v>
      </c>
      <c r="CE382" s="51">
        <v>1003</v>
      </c>
      <c r="CF382" s="51">
        <v>893</v>
      </c>
      <c r="CG382" s="51">
        <v>910</v>
      </c>
      <c r="CH382" s="51">
        <v>963</v>
      </c>
      <c r="CI382" s="51">
        <v>1017</v>
      </c>
      <c r="CJ382" s="51">
        <v>1072</v>
      </c>
      <c r="CK382" s="51">
        <v>704</v>
      </c>
      <c r="CL382" s="51">
        <v>681</v>
      </c>
      <c r="CM382" s="51">
        <v>764</v>
      </c>
      <c r="CN382" s="51">
        <v>625</v>
      </c>
      <c r="CO382" s="51">
        <v>524</v>
      </c>
      <c r="CP382" s="51">
        <v>468</v>
      </c>
      <c r="CQ382" s="51">
        <v>473</v>
      </c>
      <c r="CR382" s="51">
        <v>442</v>
      </c>
      <c r="CS382" s="51">
        <v>421</v>
      </c>
      <c r="CT382" s="51">
        <v>359</v>
      </c>
      <c r="CU382" s="51">
        <v>264</v>
      </c>
      <c r="CV382" s="51">
        <v>221</v>
      </c>
      <c r="CW382" s="51">
        <v>178</v>
      </c>
      <c r="CX382" s="51">
        <v>146</v>
      </c>
      <c r="CY382" s="51">
        <v>466</v>
      </c>
      <c r="CZ382" s="51">
        <v>1607</v>
      </c>
      <c r="DA382" s="51">
        <v>1443</v>
      </c>
      <c r="DB382" s="51">
        <v>1573</v>
      </c>
      <c r="DC382" s="51">
        <v>1643</v>
      </c>
      <c r="DD382" s="51">
        <v>1585</v>
      </c>
      <c r="DE382" s="51">
        <v>1653</v>
      </c>
      <c r="DF382" s="51">
        <v>1616</v>
      </c>
      <c r="DG382" s="51">
        <v>1787</v>
      </c>
      <c r="DH382" s="51">
        <v>1768</v>
      </c>
      <c r="DI382" s="51">
        <v>1781</v>
      </c>
      <c r="DJ382" s="51">
        <v>1787</v>
      </c>
      <c r="DK382" s="51">
        <v>1805</v>
      </c>
      <c r="DL382" s="51">
        <v>1843</v>
      </c>
      <c r="DM382" s="51">
        <v>1761</v>
      </c>
      <c r="DN382" s="51">
        <v>1800</v>
      </c>
      <c r="DO382" s="51">
        <v>1754</v>
      </c>
      <c r="DP382" s="51">
        <v>1724</v>
      </c>
      <c r="DQ382" s="51">
        <v>1739</v>
      </c>
      <c r="DR382" s="51">
        <v>1663</v>
      </c>
      <c r="DS382" s="51">
        <v>1217</v>
      </c>
      <c r="DT382" s="51">
        <v>1274</v>
      </c>
      <c r="DU382" s="51">
        <v>1372</v>
      </c>
      <c r="DV382" s="51">
        <v>1384</v>
      </c>
      <c r="DW382" s="51">
        <v>1514</v>
      </c>
      <c r="DX382" s="51">
        <v>1414</v>
      </c>
      <c r="DY382" s="51">
        <v>1515</v>
      </c>
      <c r="DZ382" s="51">
        <v>1479</v>
      </c>
      <c r="EA382" s="51">
        <v>1619</v>
      </c>
      <c r="EB382" s="51">
        <v>1627</v>
      </c>
      <c r="EC382" s="51">
        <v>1546</v>
      </c>
      <c r="ED382" s="51">
        <v>1554</v>
      </c>
      <c r="EE382" s="51">
        <v>1758</v>
      </c>
      <c r="EF382" s="51">
        <v>1906</v>
      </c>
      <c r="EG382" s="51">
        <v>1864</v>
      </c>
      <c r="EH382" s="51">
        <v>1817</v>
      </c>
      <c r="EI382" s="51">
        <v>1828</v>
      </c>
      <c r="EJ382" s="51">
        <v>1769</v>
      </c>
      <c r="EK382" s="51">
        <v>1765</v>
      </c>
      <c r="EL382" s="51">
        <v>1699</v>
      </c>
      <c r="EM382" s="51">
        <v>1735</v>
      </c>
      <c r="EN382" s="51">
        <v>1610</v>
      </c>
      <c r="EO382" s="51">
        <v>1672</v>
      </c>
      <c r="EP382" s="51">
        <v>1729</v>
      </c>
      <c r="EQ382" s="51">
        <v>1617</v>
      </c>
      <c r="ER382" s="51">
        <v>1460</v>
      </c>
      <c r="ES382" s="51">
        <v>1399</v>
      </c>
      <c r="ET382" s="51">
        <v>1400</v>
      </c>
      <c r="EU382" s="51">
        <v>1425</v>
      </c>
      <c r="EV382" s="51">
        <v>1388</v>
      </c>
      <c r="EW382" s="51">
        <v>1559</v>
      </c>
      <c r="EX382" s="51">
        <v>1560</v>
      </c>
      <c r="EY382" s="51">
        <v>1697</v>
      </c>
      <c r="EZ382" s="51">
        <v>1635</v>
      </c>
      <c r="FA382" s="51">
        <v>1520</v>
      </c>
      <c r="FB382" s="51">
        <v>1532</v>
      </c>
      <c r="FC382" s="51">
        <v>1469</v>
      </c>
      <c r="FD382" s="51">
        <v>1553</v>
      </c>
      <c r="FE382" s="51">
        <v>1608</v>
      </c>
      <c r="FF382" s="51">
        <v>1557</v>
      </c>
      <c r="FG382" s="51">
        <v>1360</v>
      </c>
      <c r="FH382" s="51">
        <v>1482</v>
      </c>
      <c r="FI382" s="51">
        <v>1369</v>
      </c>
      <c r="FJ382" s="51">
        <v>1428</v>
      </c>
      <c r="FK382" s="51">
        <v>1228</v>
      </c>
      <c r="FL382" s="51">
        <v>1142</v>
      </c>
      <c r="FM382" s="51">
        <v>1125</v>
      </c>
      <c r="FN382" s="51">
        <v>1188</v>
      </c>
      <c r="FO382" s="51">
        <v>1110</v>
      </c>
      <c r="FP382" s="51">
        <v>1038</v>
      </c>
      <c r="FQ382" s="51">
        <v>1080</v>
      </c>
      <c r="FR382" s="51">
        <v>1016</v>
      </c>
      <c r="FS382" s="51">
        <v>1013</v>
      </c>
      <c r="FT382" s="51">
        <v>1067</v>
      </c>
      <c r="FU382" s="51">
        <v>1010</v>
      </c>
      <c r="FV382" s="51">
        <v>1152</v>
      </c>
      <c r="FW382" s="51">
        <v>1193</v>
      </c>
      <c r="FX382" s="51">
        <v>894</v>
      </c>
      <c r="FY382" s="51">
        <v>837</v>
      </c>
      <c r="FZ382" s="51">
        <v>854</v>
      </c>
      <c r="GA382" s="51">
        <v>764</v>
      </c>
      <c r="GB382" s="51">
        <v>705</v>
      </c>
      <c r="GC382" s="51">
        <v>583</v>
      </c>
      <c r="GD382" s="51">
        <v>582</v>
      </c>
      <c r="GE382" s="51">
        <v>589</v>
      </c>
      <c r="GF382" s="51">
        <v>542</v>
      </c>
      <c r="GG382" s="51">
        <v>480</v>
      </c>
      <c r="GH382" s="51">
        <v>411</v>
      </c>
      <c r="GI382" s="51">
        <v>348</v>
      </c>
      <c r="GJ382" s="51">
        <v>324</v>
      </c>
      <c r="GK382" s="51">
        <v>243</v>
      </c>
      <c r="GL382" s="52">
        <v>1006</v>
      </c>
    </row>
    <row r="383" spans="1:194" s="1" customFormat="1">
      <c r="A383" s="30" t="s">
        <v>133</v>
      </c>
      <c r="B383" s="1" t="s">
        <v>459</v>
      </c>
      <c r="C383" s="29" t="str">
        <f t="shared" si="102"/>
        <v>LA England - Oxford</v>
      </c>
      <c r="D383" s="50">
        <f t="shared" si="93"/>
        <v>65363</v>
      </c>
      <c r="E383" s="50">
        <f t="shared" si="94"/>
        <v>69154</v>
      </c>
      <c r="F383" s="51">
        <f t="shared" si="95"/>
        <v>163257</v>
      </c>
      <c r="G383" s="51">
        <f t="shared" si="96"/>
        <v>80220</v>
      </c>
      <c r="H383" s="52">
        <f t="shared" si="97"/>
        <v>83037</v>
      </c>
      <c r="I383" s="52">
        <f t="shared" si="98"/>
        <v>65363</v>
      </c>
      <c r="J383" s="52">
        <f t="shared" si="99"/>
        <v>69154</v>
      </c>
      <c r="K383" s="49">
        <f t="shared" si="100"/>
        <v>14857</v>
      </c>
      <c r="L383" s="50">
        <f t="shared" si="101"/>
        <v>13883</v>
      </c>
      <c r="M383" s="51">
        <v>741</v>
      </c>
      <c r="N383" s="51">
        <v>694</v>
      </c>
      <c r="O383" s="51">
        <v>695</v>
      </c>
      <c r="P383" s="51">
        <v>696</v>
      </c>
      <c r="Q383" s="51">
        <v>745</v>
      </c>
      <c r="R383" s="51">
        <v>776</v>
      </c>
      <c r="S383" s="51">
        <v>810</v>
      </c>
      <c r="T383" s="51">
        <v>781</v>
      </c>
      <c r="U383" s="51">
        <v>812</v>
      </c>
      <c r="V383" s="51">
        <v>854</v>
      </c>
      <c r="W383" s="51">
        <v>904</v>
      </c>
      <c r="X383" s="51">
        <v>943</v>
      </c>
      <c r="Y383" s="51">
        <v>847</v>
      </c>
      <c r="Z383" s="51">
        <v>902</v>
      </c>
      <c r="AA383" s="51">
        <v>956</v>
      </c>
      <c r="AB383" s="51">
        <v>895</v>
      </c>
      <c r="AC383" s="51">
        <v>888</v>
      </c>
      <c r="AD383" s="51">
        <v>918</v>
      </c>
      <c r="AE383" s="51">
        <v>1322</v>
      </c>
      <c r="AF383" s="51">
        <v>2953</v>
      </c>
      <c r="AG383" s="51">
        <v>3376</v>
      </c>
      <c r="AH383" s="51">
        <v>2739</v>
      </c>
      <c r="AI383" s="51">
        <v>2163</v>
      </c>
      <c r="AJ383" s="51">
        <v>1795</v>
      </c>
      <c r="AK383" s="51">
        <v>1783</v>
      </c>
      <c r="AL383" s="51">
        <v>1601</v>
      </c>
      <c r="AM383" s="51">
        <v>1453</v>
      </c>
      <c r="AN383" s="51">
        <v>1539</v>
      </c>
      <c r="AO383" s="51">
        <v>1519</v>
      </c>
      <c r="AP383" s="51">
        <v>1421</v>
      </c>
      <c r="AQ383" s="51">
        <v>1455</v>
      </c>
      <c r="AR383" s="51">
        <v>1375</v>
      </c>
      <c r="AS383" s="51">
        <v>1337</v>
      </c>
      <c r="AT383" s="51">
        <v>1252</v>
      </c>
      <c r="AU383" s="51">
        <v>1229</v>
      </c>
      <c r="AV383" s="51">
        <v>1197</v>
      </c>
      <c r="AW383" s="51">
        <v>1205</v>
      </c>
      <c r="AX383" s="51">
        <v>1066</v>
      </c>
      <c r="AY383" s="51">
        <v>1029</v>
      </c>
      <c r="AZ383" s="51">
        <v>1048</v>
      </c>
      <c r="BA383" s="51">
        <v>976</v>
      </c>
      <c r="BB383" s="51">
        <v>1025</v>
      </c>
      <c r="BC383" s="51">
        <v>1061</v>
      </c>
      <c r="BD383" s="51">
        <v>925</v>
      </c>
      <c r="BE383" s="51">
        <v>901</v>
      </c>
      <c r="BF383" s="51">
        <v>895</v>
      </c>
      <c r="BG383" s="51">
        <v>821</v>
      </c>
      <c r="BH383" s="51">
        <v>887</v>
      </c>
      <c r="BI383" s="51">
        <v>824</v>
      </c>
      <c r="BJ383" s="51">
        <v>832</v>
      </c>
      <c r="BK383" s="51">
        <v>930</v>
      </c>
      <c r="BL383" s="51">
        <v>820</v>
      </c>
      <c r="BM383" s="51">
        <v>896</v>
      </c>
      <c r="BN383" s="51">
        <v>829</v>
      </c>
      <c r="BO383" s="51">
        <v>846</v>
      </c>
      <c r="BP383" s="51">
        <v>826</v>
      </c>
      <c r="BQ383" s="51">
        <v>841</v>
      </c>
      <c r="BR383" s="51">
        <v>801</v>
      </c>
      <c r="BS383" s="51">
        <v>808</v>
      </c>
      <c r="BT383" s="51">
        <v>775</v>
      </c>
      <c r="BU383" s="51">
        <v>746</v>
      </c>
      <c r="BV383" s="51">
        <v>615</v>
      </c>
      <c r="BW383" s="51">
        <v>655</v>
      </c>
      <c r="BX383" s="51">
        <v>592</v>
      </c>
      <c r="BY383" s="51">
        <v>615</v>
      </c>
      <c r="BZ383" s="51">
        <v>620</v>
      </c>
      <c r="CA383" s="51">
        <v>569</v>
      </c>
      <c r="CB383" s="51">
        <v>482</v>
      </c>
      <c r="CC383" s="51">
        <v>488</v>
      </c>
      <c r="CD383" s="51">
        <v>446</v>
      </c>
      <c r="CE383" s="51">
        <v>440</v>
      </c>
      <c r="CF383" s="51">
        <v>464</v>
      </c>
      <c r="CG383" s="51">
        <v>465</v>
      </c>
      <c r="CH383" s="51">
        <v>441</v>
      </c>
      <c r="CI383" s="51">
        <v>456</v>
      </c>
      <c r="CJ383" s="51">
        <v>459</v>
      </c>
      <c r="CK383" s="51">
        <v>335</v>
      </c>
      <c r="CL383" s="51">
        <v>334</v>
      </c>
      <c r="CM383" s="51">
        <v>329</v>
      </c>
      <c r="CN383" s="51">
        <v>286</v>
      </c>
      <c r="CO383" s="51">
        <v>278</v>
      </c>
      <c r="CP383" s="51">
        <v>196</v>
      </c>
      <c r="CQ383" s="51">
        <v>208</v>
      </c>
      <c r="CR383" s="51">
        <v>220</v>
      </c>
      <c r="CS383" s="51">
        <v>185</v>
      </c>
      <c r="CT383" s="51">
        <v>168</v>
      </c>
      <c r="CU383" s="51">
        <v>162</v>
      </c>
      <c r="CV383" s="51">
        <v>141</v>
      </c>
      <c r="CW383" s="51">
        <v>119</v>
      </c>
      <c r="CX383" s="51">
        <v>103</v>
      </c>
      <c r="CY383" s="51">
        <v>370</v>
      </c>
      <c r="CZ383" s="51">
        <v>677</v>
      </c>
      <c r="DA383" s="51">
        <v>638</v>
      </c>
      <c r="DB383" s="51">
        <v>693</v>
      </c>
      <c r="DC383" s="51">
        <v>746</v>
      </c>
      <c r="DD383" s="51">
        <v>638</v>
      </c>
      <c r="DE383" s="51">
        <v>672</v>
      </c>
      <c r="DF383" s="51">
        <v>746</v>
      </c>
      <c r="DG383" s="51">
        <v>723</v>
      </c>
      <c r="DH383" s="51">
        <v>766</v>
      </c>
      <c r="DI383" s="51">
        <v>770</v>
      </c>
      <c r="DJ383" s="51">
        <v>807</v>
      </c>
      <c r="DK383" s="51">
        <v>874</v>
      </c>
      <c r="DL383" s="51">
        <v>821</v>
      </c>
      <c r="DM383" s="51">
        <v>755</v>
      </c>
      <c r="DN383" s="51">
        <v>890</v>
      </c>
      <c r="DO383" s="51">
        <v>875</v>
      </c>
      <c r="DP383" s="51">
        <v>868</v>
      </c>
      <c r="DQ383" s="51">
        <v>924</v>
      </c>
      <c r="DR383" s="51">
        <v>1172</v>
      </c>
      <c r="DS383" s="51">
        <v>3029</v>
      </c>
      <c r="DT383" s="51">
        <v>3830</v>
      </c>
      <c r="DU383" s="51">
        <v>3073</v>
      </c>
      <c r="DV383" s="51">
        <v>2067</v>
      </c>
      <c r="DW383" s="51">
        <v>1771</v>
      </c>
      <c r="DX383" s="51">
        <v>1552</v>
      </c>
      <c r="DY383" s="51">
        <v>1629</v>
      </c>
      <c r="DZ383" s="51">
        <v>1634</v>
      </c>
      <c r="EA383" s="51">
        <v>1546</v>
      </c>
      <c r="EB383" s="51">
        <v>1586</v>
      </c>
      <c r="EC383" s="51">
        <v>1504</v>
      </c>
      <c r="ED383" s="51">
        <v>1451</v>
      </c>
      <c r="EE383" s="51">
        <v>1387</v>
      </c>
      <c r="EF383" s="51">
        <v>1306</v>
      </c>
      <c r="EG383" s="51">
        <v>1292</v>
      </c>
      <c r="EH383" s="51">
        <v>1194</v>
      </c>
      <c r="EI383" s="51">
        <v>1246</v>
      </c>
      <c r="EJ383" s="51">
        <v>1196</v>
      </c>
      <c r="EK383" s="51">
        <v>1082</v>
      </c>
      <c r="EL383" s="51">
        <v>1116</v>
      </c>
      <c r="EM383" s="51">
        <v>1034</v>
      </c>
      <c r="EN383" s="51">
        <v>1041</v>
      </c>
      <c r="EO383" s="51">
        <v>1056</v>
      </c>
      <c r="EP383" s="51">
        <v>1024</v>
      </c>
      <c r="EQ383" s="51">
        <v>1004</v>
      </c>
      <c r="ER383" s="51">
        <v>878</v>
      </c>
      <c r="ES383" s="51">
        <v>875</v>
      </c>
      <c r="ET383" s="51">
        <v>861</v>
      </c>
      <c r="EU383" s="51">
        <v>869</v>
      </c>
      <c r="EV383" s="51">
        <v>928</v>
      </c>
      <c r="EW383" s="51">
        <v>897</v>
      </c>
      <c r="EX383" s="51">
        <v>905</v>
      </c>
      <c r="EY383" s="51">
        <v>868</v>
      </c>
      <c r="EZ383" s="51">
        <v>931</v>
      </c>
      <c r="FA383" s="51">
        <v>914</v>
      </c>
      <c r="FB383" s="51">
        <v>909</v>
      </c>
      <c r="FC383" s="51">
        <v>854</v>
      </c>
      <c r="FD383" s="51">
        <v>817</v>
      </c>
      <c r="FE383" s="51">
        <v>876</v>
      </c>
      <c r="FF383" s="51">
        <v>876</v>
      </c>
      <c r="FG383" s="51">
        <v>817</v>
      </c>
      <c r="FH383" s="51">
        <v>816</v>
      </c>
      <c r="FI383" s="51">
        <v>744</v>
      </c>
      <c r="FJ383" s="51">
        <v>716</v>
      </c>
      <c r="FK383" s="51">
        <v>642</v>
      </c>
      <c r="FL383" s="51">
        <v>628</v>
      </c>
      <c r="FM383" s="51">
        <v>572</v>
      </c>
      <c r="FN383" s="51">
        <v>571</v>
      </c>
      <c r="FO383" s="51">
        <v>533</v>
      </c>
      <c r="FP383" s="51">
        <v>535</v>
      </c>
      <c r="FQ383" s="51">
        <v>574</v>
      </c>
      <c r="FR383" s="51">
        <v>528</v>
      </c>
      <c r="FS383" s="51">
        <v>475</v>
      </c>
      <c r="FT383" s="51">
        <v>531</v>
      </c>
      <c r="FU383" s="51">
        <v>515</v>
      </c>
      <c r="FV383" s="51">
        <v>475</v>
      </c>
      <c r="FW383" s="51">
        <v>502</v>
      </c>
      <c r="FX383" s="51">
        <v>424</v>
      </c>
      <c r="FY383" s="51">
        <v>379</v>
      </c>
      <c r="FZ383" s="51">
        <v>383</v>
      </c>
      <c r="GA383" s="51">
        <v>389</v>
      </c>
      <c r="GB383" s="51">
        <v>374</v>
      </c>
      <c r="GC383" s="51">
        <v>297</v>
      </c>
      <c r="GD383" s="51">
        <v>325</v>
      </c>
      <c r="GE383" s="51">
        <v>286</v>
      </c>
      <c r="GF383" s="51">
        <v>276</v>
      </c>
      <c r="GG383" s="51">
        <v>242</v>
      </c>
      <c r="GH383" s="51">
        <v>197</v>
      </c>
      <c r="GI383" s="51">
        <v>175</v>
      </c>
      <c r="GJ383" s="51">
        <v>205</v>
      </c>
      <c r="GK383" s="51">
        <v>177</v>
      </c>
      <c r="GL383" s="52">
        <v>771</v>
      </c>
    </row>
    <row r="384" spans="1:194" s="1" customFormat="1">
      <c r="A384" s="30" t="s">
        <v>133</v>
      </c>
      <c r="B384" s="1" t="s">
        <v>460</v>
      </c>
      <c r="C384" s="29" t="str">
        <f t="shared" si="102"/>
        <v>LA England - Pendle</v>
      </c>
      <c r="D384" s="50">
        <f t="shared" si="93"/>
        <v>35807</v>
      </c>
      <c r="E384" s="50">
        <f t="shared" si="94"/>
        <v>37259</v>
      </c>
      <c r="F384" s="51">
        <f t="shared" si="95"/>
        <v>96110</v>
      </c>
      <c r="G384" s="51">
        <f t="shared" si="96"/>
        <v>47583</v>
      </c>
      <c r="H384" s="52">
        <f t="shared" si="97"/>
        <v>48527</v>
      </c>
      <c r="I384" s="52">
        <f t="shared" si="98"/>
        <v>35807</v>
      </c>
      <c r="J384" s="52">
        <f t="shared" si="99"/>
        <v>37259</v>
      </c>
      <c r="K384" s="49">
        <f t="shared" si="100"/>
        <v>11776</v>
      </c>
      <c r="L384" s="50">
        <f t="shared" si="101"/>
        <v>11268</v>
      </c>
      <c r="M384" s="51">
        <v>568</v>
      </c>
      <c r="N384" s="51">
        <v>564</v>
      </c>
      <c r="O384" s="51">
        <v>645</v>
      </c>
      <c r="P384" s="51">
        <v>587</v>
      </c>
      <c r="Q384" s="51">
        <v>592</v>
      </c>
      <c r="R384" s="51">
        <v>654</v>
      </c>
      <c r="S384" s="51">
        <v>653</v>
      </c>
      <c r="T384" s="51">
        <v>669</v>
      </c>
      <c r="U384" s="51">
        <v>640</v>
      </c>
      <c r="V384" s="51">
        <v>721</v>
      </c>
      <c r="W384" s="51">
        <v>652</v>
      </c>
      <c r="X384" s="51">
        <v>721</v>
      </c>
      <c r="Y384" s="51">
        <v>703</v>
      </c>
      <c r="Z384" s="51">
        <v>697</v>
      </c>
      <c r="AA384" s="51">
        <v>702</v>
      </c>
      <c r="AB384" s="51">
        <v>675</v>
      </c>
      <c r="AC384" s="51">
        <v>657</v>
      </c>
      <c r="AD384" s="51">
        <v>676</v>
      </c>
      <c r="AE384" s="51">
        <v>596</v>
      </c>
      <c r="AF384" s="51">
        <v>451</v>
      </c>
      <c r="AG384" s="51">
        <v>485</v>
      </c>
      <c r="AH384" s="51">
        <v>518</v>
      </c>
      <c r="AI384" s="51">
        <v>531</v>
      </c>
      <c r="AJ384" s="51">
        <v>631</v>
      </c>
      <c r="AK384" s="51">
        <v>585</v>
      </c>
      <c r="AL384" s="51">
        <v>591</v>
      </c>
      <c r="AM384" s="51">
        <v>511</v>
      </c>
      <c r="AN384" s="51">
        <v>500</v>
      </c>
      <c r="AO384" s="51">
        <v>574</v>
      </c>
      <c r="AP384" s="51">
        <v>539</v>
      </c>
      <c r="AQ384" s="51">
        <v>587</v>
      </c>
      <c r="AR384" s="51">
        <v>590</v>
      </c>
      <c r="AS384" s="51">
        <v>594</v>
      </c>
      <c r="AT384" s="51">
        <v>635</v>
      </c>
      <c r="AU384" s="51">
        <v>612</v>
      </c>
      <c r="AV384" s="51">
        <v>636</v>
      </c>
      <c r="AW384" s="51">
        <v>616</v>
      </c>
      <c r="AX384" s="51">
        <v>639</v>
      </c>
      <c r="AY384" s="51">
        <v>599</v>
      </c>
      <c r="AZ384" s="51">
        <v>631</v>
      </c>
      <c r="BA384" s="51">
        <v>680</v>
      </c>
      <c r="BB384" s="51">
        <v>594</v>
      </c>
      <c r="BC384" s="51">
        <v>642</v>
      </c>
      <c r="BD384" s="51">
        <v>567</v>
      </c>
      <c r="BE384" s="51">
        <v>592</v>
      </c>
      <c r="BF384" s="51">
        <v>491</v>
      </c>
      <c r="BG384" s="51">
        <v>582</v>
      </c>
      <c r="BH384" s="51">
        <v>547</v>
      </c>
      <c r="BI384" s="51">
        <v>560</v>
      </c>
      <c r="BJ384" s="51">
        <v>628</v>
      </c>
      <c r="BK384" s="51">
        <v>619</v>
      </c>
      <c r="BL384" s="51">
        <v>602</v>
      </c>
      <c r="BM384" s="51">
        <v>598</v>
      </c>
      <c r="BN384" s="51">
        <v>620</v>
      </c>
      <c r="BO384" s="51">
        <v>633</v>
      </c>
      <c r="BP384" s="51">
        <v>613</v>
      </c>
      <c r="BQ384" s="51">
        <v>614</v>
      </c>
      <c r="BR384" s="51">
        <v>592</v>
      </c>
      <c r="BS384" s="51">
        <v>632</v>
      </c>
      <c r="BT384" s="51">
        <v>617</v>
      </c>
      <c r="BU384" s="51">
        <v>594</v>
      </c>
      <c r="BV384" s="51">
        <v>574</v>
      </c>
      <c r="BW384" s="51">
        <v>515</v>
      </c>
      <c r="BX384" s="51">
        <v>554</v>
      </c>
      <c r="BY384" s="51">
        <v>545</v>
      </c>
      <c r="BZ384" s="51">
        <v>498</v>
      </c>
      <c r="CA384" s="51">
        <v>464</v>
      </c>
      <c r="CB384" s="51">
        <v>444</v>
      </c>
      <c r="CC384" s="51">
        <v>483</v>
      </c>
      <c r="CD384" s="51">
        <v>510</v>
      </c>
      <c r="CE384" s="51">
        <v>463</v>
      </c>
      <c r="CF384" s="51">
        <v>462</v>
      </c>
      <c r="CG384" s="51">
        <v>463</v>
      </c>
      <c r="CH384" s="51">
        <v>456</v>
      </c>
      <c r="CI384" s="51">
        <v>478</v>
      </c>
      <c r="CJ384" s="51">
        <v>521</v>
      </c>
      <c r="CK384" s="51">
        <v>345</v>
      </c>
      <c r="CL384" s="51">
        <v>334</v>
      </c>
      <c r="CM384" s="51">
        <v>317</v>
      </c>
      <c r="CN384" s="51">
        <v>312</v>
      </c>
      <c r="CO384" s="51">
        <v>229</v>
      </c>
      <c r="CP384" s="51">
        <v>229</v>
      </c>
      <c r="CQ384" s="51">
        <v>182</v>
      </c>
      <c r="CR384" s="51">
        <v>178</v>
      </c>
      <c r="CS384" s="51">
        <v>153</v>
      </c>
      <c r="CT384" s="51">
        <v>171</v>
      </c>
      <c r="CU384" s="51">
        <v>136</v>
      </c>
      <c r="CV384" s="51">
        <v>111</v>
      </c>
      <c r="CW384" s="51">
        <v>85</v>
      </c>
      <c r="CX384" s="51">
        <v>74</v>
      </c>
      <c r="CY384" s="51">
        <v>253</v>
      </c>
      <c r="CZ384" s="51">
        <v>578</v>
      </c>
      <c r="DA384" s="51">
        <v>508</v>
      </c>
      <c r="DB384" s="51">
        <v>597</v>
      </c>
      <c r="DC384" s="51">
        <v>588</v>
      </c>
      <c r="DD384" s="51">
        <v>571</v>
      </c>
      <c r="DE384" s="51">
        <v>619</v>
      </c>
      <c r="DF384" s="51">
        <v>683</v>
      </c>
      <c r="DG384" s="51">
        <v>623</v>
      </c>
      <c r="DH384" s="51">
        <v>643</v>
      </c>
      <c r="DI384" s="51">
        <v>600</v>
      </c>
      <c r="DJ384" s="51">
        <v>668</v>
      </c>
      <c r="DK384" s="51">
        <v>689</v>
      </c>
      <c r="DL384" s="51">
        <v>680</v>
      </c>
      <c r="DM384" s="51">
        <v>693</v>
      </c>
      <c r="DN384" s="51">
        <v>647</v>
      </c>
      <c r="DO384" s="51">
        <v>630</v>
      </c>
      <c r="DP384" s="51">
        <v>629</v>
      </c>
      <c r="DQ384" s="51">
        <v>622</v>
      </c>
      <c r="DR384" s="51">
        <v>567</v>
      </c>
      <c r="DS384" s="51">
        <v>402</v>
      </c>
      <c r="DT384" s="51">
        <v>468</v>
      </c>
      <c r="DU384" s="51">
        <v>470</v>
      </c>
      <c r="DV384" s="51">
        <v>516</v>
      </c>
      <c r="DW384" s="51">
        <v>468</v>
      </c>
      <c r="DX384" s="51">
        <v>547</v>
      </c>
      <c r="DY384" s="51">
        <v>564</v>
      </c>
      <c r="DZ384" s="51">
        <v>553</v>
      </c>
      <c r="EA384" s="51">
        <v>537</v>
      </c>
      <c r="EB384" s="51">
        <v>542</v>
      </c>
      <c r="EC384" s="51">
        <v>626</v>
      </c>
      <c r="ED384" s="51">
        <v>628</v>
      </c>
      <c r="EE384" s="51">
        <v>659</v>
      </c>
      <c r="EF384" s="51">
        <v>658</v>
      </c>
      <c r="EG384" s="51">
        <v>583</v>
      </c>
      <c r="EH384" s="51">
        <v>738</v>
      </c>
      <c r="EI384" s="51">
        <v>688</v>
      </c>
      <c r="EJ384" s="51">
        <v>659</v>
      </c>
      <c r="EK384" s="51">
        <v>677</v>
      </c>
      <c r="EL384" s="51">
        <v>738</v>
      </c>
      <c r="EM384" s="51">
        <v>631</v>
      </c>
      <c r="EN384" s="51">
        <v>665</v>
      </c>
      <c r="EO384" s="51">
        <v>688</v>
      </c>
      <c r="EP384" s="51">
        <v>610</v>
      </c>
      <c r="EQ384" s="51">
        <v>589</v>
      </c>
      <c r="ER384" s="51">
        <v>563</v>
      </c>
      <c r="ES384" s="51">
        <v>528</v>
      </c>
      <c r="ET384" s="51">
        <v>605</v>
      </c>
      <c r="EU384" s="51">
        <v>569</v>
      </c>
      <c r="EV384" s="51">
        <v>554</v>
      </c>
      <c r="EW384" s="51">
        <v>546</v>
      </c>
      <c r="EX384" s="51">
        <v>621</v>
      </c>
      <c r="EY384" s="51">
        <v>660</v>
      </c>
      <c r="EZ384" s="51">
        <v>629</v>
      </c>
      <c r="FA384" s="51">
        <v>621</v>
      </c>
      <c r="FB384" s="51">
        <v>620</v>
      </c>
      <c r="FC384" s="51">
        <v>656</v>
      </c>
      <c r="FD384" s="51">
        <v>584</v>
      </c>
      <c r="FE384" s="51">
        <v>625</v>
      </c>
      <c r="FF384" s="51">
        <v>619</v>
      </c>
      <c r="FG384" s="51">
        <v>602</v>
      </c>
      <c r="FH384" s="51">
        <v>661</v>
      </c>
      <c r="FI384" s="51">
        <v>555</v>
      </c>
      <c r="FJ384" s="51">
        <v>551</v>
      </c>
      <c r="FK384" s="51">
        <v>555</v>
      </c>
      <c r="FL384" s="51">
        <v>563</v>
      </c>
      <c r="FM384" s="51">
        <v>603</v>
      </c>
      <c r="FN384" s="51">
        <v>521</v>
      </c>
      <c r="FO384" s="51">
        <v>502</v>
      </c>
      <c r="FP384" s="51">
        <v>472</v>
      </c>
      <c r="FQ384" s="51">
        <v>453</v>
      </c>
      <c r="FR384" s="51">
        <v>423</v>
      </c>
      <c r="FS384" s="51">
        <v>492</v>
      </c>
      <c r="FT384" s="51">
        <v>476</v>
      </c>
      <c r="FU384" s="51">
        <v>448</v>
      </c>
      <c r="FV384" s="51">
        <v>485</v>
      </c>
      <c r="FW384" s="51">
        <v>542</v>
      </c>
      <c r="FX384" s="51">
        <v>369</v>
      </c>
      <c r="FY384" s="51">
        <v>366</v>
      </c>
      <c r="FZ384" s="51">
        <v>365</v>
      </c>
      <c r="GA384" s="51">
        <v>291</v>
      </c>
      <c r="GB384" s="51">
        <v>278</v>
      </c>
      <c r="GC384" s="51">
        <v>254</v>
      </c>
      <c r="GD384" s="51">
        <v>250</v>
      </c>
      <c r="GE384" s="51">
        <v>234</v>
      </c>
      <c r="GF384" s="51">
        <v>174</v>
      </c>
      <c r="GG384" s="51">
        <v>202</v>
      </c>
      <c r="GH384" s="51">
        <v>188</v>
      </c>
      <c r="GI384" s="51">
        <v>164</v>
      </c>
      <c r="GJ384" s="51">
        <v>135</v>
      </c>
      <c r="GK384" s="51">
        <v>106</v>
      </c>
      <c r="GL384" s="52">
        <v>508</v>
      </c>
    </row>
    <row r="385" spans="1:194" s="1" customFormat="1">
      <c r="A385" s="30" t="s">
        <v>133</v>
      </c>
      <c r="B385" s="1" t="s">
        <v>461</v>
      </c>
      <c r="C385" s="29" t="str">
        <f t="shared" si="102"/>
        <v>LA England - Peterborough</v>
      </c>
      <c r="D385" s="50">
        <f t="shared" si="93"/>
        <v>79208</v>
      </c>
      <c r="E385" s="50">
        <f t="shared" si="94"/>
        <v>83683</v>
      </c>
      <c r="F385" s="51">
        <f t="shared" si="95"/>
        <v>217705</v>
      </c>
      <c r="G385" s="51">
        <f t="shared" si="96"/>
        <v>107535</v>
      </c>
      <c r="H385" s="52">
        <f t="shared" si="97"/>
        <v>110170</v>
      </c>
      <c r="I385" s="52">
        <f t="shared" si="98"/>
        <v>79208</v>
      </c>
      <c r="J385" s="52">
        <f t="shared" si="99"/>
        <v>83683</v>
      </c>
      <c r="K385" s="49">
        <f t="shared" si="100"/>
        <v>28327</v>
      </c>
      <c r="L385" s="50">
        <f t="shared" si="101"/>
        <v>26487</v>
      </c>
      <c r="M385" s="51">
        <v>1322</v>
      </c>
      <c r="N385" s="51">
        <v>1505</v>
      </c>
      <c r="O385" s="51">
        <v>1491</v>
      </c>
      <c r="P385" s="51">
        <v>1470</v>
      </c>
      <c r="Q385" s="51">
        <v>1524</v>
      </c>
      <c r="R385" s="51">
        <v>1504</v>
      </c>
      <c r="S385" s="51">
        <v>1640</v>
      </c>
      <c r="T385" s="51">
        <v>1636</v>
      </c>
      <c r="U385" s="51">
        <v>1728</v>
      </c>
      <c r="V385" s="51">
        <v>1692</v>
      </c>
      <c r="W385" s="51">
        <v>1725</v>
      </c>
      <c r="X385" s="51">
        <v>1660</v>
      </c>
      <c r="Y385" s="51">
        <v>1748</v>
      </c>
      <c r="Z385" s="51">
        <v>1657</v>
      </c>
      <c r="AA385" s="51">
        <v>1626</v>
      </c>
      <c r="AB385" s="51">
        <v>1554</v>
      </c>
      <c r="AC385" s="51">
        <v>1384</v>
      </c>
      <c r="AD385" s="51">
        <v>1461</v>
      </c>
      <c r="AE385" s="51">
        <v>1400</v>
      </c>
      <c r="AF385" s="51">
        <v>1063</v>
      </c>
      <c r="AG385" s="51">
        <v>1111</v>
      </c>
      <c r="AH385" s="51">
        <v>1074</v>
      </c>
      <c r="AI385" s="51">
        <v>1164</v>
      </c>
      <c r="AJ385" s="51">
        <v>1271</v>
      </c>
      <c r="AK385" s="51">
        <v>1352</v>
      </c>
      <c r="AL385" s="51">
        <v>1302</v>
      </c>
      <c r="AM385" s="51">
        <v>1400</v>
      </c>
      <c r="AN385" s="51">
        <v>1466</v>
      </c>
      <c r="AO385" s="51">
        <v>1473</v>
      </c>
      <c r="AP385" s="51">
        <v>1534</v>
      </c>
      <c r="AQ385" s="51">
        <v>1615</v>
      </c>
      <c r="AR385" s="51">
        <v>1655</v>
      </c>
      <c r="AS385" s="51">
        <v>1630</v>
      </c>
      <c r="AT385" s="51">
        <v>1587</v>
      </c>
      <c r="AU385" s="51">
        <v>1736</v>
      </c>
      <c r="AV385" s="51">
        <v>1616</v>
      </c>
      <c r="AW385" s="51">
        <v>1742</v>
      </c>
      <c r="AX385" s="51">
        <v>1691</v>
      </c>
      <c r="AY385" s="51">
        <v>1643</v>
      </c>
      <c r="AZ385" s="51">
        <v>1694</v>
      </c>
      <c r="BA385" s="51">
        <v>1664</v>
      </c>
      <c r="BB385" s="51">
        <v>1662</v>
      </c>
      <c r="BC385" s="51">
        <v>1589</v>
      </c>
      <c r="BD385" s="51">
        <v>1522</v>
      </c>
      <c r="BE385" s="51">
        <v>1384</v>
      </c>
      <c r="BF385" s="51">
        <v>1368</v>
      </c>
      <c r="BG385" s="51">
        <v>1369</v>
      </c>
      <c r="BH385" s="51">
        <v>1406</v>
      </c>
      <c r="BI385" s="51">
        <v>1345</v>
      </c>
      <c r="BJ385" s="51">
        <v>1404</v>
      </c>
      <c r="BK385" s="51">
        <v>1374</v>
      </c>
      <c r="BL385" s="51">
        <v>1315</v>
      </c>
      <c r="BM385" s="51">
        <v>1311</v>
      </c>
      <c r="BN385" s="51">
        <v>1375</v>
      </c>
      <c r="BO385" s="51">
        <v>1339</v>
      </c>
      <c r="BP385" s="51">
        <v>1326</v>
      </c>
      <c r="BQ385" s="51">
        <v>1233</v>
      </c>
      <c r="BR385" s="51">
        <v>1185</v>
      </c>
      <c r="BS385" s="51">
        <v>1232</v>
      </c>
      <c r="BT385" s="51">
        <v>1155</v>
      </c>
      <c r="BU385" s="51">
        <v>1078</v>
      </c>
      <c r="BV385" s="51">
        <v>1134</v>
      </c>
      <c r="BW385" s="51">
        <v>1047</v>
      </c>
      <c r="BX385" s="51">
        <v>974</v>
      </c>
      <c r="BY385" s="51">
        <v>949</v>
      </c>
      <c r="BZ385" s="51">
        <v>914</v>
      </c>
      <c r="CA385" s="51">
        <v>885</v>
      </c>
      <c r="CB385" s="51">
        <v>790</v>
      </c>
      <c r="CC385" s="51">
        <v>796</v>
      </c>
      <c r="CD385" s="51">
        <v>776</v>
      </c>
      <c r="CE385" s="51">
        <v>724</v>
      </c>
      <c r="CF385" s="51">
        <v>758</v>
      </c>
      <c r="CG385" s="51">
        <v>762</v>
      </c>
      <c r="CH385" s="51">
        <v>757</v>
      </c>
      <c r="CI385" s="51">
        <v>746</v>
      </c>
      <c r="CJ385" s="51">
        <v>767</v>
      </c>
      <c r="CK385" s="51">
        <v>633</v>
      </c>
      <c r="CL385" s="51">
        <v>524</v>
      </c>
      <c r="CM385" s="51">
        <v>531</v>
      </c>
      <c r="CN385" s="51">
        <v>484</v>
      </c>
      <c r="CO385" s="51">
        <v>376</v>
      </c>
      <c r="CP385" s="51">
        <v>383</v>
      </c>
      <c r="CQ385" s="51">
        <v>402</v>
      </c>
      <c r="CR385" s="51">
        <v>327</v>
      </c>
      <c r="CS385" s="51">
        <v>285</v>
      </c>
      <c r="CT385" s="51">
        <v>266</v>
      </c>
      <c r="CU385" s="51">
        <v>248</v>
      </c>
      <c r="CV385" s="51">
        <v>216</v>
      </c>
      <c r="CW385" s="51">
        <v>183</v>
      </c>
      <c r="CX385" s="51">
        <v>156</v>
      </c>
      <c r="CY385" s="51">
        <v>560</v>
      </c>
      <c r="CZ385" s="51">
        <v>1379</v>
      </c>
      <c r="DA385" s="51">
        <v>1304</v>
      </c>
      <c r="DB385" s="51">
        <v>1383</v>
      </c>
      <c r="DC385" s="51">
        <v>1364</v>
      </c>
      <c r="DD385" s="51">
        <v>1531</v>
      </c>
      <c r="DE385" s="51">
        <v>1496</v>
      </c>
      <c r="DF385" s="51">
        <v>1524</v>
      </c>
      <c r="DG385" s="51">
        <v>1518</v>
      </c>
      <c r="DH385" s="51">
        <v>1526</v>
      </c>
      <c r="DI385" s="51">
        <v>1599</v>
      </c>
      <c r="DJ385" s="51">
        <v>1594</v>
      </c>
      <c r="DK385" s="51">
        <v>1580</v>
      </c>
      <c r="DL385" s="51">
        <v>1499</v>
      </c>
      <c r="DM385" s="51">
        <v>1536</v>
      </c>
      <c r="DN385" s="51">
        <v>1544</v>
      </c>
      <c r="DO385" s="51">
        <v>1418</v>
      </c>
      <c r="DP385" s="51">
        <v>1390</v>
      </c>
      <c r="DQ385" s="51">
        <v>1302</v>
      </c>
      <c r="DR385" s="51">
        <v>1285</v>
      </c>
      <c r="DS385" s="51">
        <v>806</v>
      </c>
      <c r="DT385" s="51">
        <v>834</v>
      </c>
      <c r="DU385" s="51">
        <v>977</v>
      </c>
      <c r="DV385" s="51">
        <v>1116</v>
      </c>
      <c r="DW385" s="51">
        <v>1199</v>
      </c>
      <c r="DX385" s="51">
        <v>1310</v>
      </c>
      <c r="DY385" s="51">
        <v>1374</v>
      </c>
      <c r="DZ385" s="51">
        <v>1425</v>
      </c>
      <c r="EA385" s="51">
        <v>1474</v>
      </c>
      <c r="EB385" s="51">
        <v>1538</v>
      </c>
      <c r="EC385" s="51">
        <v>1677</v>
      </c>
      <c r="ED385" s="51">
        <v>1717</v>
      </c>
      <c r="EE385" s="51">
        <v>1792</v>
      </c>
      <c r="EF385" s="51">
        <v>1782</v>
      </c>
      <c r="EG385" s="51">
        <v>1769</v>
      </c>
      <c r="EH385" s="51">
        <v>1839</v>
      </c>
      <c r="EI385" s="51">
        <v>1811</v>
      </c>
      <c r="EJ385" s="51">
        <v>1861</v>
      </c>
      <c r="EK385" s="51">
        <v>1866</v>
      </c>
      <c r="EL385" s="51">
        <v>1781</v>
      </c>
      <c r="EM385" s="51">
        <v>1755</v>
      </c>
      <c r="EN385" s="51">
        <v>1651</v>
      </c>
      <c r="EO385" s="51">
        <v>1716</v>
      </c>
      <c r="EP385" s="51">
        <v>1624</v>
      </c>
      <c r="EQ385" s="51">
        <v>1571</v>
      </c>
      <c r="ER385" s="51">
        <v>1448</v>
      </c>
      <c r="ES385" s="51">
        <v>1408</v>
      </c>
      <c r="ET385" s="51">
        <v>1394</v>
      </c>
      <c r="EU385" s="51">
        <v>1325</v>
      </c>
      <c r="EV385" s="51">
        <v>1382</v>
      </c>
      <c r="EW385" s="51">
        <v>1375</v>
      </c>
      <c r="EX385" s="51">
        <v>1410</v>
      </c>
      <c r="EY385" s="51">
        <v>1409</v>
      </c>
      <c r="EZ385" s="51">
        <v>1312</v>
      </c>
      <c r="FA385" s="51">
        <v>1423</v>
      </c>
      <c r="FB385" s="51">
        <v>1324</v>
      </c>
      <c r="FC385" s="51">
        <v>1306</v>
      </c>
      <c r="FD385" s="51">
        <v>1372</v>
      </c>
      <c r="FE385" s="51">
        <v>1323</v>
      </c>
      <c r="FF385" s="51">
        <v>1259</v>
      </c>
      <c r="FG385" s="51">
        <v>1231</v>
      </c>
      <c r="FH385" s="51">
        <v>1176</v>
      </c>
      <c r="FI385" s="51">
        <v>1190</v>
      </c>
      <c r="FJ385" s="51">
        <v>1003</v>
      </c>
      <c r="FK385" s="51">
        <v>1060</v>
      </c>
      <c r="FL385" s="51">
        <v>1033</v>
      </c>
      <c r="FM385" s="51">
        <v>961</v>
      </c>
      <c r="FN385" s="51">
        <v>900</v>
      </c>
      <c r="FO385" s="51">
        <v>903</v>
      </c>
      <c r="FP385" s="51">
        <v>924</v>
      </c>
      <c r="FQ385" s="51">
        <v>884</v>
      </c>
      <c r="FR385" s="51">
        <v>882</v>
      </c>
      <c r="FS385" s="51">
        <v>815</v>
      </c>
      <c r="FT385" s="51">
        <v>786</v>
      </c>
      <c r="FU385" s="51">
        <v>808</v>
      </c>
      <c r="FV385" s="51">
        <v>788</v>
      </c>
      <c r="FW385" s="51">
        <v>961</v>
      </c>
      <c r="FX385" s="51">
        <v>724</v>
      </c>
      <c r="FY385" s="51">
        <v>596</v>
      </c>
      <c r="FZ385" s="51">
        <v>612</v>
      </c>
      <c r="GA385" s="51">
        <v>546</v>
      </c>
      <c r="GB385" s="51">
        <v>512</v>
      </c>
      <c r="GC385" s="51">
        <v>459</v>
      </c>
      <c r="GD385" s="51">
        <v>469</v>
      </c>
      <c r="GE385" s="51">
        <v>447</v>
      </c>
      <c r="GF385" s="51">
        <v>380</v>
      </c>
      <c r="GG385" s="51">
        <v>364</v>
      </c>
      <c r="GH385" s="51">
        <v>384</v>
      </c>
      <c r="GI385" s="51">
        <v>328</v>
      </c>
      <c r="GJ385" s="51">
        <v>261</v>
      </c>
      <c r="GK385" s="51">
        <v>261</v>
      </c>
      <c r="GL385" s="52">
        <v>1015</v>
      </c>
    </row>
    <row r="386" spans="1:194" s="1" customFormat="1">
      <c r="A386" s="30" t="s">
        <v>133</v>
      </c>
      <c r="B386" s="1" t="s">
        <v>462</v>
      </c>
      <c r="C386" s="29" t="str">
        <f t="shared" si="102"/>
        <v>LA England - Plymouth</v>
      </c>
      <c r="D386" s="50">
        <f t="shared" si="93"/>
        <v>104314</v>
      </c>
      <c r="E386" s="50">
        <f t="shared" si="94"/>
        <v>110592</v>
      </c>
      <c r="F386" s="51">
        <f t="shared" si="95"/>
        <v>266862</v>
      </c>
      <c r="G386" s="51">
        <f t="shared" si="96"/>
        <v>131031</v>
      </c>
      <c r="H386" s="52">
        <f t="shared" si="97"/>
        <v>135831</v>
      </c>
      <c r="I386" s="52">
        <f t="shared" si="98"/>
        <v>104314</v>
      </c>
      <c r="J386" s="52">
        <f t="shared" si="99"/>
        <v>110592</v>
      </c>
      <c r="K386" s="49">
        <f t="shared" si="100"/>
        <v>26717</v>
      </c>
      <c r="L386" s="50">
        <f t="shared" si="101"/>
        <v>25239</v>
      </c>
      <c r="M386" s="51">
        <v>1313</v>
      </c>
      <c r="N386" s="51">
        <v>1330</v>
      </c>
      <c r="O386" s="51">
        <v>1313</v>
      </c>
      <c r="P386" s="51">
        <v>1402</v>
      </c>
      <c r="Q386" s="51">
        <v>1426</v>
      </c>
      <c r="R386" s="51">
        <v>1466</v>
      </c>
      <c r="S386" s="51">
        <v>1555</v>
      </c>
      <c r="T386" s="51">
        <v>1520</v>
      </c>
      <c r="U386" s="51">
        <v>1548</v>
      </c>
      <c r="V386" s="51">
        <v>1573</v>
      </c>
      <c r="W386" s="51">
        <v>1624</v>
      </c>
      <c r="X386" s="51">
        <v>1612</v>
      </c>
      <c r="Y386" s="51">
        <v>1533</v>
      </c>
      <c r="Z386" s="51">
        <v>1579</v>
      </c>
      <c r="AA386" s="51">
        <v>1532</v>
      </c>
      <c r="AB386" s="51">
        <v>1472</v>
      </c>
      <c r="AC386" s="51">
        <v>1449</v>
      </c>
      <c r="AD386" s="51">
        <v>1470</v>
      </c>
      <c r="AE386" s="51">
        <v>1571</v>
      </c>
      <c r="AF386" s="51">
        <v>2348</v>
      </c>
      <c r="AG386" s="51">
        <v>2260</v>
      </c>
      <c r="AH386" s="51">
        <v>2007</v>
      </c>
      <c r="AI386" s="51">
        <v>2002</v>
      </c>
      <c r="AJ386" s="51">
        <v>2003</v>
      </c>
      <c r="AK386" s="51">
        <v>1715</v>
      </c>
      <c r="AL386" s="51">
        <v>1793</v>
      </c>
      <c r="AM386" s="51">
        <v>1836</v>
      </c>
      <c r="AN386" s="51">
        <v>1827</v>
      </c>
      <c r="AO386" s="51">
        <v>1853</v>
      </c>
      <c r="AP386" s="51">
        <v>1768</v>
      </c>
      <c r="AQ386" s="51">
        <v>1825</v>
      </c>
      <c r="AR386" s="51">
        <v>1877</v>
      </c>
      <c r="AS386" s="51">
        <v>1880</v>
      </c>
      <c r="AT386" s="51">
        <v>1833</v>
      </c>
      <c r="AU386" s="51">
        <v>1796</v>
      </c>
      <c r="AV386" s="51">
        <v>1765</v>
      </c>
      <c r="AW386" s="51">
        <v>1745</v>
      </c>
      <c r="AX386" s="51">
        <v>1798</v>
      </c>
      <c r="AY386" s="51">
        <v>1691</v>
      </c>
      <c r="AZ386" s="51">
        <v>1692</v>
      </c>
      <c r="BA386" s="51">
        <v>1754</v>
      </c>
      <c r="BB386" s="51">
        <v>1678</v>
      </c>
      <c r="BC386" s="51">
        <v>1656</v>
      </c>
      <c r="BD386" s="51">
        <v>1614</v>
      </c>
      <c r="BE386" s="51">
        <v>1460</v>
      </c>
      <c r="BF386" s="51">
        <v>1520</v>
      </c>
      <c r="BG386" s="51">
        <v>1471</v>
      </c>
      <c r="BH386" s="51">
        <v>1464</v>
      </c>
      <c r="BI386" s="51">
        <v>1526</v>
      </c>
      <c r="BJ386" s="51">
        <v>1631</v>
      </c>
      <c r="BK386" s="51">
        <v>1599</v>
      </c>
      <c r="BL386" s="51">
        <v>1708</v>
      </c>
      <c r="BM386" s="51">
        <v>1633</v>
      </c>
      <c r="BN386" s="51">
        <v>1778</v>
      </c>
      <c r="BO386" s="51">
        <v>1714</v>
      </c>
      <c r="BP386" s="51">
        <v>1739</v>
      </c>
      <c r="BQ386" s="51">
        <v>1732</v>
      </c>
      <c r="BR386" s="51">
        <v>1730</v>
      </c>
      <c r="BS386" s="51">
        <v>1756</v>
      </c>
      <c r="BT386" s="51">
        <v>1731</v>
      </c>
      <c r="BU386" s="51">
        <v>1642</v>
      </c>
      <c r="BV386" s="51">
        <v>1598</v>
      </c>
      <c r="BW386" s="51">
        <v>1566</v>
      </c>
      <c r="BX386" s="51">
        <v>1482</v>
      </c>
      <c r="BY386" s="51">
        <v>1420</v>
      </c>
      <c r="BZ386" s="51">
        <v>1394</v>
      </c>
      <c r="CA386" s="51">
        <v>1305</v>
      </c>
      <c r="CB386" s="51">
        <v>1289</v>
      </c>
      <c r="CC386" s="51">
        <v>1259</v>
      </c>
      <c r="CD386" s="51">
        <v>1214</v>
      </c>
      <c r="CE386" s="51">
        <v>1149</v>
      </c>
      <c r="CF386" s="51">
        <v>1110</v>
      </c>
      <c r="CG386" s="51">
        <v>1131</v>
      </c>
      <c r="CH386" s="51">
        <v>1225</v>
      </c>
      <c r="CI386" s="51">
        <v>1280</v>
      </c>
      <c r="CJ386" s="51">
        <v>1362</v>
      </c>
      <c r="CK386" s="51">
        <v>1037</v>
      </c>
      <c r="CL386" s="51">
        <v>998</v>
      </c>
      <c r="CM386" s="51">
        <v>918</v>
      </c>
      <c r="CN386" s="51">
        <v>881</v>
      </c>
      <c r="CO386" s="51">
        <v>642</v>
      </c>
      <c r="CP386" s="51">
        <v>581</v>
      </c>
      <c r="CQ386" s="51">
        <v>591</v>
      </c>
      <c r="CR386" s="51">
        <v>567</v>
      </c>
      <c r="CS386" s="51">
        <v>465</v>
      </c>
      <c r="CT386" s="51">
        <v>427</v>
      </c>
      <c r="CU386" s="51">
        <v>388</v>
      </c>
      <c r="CV386" s="51">
        <v>342</v>
      </c>
      <c r="CW386" s="51">
        <v>282</v>
      </c>
      <c r="CX386" s="51">
        <v>241</v>
      </c>
      <c r="CY386" s="51">
        <v>749</v>
      </c>
      <c r="CZ386" s="51">
        <v>1225</v>
      </c>
      <c r="DA386" s="51">
        <v>1177</v>
      </c>
      <c r="DB386" s="51">
        <v>1326</v>
      </c>
      <c r="DC386" s="51">
        <v>1339</v>
      </c>
      <c r="DD386" s="51">
        <v>1293</v>
      </c>
      <c r="DE386" s="51">
        <v>1274</v>
      </c>
      <c r="DF386" s="51">
        <v>1429</v>
      </c>
      <c r="DG386" s="51">
        <v>1449</v>
      </c>
      <c r="DH386" s="51">
        <v>1385</v>
      </c>
      <c r="DI386" s="51">
        <v>1569</v>
      </c>
      <c r="DJ386" s="51">
        <v>1543</v>
      </c>
      <c r="DK386" s="51">
        <v>1541</v>
      </c>
      <c r="DL386" s="51">
        <v>1560</v>
      </c>
      <c r="DM386" s="51">
        <v>1431</v>
      </c>
      <c r="DN386" s="51">
        <v>1531</v>
      </c>
      <c r="DO386" s="51">
        <v>1424</v>
      </c>
      <c r="DP386" s="51">
        <v>1358</v>
      </c>
      <c r="DQ386" s="51">
        <v>1385</v>
      </c>
      <c r="DR386" s="51">
        <v>1547</v>
      </c>
      <c r="DS386" s="51">
        <v>2569</v>
      </c>
      <c r="DT386" s="51">
        <v>2586</v>
      </c>
      <c r="DU386" s="51">
        <v>2317</v>
      </c>
      <c r="DV386" s="51">
        <v>2070</v>
      </c>
      <c r="DW386" s="51">
        <v>1885</v>
      </c>
      <c r="DX386" s="51">
        <v>1682</v>
      </c>
      <c r="DY386" s="51">
        <v>1839</v>
      </c>
      <c r="DZ386" s="51">
        <v>1722</v>
      </c>
      <c r="EA386" s="51">
        <v>1729</v>
      </c>
      <c r="EB386" s="51">
        <v>1894</v>
      </c>
      <c r="EC386" s="51">
        <v>1755</v>
      </c>
      <c r="ED386" s="51">
        <v>1873</v>
      </c>
      <c r="EE386" s="51">
        <v>1887</v>
      </c>
      <c r="EF386" s="51">
        <v>1943</v>
      </c>
      <c r="EG386" s="51">
        <v>1856</v>
      </c>
      <c r="EH386" s="51">
        <v>1873</v>
      </c>
      <c r="EI386" s="51">
        <v>1919</v>
      </c>
      <c r="EJ386" s="51">
        <v>1814</v>
      </c>
      <c r="EK386" s="51">
        <v>1817</v>
      </c>
      <c r="EL386" s="51">
        <v>1810</v>
      </c>
      <c r="EM386" s="51">
        <v>1677</v>
      </c>
      <c r="EN386" s="51">
        <v>1746</v>
      </c>
      <c r="EO386" s="51">
        <v>1704</v>
      </c>
      <c r="EP386" s="51">
        <v>1717</v>
      </c>
      <c r="EQ386" s="51">
        <v>1651</v>
      </c>
      <c r="ER386" s="51">
        <v>1442</v>
      </c>
      <c r="ES386" s="51">
        <v>1380</v>
      </c>
      <c r="ET386" s="51">
        <v>1544</v>
      </c>
      <c r="EU386" s="51">
        <v>1497</v>
      </c>
      <c r="EV386" s="51">
        <v>1591</v>
      </c>
      <c r="EW386" s="51">
        <v>1604</v>
      </c>
      <c r="EX386" s="51">
        <v>1662</v>
      </c>
      <c r="EY386" s="51">
        <v>1757</v>
      </c>
      <c r="EZ386" s="51">
        <v>1795</v>
      </c>
      <c r="FA386" s="51">
        <v>1770</v>
      </c>
      <c r="FB386" s="51">
        <v>1707</v>
      </c>
      <c r="FC386" s="51">
        <v>1900</v>
      </c>
      <c r="FD386" s="51">
        <v>1765</v>
      </c>
      <c r="FE386" s="51">
        <v>1790</v>
      </c>
      <c r="FF386" s="51">
        <v>1823</v>
      </c>
      <c r="FG386" s="51">
        <v>1645</v>
      </c>
      <c r="FH386" s="51">
        <v>1667</v>
      </c>
      <c r="FI386" s="51">
        <v>1647</v>
      </c>
      <c r="FJ386" s="51">
        <v>1531</v>
      </c>
      <c r="FK386" s="51">
        <v>1560</v>
      </c>
      <c r="FL386" s="51">
        <v>1423</v>
      </c>
      <c r="FM386" s="51">
        <v>1591</v>
      </c>
      <c r="FN386" s="51">
        <v>1388</v>
      </c>
      <c r="FO386" s="51">
        <v>1285</v>
      </c>
      <c r="FP386" s="51">
        <v>1312</v>
      </c>
      <c r="FQ386" s="51">
        <v>1263</v>
      </c>
      <c r="FR386" s="51">
        <v>1366</v>
      </c>
      <c r="FS386" s="51">
        <v>1267</v>
      </c>
      <c r="FT386" s="51">
        <v>1262</v>
      </c>
      <c r="FU386" s="51">
        <v>1307</v>
      </c>
      <c r="FV386" s="51">
        <v>1409</v>
      </c>
      <c r="FW386" s="51">
        <v>1485</v>
      </c>
      <c r="FX386" s="51">
        <v>1208</v>
      </c>
      <c r="FY386" s="51">
        <v>1115</v>
      </c>
      <c r="FZ386" s="51">
        <v>1046</v>
      </c>
      <c r="GA386" s="51">
        <v>940</v>
      </c>
      <c r="GB386" s="51">
        <v>836</v>
      </c>
      <c r="GC386" s="51">
        <v>729</v>
      </c>
      <c r="GD386" s="51">
        <v>786</v>
      </c>
      <c r="GE386" s="51">
        <v>756</v>
      </c>
      <c r="GF386" s="51">
        <v>693</v>
      </c>
      <c r="GG386" s="51">
        <v>623</v>
      </c>
      <c r="GH386" s="51">
        <v>573</v>
      </c>
      <c r="GI386" s="51">
        <v>486</v>
      </c>
      <c r="GJ386" s="51">
        <v>458</v>
      </c>
      <c r="GK386" s="51">
        <v>387</v>
      </c>
      <c r="GL386" s="52">
        <v>1639</v>
      </c>
    </row>
    <row r="387" spans="1:194" s="1" customFormat="1">
      <c r="A387" s="30" t="s">
        <v>133</v>
      </c>
      <c r="B387" s="1" t="s">
        <v>463</v>
      </c>
      <c r="C387" s="29" t="str">
        <f t="shared" si="102"/>
        <v>LA England - Portsmouth</v>
      </c>
      <c r="D387" s="50">
        <f t="shared" si="93"/>
        <v>82264</v>
      </c>
      <c r="E387" s="50">
        <f t="shared" si="94"/>
        <v>84108</v>
      </c>
      <c r="F387" s="51">
        <f t="shared" si="95"/>
        <v>208420</v>
      </c>
      <c r="G387" s="51">
        <f t="shared" si="96"/>
        <v>103763</v>
      </c>
      <c r="H387" s="52">
        <f t="shared" si="97"/>
        <v>104657</v>
      </c>
      <c r="I387" s="52">
        <f t="shared" si="98"/>
        <v>82264</v>
      </c>
      <c r="J387" s="52">
        <f t="shared" si="99"/>
        <v>84108</v>
      </c>
      <c r="K387" s="49">
        <f t="shared" si="100"/>
        <v>21499</v>
      </c>
      <c r="L387" s="50">
        <f t="shared" si="101"/>
        <v>20549</v>
      </c>
      <c r="M387" s="51">
        <v>1102</v>
      </c>
      <c r="N387" s="51">
        <v>1147</v>
      </c>
      <c r="O387" s="51">
        <v>1221</v>
      </c>
      <c r="P387" s="51">
        <v>1104</v>
      </c>
      <c r="Q387" s="51">
        <v>1148</v>
      </c>
      <c r="R387" s="51">
        <v>1158</v>
      </c>
      <c r="S387" s="51">
        <v>1247</v>
      </c>
      <c r="T387" s="51">
        <v>1261</v>
      </c>
      <c r="U387" s="51">
        <v>1272</v>
      </c>
      <c r="V387" s="51">
        <v>1252</v>
      </c>
      <c r="W387" s="51">
        <v>1229</v>
      </c>
      <c r="X387" s="51">
        <v>1205</v>
      </c>
      <c r="Y387" s="51">
        <v>1246</v>
      </c>
      <c r="Z387" s="51">
        <v>1281</v>
      </c>
      <c r="AA387" s="51">
        <v>1166</v>
      </c>
      <c r="AB387" s="51">
        <v>1185</v>
      </c>
      <c r="AC387" s="51">
        <v>1119</v>
      </c>
      <c r="AD387" s="51">
        <v>1156</v>
      </c>
      <c r="AE387" s="51">
        <v>1266</v>
      </c>
      <c r="AF387" s="51">
        <v>2265</v>
      </c>
      <c r="AG387" s="51">
        <v>2818</v>
      </c>
      <c r="AH387" s="51">
        <v>2717</v>
      </c>
      <c r="AI387" s="51">
        <v>2215</v>
      </c>
      <c r="AJ387" s="51">
        <v>1561</v>
      </c>
      <c r="AK387" s="51">
        <v>1446</v>
      </c>
      <c r="AL387" s="51">
        <v>1432</v>
      </c>
      <c r="AM387" s="51">
        <v>1447</v>
      </c>
      <c r="AN387" s="51">
        <v>1515</v>
      </c>
      <c r="AO387" s="51">
        <v>1528</v>
      </c>
      <c r="AP387" s="51">
        <v>1564</v>
      </c>
      <c r="AQ387" s="51">
        <v>1618</v>
      </c>
      <c r="AR387" s="51">
        <v>1548</v>
      </c>
      <c r="AS387" s="51">
        <v>1525</v>
      </c>
      <c r="AT387" s="51">
        <v>1499</v>
      </c>
      <c r="AU387" s="51">
        <v>1531</v>
      </c>
      <c r="AV387" s="51">
        <v>1588</v>
      </c>
      <c r="AW387" s="51">
        <v>1605</v>
      </c>
      <c r="AX387" s="51">
        <v>1568</v>
      </c>
      <c r="AY387" s="51">
        <v>1401</v>
      </c>
      <c r="AZ387" s="51">
        <v>1465</v>
      </c>
      <c r="BA387" s="51">
        <v>1436</v>
      </c>
      <c r="BB387" s="51">
        <v>1361</v>
      </c>
      <c r="BC387" s="51">
        <v>1404</v>
      </c>
      <c r="BD387" s="51">
        <v>1199</v>
      </c>
      <c r="BE387" s="51">
        <v>1245</v>
      </c>
      <c r="BF387" s="51">
        <v>1151</v>
      </c>
      <c r="BG387" s="51">
        <v>1161</v>
      </c>
      <c r="BH387" s="51">
        <v>1187</v>
      </c>
      <c r="BI387" s="51">
        <v>1197</v>
      </c>
      <c r="BJ387" s="51">
        <v>1245</v>
      </c>
      <c r="BK387" s="51">
        <v>1314</v>
      </c>
      <c r="BL387" s="51">
        <v>1339</v>
      </c>
      <c r="BM387" s="51">
        <v>1303</v>
      </c>
      <c r="BN387" s="51">
        <v>1301</v>
      </c>
      <c r="BO387" s="51">
        <v>1309</v>
      </c>
      <c r="BP387" s="51">
        <v>1289</v>
      </c>
      <c r="BQ387" s="51">
        <v>1260</v>
      </c>
      <c r="BR387" s="51">
        <v>1270</v>
      </c>
      <c r="BS387" s="51">
        <v>1267</v>
      </c>
      <c r="BT387" s="51">
        <v>1252</v>
      </c>
      <c r="BU387" s="51">
        <v>1187</v>
      </c>
      <c r="BV387" s="51">
        <v>1214</v>
      </c>
      <c r="BW387" s="51">
        <v>1078</v>
      </c>
      <c r="BX387" s="51">
        <v>1030</v>
      </c>
      <c r="BY387" s="51">
        <v>997</v>
      </c>
      <c r="BZ387" s="51">
        <v>917</v>
      </c>
      <c r="CA387" s="51">
        <v>903</v>
      </c>
      <c r="CB387" s="51">
        <v>805</v>
      </c>
      <c r="CC387" s="51">
        <v>755</v>
      </c>
      <c r="CD387" s="51">
        <v>757</v>
      </c>
      <c r="CE387" s="51">
        <v>752</v>
      </c>
      <c r="CF387" s="51">
        <v>723</v>
      </c>
      <c r="CG387" s="51">
        <v>762</v>
      </c>
      <c r="CH387" s="51">
        <v>714</v>
      </c>
      <c r="CI387" s="51">
        <v>766</v>
      </c>
      <c r="CJ387" s="51">
        <v>883</v>
      </c>
      <c r="CK387" s="51">
        <v>627</v>
      </c>
      <c r="CL387" s="51">
        <v>592</v>
      </c>
      <c r="CM387" s="51">
        <v>532</v>
      </c>
      <c r="CN387" s="51">
        <v>470</v>
      </c>
      <c r="CO387" s="51">
        <v>389</v>
      </c>
      <c r="CP387" s="51">
        <v>338</v>
      </c>
      <c r="CQ387" s="51">
        <v>333</v>
      </c>
      <c r="CR387" s="51">
        <v>315</v>
      </c>
      <c r="CS387" s="51">
        <v>313</v>
      </c>
      <c r="CT387" s="51">
        <v>242</v>
      </c>
      <c r="CU387" s="51">
        <v>244</v>
      </c>
      <c r="CV387" s="51">
        <v>215</v>
      </c>
      <c r="CW387" s="51">
        <v>203</v>
      </c>
      <c r="CX387" s="51">
        <v>124</v>
      </c>
      <c r="CY387" s="51">
        <v>472</v>
      </c>
      <c r="CZ387" s="51">
        <v>1013</v>
      </c>
      <c r="DA387" s="51">
        <v>1151</v>
      </c>
      <c r="DB387" s="51">
        <v>1137</v>
      </c>
      <c r="DC387" s="51">
        <v>1142</v>
      </c>
      <c r="DD387" s="51">
        <v>1108</v>
      </c>
      <c r="DE387" s="51">
        <v>1148</v>
      </c>
      <c r="DF387" s="51">
        <v>1204</v>
      </c>
      <c r="DG387" s="51">
        <v>1205</v>
      </c>
      <c r="DH387" s="51">
        <v>1173</v>
      </c>
      <c r="DI387" s="51">
        <v>1210</v>
      </c>
      <c r="DJ387" s="51">
        <v>1210</v>
      </c>
      <c r="DK387" s="51">
        <v>1211</v>
      </c>
      <c r="DL387" s="51">
        <v>1190</v>
      </c>
      <c r="DM387" s="51">
        <v>1093</v>
      </c>
      <c r="DN387" s="51">
        <v>1171</v>
      </c>
      <c r="DO387" s="51">
        <v>1073</v>
      </c>
      <c r="DP387" s="51">
        <v>1040</v>
      </c>
      <c r="DQ387" s="51">
        <v>1070</v>
      </c>
      <c r="DR387" s="51">
        <v>1268</v>
      </c>
      <c r="DS387" s="51">
        <v>2007</v>
      </c>
      <c r="DT387" s="51">
        <v>2330</v>
      </c>
      <c r="DU387" s="51">
        <v>2439</v>
      </c>
      <c r="DV387" s="51">
        <v>1868</v>
      </c>
      <c r="DW387" s="51">
        <v>1475</v>
      </c>
      <c r="DX387" s="51">
        <v>1262</v>
      </c>
      <c r="DY387" s="51">
        <v>1488</v>
      </c>
      <c r="DZ387" s="51">
        <v>1313</v>
      </c>
      <c r="EA387" s="51">
        <v>1513</v>
      </c>
      <c r="EB387" s="51">
        <v>1586</v>
      </c>
      <c r="EC387" s="51">
        <v>1577</v>
      </c>
      <c r="ED387" s="51">
        <v>1630</v>
      </c>
      <c r="EE387" s="51">
        <v>1690</v>
      </c>
      <c r="EF387" s="51">
        <v>1635</v>
      </c>
      <c r="EG387" s="51">
        <v>1629</v>
      </c>
      <c r="EH387" s="51">
        <v>1752</v>
      </c>
      <c r="EI387" s="51">
        <v>1600</v>
      </c>
      <c r="EJ387" s="51">
        <v>1678</v>
      </c>
      <c r="EK387" s="51">
        <v>1560</v>
      </c>
      <c r="EL387" s="51">
        <v>1490</v>
      </c>
      <c r="EM387" s="51">
        <v>1503</v>
      </c>
      <c r="EN387" s="51">
        <v>1396</v>
      </c>
      <c r="EO387" s="51">
        <v>1328</v>
      </c>
      <c r="EP387" s="51">
        <v>1300</v>
      </c>
      <c r="EQ387" s="51">
        <v>1277</v>
      </c>
      <c r="ER387" s="51">
        <v>1165</v>
      </c>
      <c r="ES387" s="51">
        <v>1110</v>
      </c>
      <c r="ET387" s="51">
        <v>1190</v>
      </c>
      <c r="EU387" s="51">
        <v>1158</v>
      </c>
      <c r="EV387" s="51">
        <v>1158</v>
      </c>
      <c r="EW387" s="51">
        <v>1172</v>
      </c>
      <c r="EX387" s="51">
        <v>1265</v>
      </c>
      <c r="EY387" s="51">
        <v>1333</v>
      </c>
      <c r="EZ387" s="51">
        <v>1329</v>
      </c>
      <c r="FA387" s="51">
        <v>1260</v>
      </c>
      <c r="FB387" s="51">
        <v>1329</v>
      </c>
      <c r="FC387" s="51">
        <v>1338</v>
      </c>
      <c r="FD387" s="51">
        <v>1366</v>
      </c>
      <c r="FE387" s="51">
        <v>1329</v>
      </c>
      <c r="FF387" s="51">
        <v>1218</v>
      </c>
      <c r="FG387" s="51">
        <v>1272</v>
      </c>
      <c r="FH387" s="51">
        <v>1195</v>
      </c>
      <c r="FI387" s="51">
        <v>1113</v>
      </c>
      <c r="FJ387" s="51">
        <v>1051</v>
      </c>
      <c r="FK387" s="51">
        <v>1037</v>
      </c>
      <c r="FL387" s="51">
        <v>975</v>
      </c>
      <c r="FM387" s="51">
        <v>947</v>
      </c>
      <c r="FN387" s="51">
        <v>922</v>
      </c>
      <c r="FO387" s="51">
        <v>920</v>
      </c>
      <c r="FP387" s="51">
        <v>859</v>
      </c>
      <c r="FQ387" s="51">
        <v>805</v>
      </c>
      <c r="FR387" s="51">
        <v>795</v>
      </c>
      <c r="FS387" s="51">
        <v>756</v>
      </c>
      <c r="FT387" s="51">
        <v>783</v>
      </c>
      <c r="FU387" s="51">
        <v>793</v>
      </c>
      <c r="FV387" s="51">
        <v>845</v>
      </c>
      <c r="FW387" s="51">
        <v>957</v>
      </c>
      <c r="FX387" s="51">
        <v>702</v>
      </c>
      <c r="FY387" s="51">
        <v>683</v>
      </c>
      <c r="FZ387" s="51">
        <v>575</v>
      </c>
      <c r="GA387" s="51">
        <v>599</v>
      </c>
      <c r="GB387" s="51">
        <v>571</v>
      </c>
      <c r="GC387" s="51">
        <v>443</v>
      </c>
      <c r="GD387" s="51">
        <v>492</v>
      </c>
      <c r="GE387" s="51">
        <v>478</v>
      </c>
      <c r="GF387" s="51">
        <v>453</v>
      </c>
      <c r="GG387" s="51">
        <v>408</v>
      </c>
      <c r="GH387" s="51">
        <v>352</v>
      </c>
      <c r="GI387" s="51">
        <v>358</v>
      </c>
      <c r="GJ387" s="51">
        <v>302</v>
      </c>
      <c r="GK387" s="51">
        <v>266</v>
      </c>
      <c r="GL387" s="52">
        <v>1087</v>
      </c>
    </row>
    <row r="388" spans="1:194" s="1" customFormat="1">
      <c r="A388" s="30" t="s">
        <v>133</v>
      </c>
      <c r="B388" s="1" t="s">
        <v>464</v>
      </c>
      <c r="C388" s="29" t="str">
        <f t="shared" si="102"/>
        <v>LA England - Preston</v>
      </c>
      <c r="D388" s="50">
        <f t="shared" si="93"/>
        <v>58655</v>
      </c>
      <c r="E388" s="50">
        <f t="shared" si="94"/>
        <v>59296</v>
      </c>
      <c r="F388" s="51">
        <f t="shared" si="95"/>
        <v>151582</v>
      </c>
      <c r="G388" s="51">
        <f t="shared" si="96"/>
        <v>75998</v>
      </c>
      <c r="H388" s="52">
        <f t="shared" si="97"/>
        <v>75584</v>
      </c>
      <c r="I388" s="52">
        <f t="shared" si="98"/>
        <v>58655</v>
      </c>
      <c r="J388" s="52">
        <f t="shared" si="99"/>
        <v>59296</v>
      </c>
      <c r="K388" s="49">
        <f t="shared" si="100"/>
        <v>17343</v>
      </c>
      <c r="L388" s="50">
        <f t="shared" si="101"/>
        <v>16288</v>
      </c>
      <c r="M388" s="51">
        <v>883</v>
      </c>
      <c r="N388" s="51">
        <v>946</v>
      </c>
      <c r="O388" s="51">
        <v>965</v>
      </c>
      <c r="P388" s="51">
        <v>950</v>
      </c>
      <c r="Q388" s="51">
        <v>936</v>
      </c>
      <c r="R388" s="51">
        <v>960</v>
      </c>
      <c r="S388" s="51">
        <v>1006</v>
      </c>
      <c r="T388" s="51">
        <v>978</v>
      </c>
      <c r="U388" s="51">
        <v>960</v>
      </c>
      <c r="V388" s="51">
        <v>950</v>
      </c>
      <c r="W388" s="51">
        <v>941</v>
      </c>
      <c r="X388" s="51">
        <v>1015</v>
      </c>
      <c r="Y388" s="51">
        <v>967</v>
      </c>
      <c r="Z388" s="51">
        <v>988</v>
      </c>
      <c r="AA388" s="51">
        <v>995</v>
      </c>
      <c r="AB388" s="51">
        <v>944</v>
      </c>
      <c r="AC388" s="51">
        <v>954</v>
      </c>
      <c r="AD388" s="51">
        <v>1005</v>
      </c>
      <c r="AE388" s="51">
        <v>1044</v>
      </c>
      <c r="AF388" s="51">
        <v>1268</v>
      </c>
      <c r="AG388" s="51">
        <v>1415</v>
      </c>
      <c r="AH388" s="51">
        <v>1263</v>
      </c>
      <c r="AI388" s="51">
        <v>1258</v>
      </c>
      <c r="AJ388" s="51">
        <v>1344</v>
      </c>
      <c r="AK388" s="51">
        <v>1382</v>
      </c>
      <c r="AL388" s="51">
        <v>1360</v>
      </c>
      <c r="AM388" s="51">
        <v>1158</v>
      </c>
      <c r="AN388" s="51">
        <v>1134</v>
      </c>
      <c r="AO388" s="51">
        <v>1094</v>
      </c>
      <c r="AP388" s="51">
        <v>1105</v>
      </c>
      <c r="AQ388" s="51">
        <v>1106</v>
      </c>
      <c r="AR388" s="51">
        <v>1104</v>
      </c>
      <c r="AS388" s="51">
        <v>1093</v>
      </c>
      <c r="AT388" s="51">
        <v>1041</v>
      </c>
      <c r="AU388" s="51">
        <v>1059</v>
      </c>
      <c r="AV388" s="51">
        <v>1020</v>
      </c>
      <c r="AW388" s="51">
        <v>1078</v>
      </c>
      <c r="AX388" s="51">
        <v>1041</v>
      </c>
      <c r="AY388" s="51">
        <v>1034</v>
      </c>
      <c r="AZ388" s="51">
        <v>928</v>
      </c>
      <c r="BA388" s="51">
        <v>956</v>
      </c>
      <c r="BB388" s="51">
        <v>991</v>
      </c>
      <c r="BC388" s="51">
        <v>1045</v>
      </c>
      <c r="BD388" s="51">
        <v>928</v>
      </c>
      <c r="BE388" s="51">
        <v>863</v>
      </c>
      <c r="BF388" s="51">
        <v>857</v>
      </c>
      <c r="BG388" s="51">
        <v>878</v>
      </c>
      <c r="BH388" s="51">
        <v>844</v>
      </c>
      <c r="BI388" s="51">
        <v>961</v>
      </c>
      <c r="BJ388" s="51">
        <v>959</v>
      </c>
      <c r="BK388" s="51">
        <v>985</v>
      </c>
      <c r="BL388" s="51">
        <v>929</v>
      </c>
      <c r="BM388" s="51">
        <v>1018</v>
      </c>
      <c r="BN388" s="51">
        <v>941</v>
      </c>
      <c r="BO388" s="51">
        <v>937</v>
      </c>
      <c r="BP388" s="51">
        <v>934</v>
      </c>
      <c r="BQ388" s="51">
        <v>932</v>
      </c>
      <c r="BR388" s="51">
        <v>954</v>
      </c>
      <c r="BS388" s="51">
        <v>952</v>
      </c>
      <c r="BT388" s="51">
        <v>897</v>
      </c>
      <c r="BU388" s="51">
        <v>997</v>
      </c>
      <c r="BV388" s="51">
        <v>835</v>
      </c>
      <c r="BW388" s="51">
        <v>828</v>
      </c>
      <c r="BX388" s="51">
        <v>750</v>
      </c>
      <c r="BY388" s="51">
        <v>705</v>
      </c>
      <c r="BZ388" s="51">
        <v>695</v>
      </c>
      <c r="CA388" s="51">
        <v>684</v>
      </c>
      <c r="CB388" s="51">
        <v>592</v>
      </c>
      <c r="CC388" s="51">
        <v>597</v>
      </c>
      <c r="CD388" s="51">
        <v>615</v>
      </c>
      <c r="CE388" s="51">
        <v>541</v>
      </c>
      <c r="CF388" s="51">
        <v>575</v>
      </c>
      <c r="CG388" s="51">
        <v>516</v>
      </c>
      <c r="CH388" s="51">
        <v>556</v>
      </c>
      <c r="CI388" s="51">
        <v>536</v>
      </c>
      <c r="CJ388" s="51">
        <v>540</v>
      </c>
      <c r="CK388" s="51">
        <v>429</v>
      </c>
      <c r="CL388" s="51">
        <v>364</v>
      </c>
      <c r="CM388" s="51">
        <v>392</v>
      </c>
      <c r="CN388" s="51">
        <v>333</v>
      </c>
      <c r="CO388" s="51">
        <v>320</v>
      </c>
      <c r="CP388" s="51">
        <v>285</v>
      </c>
      <c r="CQ388" s="51">
        <v>258</v>
      </c>
      <c r="CR388" s="51">
        <v>239</v>
      </c>
      <c r="CS388" s="51">
        <v>249</v>
      </c>
      <c r="CT388" s="51">
        <v>194</v>
      </c>
      <c r="CU388" s="51">
        <v>197</v>
      </c>
      <c r="CV388" s="51">
        <v>157</v>
      </c>
      <c r="CW388" s="51">
        <v>129</v>
      </c>
      <c r="CX388" s="51">
        <v>99</v>
      </c>
      <c r="CY388" s="51">
        <v>358</v>
      </c>
      <c r="CZ388" s="51">
        <v>858</v>
      </c>
      <c r="DA388" s="51">
        <v>900</v>
      </c>
      <c r="DB388" s="51">
        <v>861</v>
      </c>
      <c r="DC388" s="51">
        <v>969</v>
      </c>
      <c r="DD388" s="51">
        <v>889</v>
      </c>
      <c r="DE388" s="51">
        <v>940</v>
      </c>
      <c r="DF388" s="51">
        <v>881</v>
      </c>
      <c r="DG388" s="51">
        <v>925</v>
      </c>
      <c r="DH388" s="51">
        <v>973</v>
      </c>
      <c r="DI388" s="51">
        <v>936</v>
      </c>
      <c r="DJ388" s="51">
        <v>929</v>
      </c>
      <c r="DK388" s="51">
        <v>905</v>
      </c>
      <c r="DL388" s="51">
        <v>942</v>
      </c>
      <c r="DM388" s="51">
        <v>914</v>
      </c>
      <c r="DN388" s="51">
        <v>887</v>
      </c>
      <c r="DO388" s="51">
        <v>854</v>
      </c>
      <c r="DP388" s="51">
        <v>893</v>
      </c>
      <c r="DQ388" s="51">
        <v>832</v>
      </c>
      <c r="DR388" s="51">
        <v>901</v>
      </c>
      <c r="DS388" s="51">
        <v>1244</v>
      </c>
      <c r="DT388" s="51">
        <v>1538</v>
      </c>
      <c r="DU388" s="51">
        <v>1339</v>
      </c>
      <c r="DV388" s="51">
        <v>1232</v>
      </c>
      <c r="DW388" s="51">
        <v>1094</v>
      </c>
      <c r="DX388" s="51">
        <v>1082</v>
      </c>
      <c r="DY388" s="51">
        <v>1092</v>
      </c>
      <c r="DZ388" s="51">
        <v>1116</v>
      </c>
      <c r="EA388" s="51">
        <v>982</v>
      </c>
      <c r="EB388" s="51">
        <v>1135</v>
      </c>
      <c r="EC388" s="51">
        <v>1110</v>
      </c>
      <c r="ED388" s="51">
        <v>1115</v>
      </c>
      <c r="EE388" s="51">
        <v>1212</v>
      </c>
      <c r="EF388" s="51">
        <v>1155</v>
      </c>
      <c r="EG388" s="51">
        <v>1147</v>
      </c>
      <c r="EH388" s="51">
        <v>1139</v>
      </c>
      <c r="EI388" s="51">
        <v>1120</v>
      </c>
      <c r="EJ388" s="51">
        <v>1130</v>
      </c>
      <c r="EK388" s="51">
        <v>1023</v>
      </c>
      <c r="EL388" s="51">
        <v>1048</v>
      </c>
      <c r="EM388" s="51">
        <v>1007</v>
      </c>
      <c r="EN388" s="51">
        <v>948</v>
      </c>
      <c r="EO388" s="51">
        <v>1006</v>
      </c>
      <c r="EP388" s="51">
        <v>992</v>
      </c>
      <c r="EQ388" s="51">
        <v>960</v>
      </c>
      <c r="ER388" s="51">
        <v>838</v>
      </c>
      <c r="ES388" s="51">
        <v>874</v>
      </c>
      <c r="ET388" s="51">
        <v>847</v>
      </c>
      <c r="EU388" s="51">
        <v>845</v>
      </c>
      <c r="EV388" s="51">
        <v>838</v>
      </c>
      <c r="EW388" s="51">
        <v>921</v>
      </c>
      <c r="EX388" s="51">
        <v>889</v>
      </c>
      <c r="EY388" s="51">
        <v>969</v>
      </c>
      <c r="EZ388" s="51">
        <v>919</v>
      </c>
      <c r="FA388" s="51">
        <v>965</v>
      </c>
      <c r="FB388" s="51">
        <v>950</v>
      </c>
      <c r="FC388" s="51">
        <v>895</v>
      </c>
      <c r="FD388" s="51">
        <v>894</v>
      </c>
      <c r="FE388" s="51">
        <v>882</v>
      </c>
      <c r="FF388" s="51">
        <v>922</v>
      </c>
      <c r="FG388" s="51">
        <v>918</v>
      </c>
      <c r="FH388" s="51">
        <v>948</v>
      </c>
      <c r="FI388" s="51">
        <v>860</v>
      </c>
      <c r="FJ388" s="51">
        <v>789</v>
      </c>
      <c r="FK388" s="51">
        <v>741</v>
      </c>
      <c r="FL388" s="51">
        <v>703</v>
      </c>
      <c r="FM388" s="51">
        <v>745</v>
      </c>
      <c r="FN388" s="51">
        <v>660</v>
      </c>
      <c r="FO388" s="51">
        <v>657</v>
      </c>
      <c r="FP388" s="51">
        <v>608</v>
      </c>
      <c r="FQ388" s="51">
        <v>591</v>
      </c>
      <c r="FR388" s="51">
        <v>588</v>
      </c>
      <c r="FS388" s="51">
        <v>592</v>
      </c>
      <c r="FT388" s="51">
        <v>550</v>
      </c>
      <c r="FU388" s="51">
        <v>529</v>
      </c>
      <c r="FV388" s="51">
        <v>602</v>
      </c>
      <c r="FW388" s="51">
        <v>621</v>
      </c>
      <c r="FX388" s="51">
        <v>423</v>
      </c>
      <c r="FY388" s="51">
        <v>450</v>
      </c>
      <c r="FZ388" s="51">
        <v>433</v>
      </c>
      <c r="GA388" s="51">
        <v>408</v>
      </c>
      <c r="GB388" s="51">
        <v>362</v>
      </c>
      <c r="GC388" s="51">
        <v>336</v>
      </c>
      <c r="GD388" s="51">
        <v>342</v>
      </c>
      <c r="GE388" s="51">
        <v>319</v>
      </c>
      <c r="GF388" s="51">
        <v>317</v>
      </c>
      <c r="GG388" s="51">
        <v>262</v>
      </c>
      <c r="GH388" s="51">
        <v>243</v>
      </c>
      <c r="GI388" s="51">
        <v>255</v>
      </c>
      <c r="GJ388" s="51">
        <v>176</v>
      </c>
      <c r="GK388" s="51">
        <v>173</v>
      </c>
      <c r="GL388" s="52">
        <v>780</v>
      </c>
    </row>
    <row r="389" spans="1:194" s="1" customFormat="1">
      <c r="A389" s="30" t="s">
        <v>133</v>
      </c>
      <c r="B389" s="1" t="s">
        <v>465</v>
      </c>
      <c r="C389" s="29" t="str">
        <f t="shared" si="102"/>
        <v>LA England - Reading</v>
      </c>
      <c r="D389" s="50">
        <f t="shared" si="93"/>
        <v>68589</v>
      </c>
      <c r="E389" s="50">
        <f t="shared" si="94"/>
        <v>69305</v>
      </c>
      <c r="F389" s="51">
        <f t="shared" si="95"/>
        <v>174820</v>
      </c>
      <c r="G389" s="51">
        <f t="shared" si="96"/>
        <v>87515</v>
      </c>
      <c r="H389" s="52">
        <f t="shared" si="97"/>
        <v>87305</v>
      </c>
      <c r="I389" s="52">
        <f t="shared" si="98"/>
        <v>68589</v>
      </c>
      <c r="J389" s="52">
        <f t="shared" si="99"/>
        <v>69305</v>
      </c>
      <c r="K389" s="49">
        <f t="shared" si="100"/>
        <v>18926</v>
      </c>
      <c r="L389" s="50">
        <f t="shared" si="101"/>
        <v>18000</v>
      </c>
      <c r="M389" s="51">
        <v>1082</v>
      </c>
      <c r="N389" s="51">
        <v>1054</v>
      </c>
      <c r="O389" s="51">
        <v>1063</v>
      </c>
      <c r="P389" s="51">
        <v>1073</v>
      </c>
      <c r="Q389" s="51">
        <v>970</v>
      </c>
      <c r="R389" s="51">
        <v>1104</v>
      </c>
      <c r="S389" s="51">
        <v>1152</v>
      </c>
      <c r="T389" s="51">
        <v>1014</v>
      </c>
      <c r="U389" s="51">
        <v>1062</v>
      </c>
      <c r="V389" s="51">
        <v>1117</v>
      </c>
      <c r="W389" s="51">
        <v>1070</v>
      </c>
      <c r="X389" s="51">
        <v>1041</v>
      </c>
      <c r="Y389" s="51">
        <v>1026</v>
      </c>
      <c r="Z389" s="51">
        <v>1047</v>
      </c>
      <c r="AA389" s="51">
        <v>1090</v>
      </c>
      <c r="AB389" s="51">
        <v>1007</v>
      </c>
      <c r="AC389" s="51">
        <v>955</v>
      </c>
      <c r="AD389" s="51">
        <v>999</v>
      </c>
      <c r="AE389" s="51">
        <v>1033</v>
      </c>
      <c r="AF389" s="51">
        <v>1497</v>
      </c>
      <c r="AG389" s="51">
        <v>1743</v>
      </c>
      <c r="AH389" s="51">
        <v>1781</v>
      </c>
      <c r="AI389" s="51">
        <v>1504</v>
      </c>
      <c r="AJ389" s="51">
        <v>1326</v>
      </c>
      <c r="AK389" s="51">
        <v>1239</v>
      </c>
      <c r="AL389" s="51">
        <v>1269</v>
      </c>
      <c r="AM389" s="51">
        <v>1411</v>
      </c>
      <c r="AN389" s="51">
        <v>1362</v>
      </c>
      <c r="AO389" s="51">
        <v>1479</v>
      </c>
      <c r="AP389" s="51">
        <v>1396</v>
      </c>
      <c r="AQ389" s="51">
        <v>1451</v>
      </c>
      <c r="AR389" s="51">
        <v>1494</v>
      </c>
      <c r="AS389" s="51">
        <v>1540</v>
      </c>
      <c r="AT389" s="51">
        <v>1498</v>
      </c>
      <c r="AU389" s="51">
        <v>1553</v>
      </c>
      <c r="AV389" s="51">
        <v>1461</v>
      </c>
      <c r="AW389" s="51">
        <v>1514</v>
      </c>
      <c r="AX389" s="51">
        <v>1443</v>
      </c>
      <c r="AY389" s="51">
        <v>1462</v>
      </c>
      <c r="AZ389" s="51">
        <v>1466</v>
      </c>
      <c r="BA389" s="51">
        <v>1417</v>
      </c>
      <c r="BB389" s="51">
        <v>1420</v>
      </c>
      <c r="BC389" s="51">
        <v>1443</v>
      </c>
      <c r="BD389" s="51">
        <v>1353</v>
      </c>
      <c r="BE389" s="51">
        <v>1171</v>
      </c>
      <c r="BF389" s="51">
        <v>1206</v>
      </c>
      <c r="BG389" s="51">
        <v>1132</v>
      </c>
      <c r="BH389" s="51">
        <v>1177</v>
      </c>
      <c r="BI389" s="51">
        <v>1076</v>
      </c>
      <c r="BJ389" s="51">
        <v>1199</v>
      </c>
      <c r="BK389" s="51">
        <v>1107</v>
      </c>
      <c r="BL389" s="51">
        <v>1091</v>
      </c>
      <c r="BM389" s="51">
        <v>1070</v>
      </c>
      <c r="BN389" s="51">
        <v>1054</v>
      </c>
      <c r="BO389" s="51">
        <v>1015</v>
      </c>
      <c r="BP389" s="51">
        <v>1037</v>
      </c>
      <c r="BQ389" s="51">
        <v>1015</v>
      </c>
      <c r="BR389" s="51">
        <v>945</v>
      </c>
      <c r="BS389" s="51">
        <v>953</v>
      </c>
      <c r="BT389" s="51">
        <v>890</v>
      </c>
      <c r="BU389" s="51">
        <v>879</v>
      </c>
      <c r="BV389" s="51">
        <v>874</v>
      </c>
      <c r="BW389" s="51">
        <v>832</v>
      </c>
      <c r="BX389" s="51">
        <v>771</v>
      </c>
      <c r="BY389" s="51">
        <v>717</v>
      </c>
      <c r="BZ389" s="51">
        <v>649</v>
      </c>
      <c r="CA389" s="51">
        <v>628</v>
      </c>
      <c r="CB389" s="51">
        <v>568</v>
      </c>
      <c r="CC389" s="51">
        <v>559</v>
      </c>
      <c r="CD389" s="51">
        <v>543</v>
      </c>
      <c r="CE389" s="51">
        <v>494</v>
      </c>
      <c r="CF389" s="51">
        <v>472</v>
      </c>
      <c r="CG389" s="51">
        <v>440</v>
      </c>
      <c r="CH389" s="51">
        <v>458</v>
      </c>
      <c r="CI389" s="51">
        <v>517</v>
      </c>
      <c r="CJ389" s="51">
        <v>547</v>
      </c>
      <c r="CK389" s="51">
        <v>368</v>
      </c>
      <c r="CL389" s="51">
        <v>379</v>
      </c>
      <c r="CM389" s="51">
        <v>402</v>
      </c>
      <c r="CN389" s="51">
        <v>353</v>
      </c>
      <c r="CO389" s="51">
        <v>323</v>
      </c>
      <c r="CP389" s="51">
        <v>233</v>
      </c>
      <c r="CQ389" s="51">
        <v>307</v>
      </c>
      <c r="CR389" s="51">
        <v>223</v>
      </c>
      <c r="CS389" s="51">
        <v>199</v>
      </c>
      <c r="CT389" s="51">
        <v>223</v>
      </c>
      <c r="CU389" s="51">
        <v>174</v>
      </c>
      <c r="CV389" s="51">
        <v>145</v>
      </c>
      <c r="CW389" s="51">
        <v>139</v>
      </c>
      <c r="CX389" s="51">
        <v>92</v>
      </c>
      <c r="CY389" s="51">
        <v>388</v>
      </c>
      <c r="CZ389" s="51">
        <v>939</v>
      </c>
      <c r="DA389" s="51">
        <v>980</v>
      </c>
      <c r="DB389" s="51">
        <v>997</v>
      </c>
      <c r="DC389" s="51">
        <v>980</v>
      </c>
      <c r="DD389" s="51">
        <v>1028</v>
      </c>
      <c r="DE389" s="51">
        <v>1047</v>
      </c>
      <c r="DF389" s="51">
        <v>1100</v>
      </c>
      <c r="DG389" s="51">
        <v>977</v>
      </c>
      <c r="DH389" s="51">
        <v>1044</v>
      </c>
      <c r="DI389" s="51">
        <v>1069</v>
      </c>
      <c r="DJ389" s="51">
        <v>996</v>
      </c>
      <c r="DK389" s="51">
        <v>1022</v>
      </c>
      <c r="DL389" s="51">
        <v>962</v>
      </c>
      <c r="DM389" s="51">
        <v>1062</v>
      </c>
      <c r="DN389" s="51">
        <v>1033</v>
      </c>
      <c r="DO389" s="51">
        <v>942</v>
      </c>
      <c r="DP389" s="51">
        <v>964</v>
      </c>
      <c r="DQ389" s="51">
        <v>858</v>
      </c>
      <c r="DR389" s="51">
        <v>1016</v>
      </c>
      <c r="DS389" s="51">
        <v>1479</v>
      </c>
      <c r="DT389" s="51">
        <v>1807</v>
      </c>
      <c r="DU389" s="51">
        <v>1700</v>
      </c>
      <c r="DV389" s="51">
        <v>1493</v>
      </c>
      <c r="DW389" s="51">
        <v>1345</v>
      </c>
      <c r="DX389" s="51">
        <v>1162</v>
      </c>
      <c r="DY389" s="51">
        <v>1255</v>
      </c>
      <c r="DZ389" s="51">
        <v>1294</v>
      </c>
      <c r="EA389" s="51">
        <v>1357</v>
      </c>
      <c r="EB389" s="51">
        <v>1400</v>
      </c>
      <c r="EC389" s="51">
        <v>1461</v>
      </c>
      <c r="ED389" s="51">
        <v>1544</v>
      </c>
      <c r="EE389" s="51">
        <v>1520</v>
      </c>
      <c r="EF389" s="51">
        <v>1588</v>
      </c>
      <c r="EG389" s="51">
        <v>1538</v>
      </c>
      <c r="EH389" s="51">
        <v>1567</v>
      </c>
      <c r="EI389" s="51">
        <v>1597</v>
      </c>
      <c r="EJ389" s="51">
        <v>1558</v>
      </c>
      <c r="EK389" s="51">
        <v>1428</v>
      </c>
      <c r="EL389" s="51">
        <v>1475</v>
      </c>
      <c r="EM389" s="51">
        <v>1339</v>
      </c>
      <c r="EN389" s="51">
        <v>1378</v>
      </c>
      <c r="EO389" s="51">
        <v>1308</v>
      </c>
      <c r="EP389" s="51">
        <v>1367</v>
      </c>
      <c r="EQ389" s="51">
        <v>1204</v>
      </c>
      <c r="ER389" s="51">
        <v>1145</v>
      </c>
      <c r="ES389" s="51">
        <v>1137</v>
      </c>
      <c r="ET389" s="51">
        <v>1147</v>
      </c>
      <c r="EU389" s="51">
        <v>1154</v>
      </c>
      <c r="EV389" s="51">
        <v>1040</v>
      </c>
      <c r="EW389" s="51">
        <v>1050</v>
      </c>
      <c r="EX389" s="51">
        <v>1071</v>
      </c>
      <c r="EY389" s="51">
        <v>1074</v>
      </c>
      <c r="EZ389" s="51">
        <v>1091</v>
      </c>
      <c r="FA389" s="51">
        <v>1021</v>
      </c>
      <c r="FB389" s="51">
        <v>1010</v>
      </c>
      <c r="FC389" s="51">
        <v>1066</v>
      </c>
      <c r="FD389" s="51">
        <v>990</v>
      </c>
      <c r="FE389" s="51">
        <v>983</v>
      </c>
      <c r="FF389" s="51">
        <v>918</v>
      </c>
      <c r="FG389" s="51">
        <v>927</v>
      </c>
      <c r="FH389" s="51">
        <v>819</v>
      </c>
      <c r="FI389" s="51">
        <v>757</v>
      </c>
      <c r="FJ389" s="51">
        <v>685</v>
      </c>
      <c r="FK389" s="51">
        <v>733</v>
      </c>
      <c r="FL389" s="51">
        <v>682</v>
      </c>
      <c r="FM389" s="51">
        <v>674</v>
      </c>
      <c r="FN389" s="51">
        <v>598</v>
      </c>
      <c r="FO389" s="51">
        <v>644</v>
      </c>
      <c r="FP389" s="51">
        <v>616</v>
      </c>
      <c r="FQ389" s="51">
        <v>525</v>
      </c>
      <c r="FR389" s="51">
        <v>549</v>
      </c>
      <c r="FS389" s="51">
        <v>525</v>
      </c>
      <c r="FT389" s="51">
        <v>533</v>
      </c>
      <c r="FU389" s="51">
        <v>585</v>
      </c>
      <c r="FV389" s="51">
        <v>558</v>
      </c>
      <c r="FW389" s="51">
        <v>584</v>
      </c>
      <c r="FX389" s="51">
        <v>422</v>
      </c>
      <c r="FY389" s="51">
        <v>456</v>
      </c>
      <c r="FZ389" s="51">
        <v>492</v>
      </c>
      <c r="GA389" s="51">
        <v>389</v>
      </c>
      <c r="GB389" s="51">
        <v>351</v>
      </c>
      <c r="GC389" s="51">
        <v>353</v>
      </c>
      <c r="GD389" s="51">
        <v>314</v>
      </c>
      <c r="GE389" s="51">
        <v>314</v>
      </c>
      <c r="GF389" s="51">
        <v>331</v>
      </c>
      <c r="GG389" s="51">
        <v>250</v>
      </c>
      <c r="GH389" s="51">
        <v>239</v>
      </c>
      <c r="GI389" s="51">
        <v>227</v>
      </c>
      <c r="GJ389" s="51">
        <v>194</v>
      </c>
      <c r="GK389" s="51">
        <v>171</v>
      </c>
      <c r="GL389" s="52">
        <v>731</v>
      </c>
    </row>
    <row r="390" spans="1:194" s="1" customFormat="1">
      <c r="A390" s="30" t="s">
        <v>133</v>
      </c>
      <c r="B390" s="1" t="s">
        <v>466</v>
      </c>
      <c r="C390" s="29" t="str">
        <f t="shared" si="102"/>
        <v>LA England - Redbridge</v>
      </c>
      <c r="D390" s="50">
        <f t="shared" si="93"/>
        <v>114653</v>
      </c>
      <c r="E390" s="50">
        <f t="shared" si="94"/>
        <v>119425</v>
      </c>
      <c r="F390" s="51">
        <f t="shared" si="95"/>
        <v>310911</v>
      </c>
      <c r="G390" s="51">
        <f t="shared" si="96"/>
        <v>153994</v>
      </c>
      <c r="H390" s="52">
        <f t="shared" si="97"/>
        <v>156917</v>
      </c>
      <c r="I390" s="52">
        <f t="shared" si="98"/>
        <v>114653</v>
      </c>
      <c r="J390" s="52">
        <f t="shared" si="99"/>
        <v>119425</v>
      </c>
      <c r="K390" s="49">
        <f t="shared" si="100"/>
        <v>39341</v>
      </c>
      <c r="L390" s="50">
        <f t="shared" si="101"/>
        <v>37492</v>
      </c>
      <c r="M390" s="51">
        <v>2198</v>
      </c>
      <c r="N390" s="51">
        <v>2162</v>
      </c>
      <c r="O390" s="51">
        <v>2160</v>
      </c>
      <c r="P390" s="51">
        <v>2247</v>
      </c>
      <c r="Q390" s="51">
        <v>2177</v>
      </c>
      <c r="R390" s="51">
        <v>2138</v>
      </c>
      <c r="S390" s="51">
        <v>2242</v>
      </c>
      <c r="T390" s="51">
        <v>2133</v>
      </c>
      <c r="U390" s="51">
        <v>2154</v>
      </c>
      <c r="V390" s="51">
        <v>2228</v>
      </c>
      <c r="W390" s="51">
        <v>2253</v>
      </c>
      <c r="X390" s="51">
        <v>2185</v>
      </c>
      <c r="Y390" s="51">
        <v>2158</v>
      </c>
      <c r="Z390" s="51">
        <v>2119</v>
      </c>
      <c r="AA390" s="51">
        <v>2211</v>
      </c>
      <c r="AB390" s="51">
        <v>2227</v>
      </c>
      <c r="AC390" s="51">
        <v>2129</v>
      </c>
      <c r="AD390" s="51">
        <v>2220</v>
      </c>
      <c r="AE390" s="51">
        <v>2130</v>
      </c>
      <c r="AF390" s="51">
        <v>1789</v>
      </c>
      <c r="AG390" s="51">
        <v>1822</v>
      </c>
      <c r="AH390" s="51">
        <v>1880</v>
      </c>
      <c r="AI390" s="51">
        <v>2003</v>
      </c>
      <c r="AJ390" s="51">
        <v>2148</v>
      </c>
      <c r="AK390" s="51">
        <v>2197</v>
      </c>
      <c r="AL390" s="51">
        <v>2298</v>
      </c>
      <c r="AM390" s="51">
        <v>2181</v>
      </c>
      <c r="AN390" s="51">
        <v>2119</v>
      </c>
      <c r="AO390" s="51">
        <v>2056</v>
      </c>
      <c r="AP390" s="51">
        <v>2224</v>
      </c>
      <c r="AQ390" s="51">
        <v>2188</v>
      </c>
      <c r="AR390" s="51">
        <v>2248</v>
      </c>
      <c r="AS390" s="51">
        <v>2317</v>
      </c>
      <c r="AT390" s="51">
        <v>2328</v>
      </c>
      <c r="AU390" s="51">
        <v>2385</v>
      </c>
      <c r="AV390" s="51">
        <v>2463</v>
      </c>
      <c r="AW390" s="51">
        <v>2297</v>
      </c>
      <c r="AX390" s="51">
        <v>2451</v>
      </c>
      <c r="AY390" s="51">
        <v>2459</v>
      </c>
      <c r="AZ390" s="51">
        <v>2469</v>
      </c>
      <c r="BA390" s="51">
        <v>2403</v>
      </c>
      <c r="BB390" s="51">
        <v>2482</v>
      </c>
      <c r="BC390" s="51">
        <v>2482</v>
      </c>
      <c r="BD390" s="51">
        <v>2296</v>
      </c>
      <c r="BE390" s="51">
        <v>2407</v>
      </c>
      <c r="BF390" s="51">
        <v>2309</v>
      </c>
      <c r="BG390" s="51">
        <v>2189</v>
      </c>
      <c r="BH390" s="51">
        <v>2158</v>
      </c>
      <c r="BI390" s="51">
        <v>2167</v>
      </c>
      <c r="BJ390" s="51">
        <v>2070</v>
      </c>
      <c r="BK390" s="51">
        <v>1943</v>
      </c>
      <c r="BL390" s="51">
        <v>1888</v>
      </c>
      <c r="BM390" s="51">
        <v>1869</v>
      </c>
      <c r="BN390" s="51">
        <v>1930</v>
      </c>
      <c r="BO390" s="51">
        <v>2012</v>
      </c>
      <c r="BP390" s="51">
        <v>1673</v>
      </c>
      <c r="BQ390" s="51">
        <v>1698</v>
      </c>
      <c r="BR390" s="51">
        <v>1673</v>
      </c>
      <c r="BS390" s="51">
        <v>1725</v>
      </c>
      <c r="BT390" s="51">
        <v>1621</v>
      </c>
      <c r="BU390" s="51">
        <v>1581</v>
      </c>
      <c r="BV390" s="51">
        <v>1495</v>
      </c>
      <c r="BW390" s="51">
        <v>1544</v>
      </c>
      <c r="BX390" s="51">
        <v>1373</v>
      </c>
      <c r="BY390" s="51">
        <v>1438</v>
      </c>
      <c r="BZ390" s="51">
        <v>1280</v>
      </c>
      <c r="CA390" s="51">
        <v>1244</v>
      </c>
      <c r="CB390" s="51">
        <v>1145</v>
      </c>
      <c r="CC390" s="51">
        <v>1057</v>
      </c>
      <c r="CD390" s="51">
        <v>1010</v>
      </c>
      <c r="CE390" s="51">
        <v>955</v>
      </c>
      <c r="CF390" s="51">
        <v>907</v>
      </c>
      <c r="CG390" s="51">
        <v>862</v>
      </c>
      <c r="CH390" s="51">
        <v>830</v>
      </c>
      <c r="CI390" s="51">
        <v>847</v>
      </c>
      <c r="CJ390" s="51">
        <v>917</v>
      </c>
      <c r="CK390" s="51">
        <v>700</v>
      </c>
      <c r="CL390" s="51">
        <v>614</v>
      </c>
      <c r="CM390" s="51">
        <v>552</v>
      </c>
      <c r="CN390" s="51">
        <v>530</v>
      </c>
      <c r="CO390" s="51">
        <v>451</v>
      </c>
      <c r="CP390" s="51">
        <v>462</v>
      </c>
      <c r="CQ390" s="51">
        <v>531</v>
      </c>
      <c r="CR390" s="51">
        <v>425</v>
      </c>
      <c r="CS390" s="51">
        <v>419</v>
      </c>
      <c r="CT390" s="51">
        <v>341</v>
      </c>
      <c r="CU390" s="51">
        <v>324</v>
      </c>
      <c r="CV390" s="51">
        <v>263</v>
      </c>
      <c r="CW390" s="51">
        <v>254</v>
      </c>
      <c r="CX390" s="51">
        <v>176</v>
      </c>
      <c r="CY390" s="51">
        <v>679</v>
      </c>
      <c r="CZ390" s="51">
        <v>2100</v>
      </c>
      <c r="DA390" s="51">
        <v>2066</v>
      </c>
      <c r="DB390" s="51">
        <v>2127</v>
      </c>
      <c r="DC390" s="51">
        <v>2051</v>
      </c>
      <c r="DD390" s="51">
        <v>2154</v>
      </c>
      <c r="DE390" s="51">
        <v>2114</v>
      </c>
      <c r="DF390" s="51">
        <v>2145</v>
      </c>
      <c r="DG390" s="51">
        <v>2193</v>
      </c>
      <c r="DH390" s="51">
        <v>2014</v>
      </c>
      <c r="DI390" s="51">
        <v>2100</v>
      </c>
      <c r="DJ390" s="51">
        <v>2145</v>
      </c>
      <c r="DK390" s="51">
        <v>2113</v>
      </c>
      <c r="DL390" s="51">
        <v>2117</v>
      </c>
      <c r="DM390" s="51">
        <v>2175</v>
      </c>
      <c r="DN390" s="51">
        <v>2070</v>
      </c>
      <c r="DO390" s="51">
        <v>1973</v>
      </c>
      <c r="DP390" s="51">
        <v>1934</v>
      </c>
      <c r="DQ390" s="51">
        <v>1901</v>
      </c>
      <c r="DR390" s="51">
        <v>1957</v>
      </c>
      <c r="DS390" s="51">
        <v>1489</v>
      </c>
      <c r="DT390" s="51">
        <v>1622</v>
      </c>
      <c r="DU390" s="51">
        <v>1637</v>
      </c>
      <c r="DV390" s="51">
        <v>1849</v>
      </c>
      <c r="DW390" s="51">
        <v>2038</v>
      </c>
      <c r="DX390" s="51">
        <v>2129</v>
      </c>
      <c r="DY390" s="51">
        <v>2158</v>
      </c>
      <c r="DZ390" s="51">
        <v>2242</v>
      </c>
      <c r="EA390" s="51">
        <v>2246</v>
      </c>
      <c r="EB390" s="51">
        <v>2198</v>
      </c>
      <c r="EC390" s="51">
        <v>2198</v>
      </c>
      <c r="ED390" s="51">
        <v>2283</v>
      </c>
      <c r="EE390" s="51">
        <v>2408</v>
      </c>
      <c r="EF390" s="51">
        <v>2489</v>
      </c>
      <c r="EG390" s="51">
        <v>2523</v>
      </c>
      <c r="EH390" s="51">
        <v>2477</v>
      </c>
      <c r="EI390" s="51">
        <v>2496</v>
      </c>
      <c r="EJ390" s="51">
        <v>2517</v>
      </c>
      <c r="EK390" s="51">
        <v>2743</v>
      </c>
      <c r="EL390" s="51">
        <v>2611</v>
      </c>
      <c r="EM390" s="51">
        <v>2684</v>
      </c>
      <c r="EN390" s="51">
        <v>2611</v>
      </c>
      <c r="EO390" s="51">
        <v>2646</v>
      </c>
      <c r="EP390" s="51">
        <v>2623</v>
      </c>
      <c r="EQ390" s="51">
        <v>2473</v>
      </c>
      <c r="ER390" s="51">
        <v>2326</v>
      </c>
      <c r="ES390" s="51">
        <v>2321</v>
      </c>
      <c r="ET390" s="51">
        <v>2240</v>
      </c>
      <c r="EU390" s="51">
        <v>2200</v>
      </c>
      <c r="EV390" s="51">
        <v>2034</v>
      </c>
      <c r="EW390" s="51">
        <v>1997</v>
      </c>
      <c r="EX390" s="51">
        <v>1951</v>
      </c>
      <c r="EY390" s="51">
        <v>2050</v>
      </c>
      <c r="EZ390" s="51">
        <v>2029</v>
      </c>
      <c r="FA390" s="51">
        <v>1971</v>
      </c>
      <c r="FB390" s="51">
        <v>1865</v>
      </c>
      <c r="FC390" s="51">
        <v>1807</v>
      </c>
      <c r="FD390" s="51">
        <v>1703</v>
      </c>
      <c r="FE390" s="51">
        <v>1886</v>
      </c>
      <c r="FF390" s="51">
        <v>1748</v>
      </c>
      <c r="FG390" s="51">
        <v>1553</v>
      </c>
      <c r="FH390" s="51">
        <v>1553</v>
      </c>
      <c r="FI390" s="51">
        <v>1455</v>
      </c>
      <c r="FJ390" s="51">
        <v>1523</v>
      </c>
      <c r="FK390" s="51">
        <v>1321</v>
      </c>
      <c r="FL390" s="51">
        <v>1345</v>
      </c>
      <c r="FM390" s="51">
        <v>1370</v>
      </c>
      <c r="FN390" s="51">
        <v>1242</v>
      </c>
      <c r="FO390" s="51">
        <v>1151</v>
      </c>
      <c r="FP390" s="51">
        <v>1165</v>
      </c>
      <c r="FQ390" s="51">
        <v>1142</v>
      </c>
      <c r="FR390" s="51">
        <v>1068</v>
      </c>
      <c r="FS390" s="51">
        <v>1003</v>
      </c>
      <c r="FT390" s="51">
        <v>1015</v>
      </c>
      <c r="FU390" s="51">
        <v>949</v>
      </c>
      <c r="FV390" s="51">
        <v>986</v>
      </c>
      <c r="FW390" s="51">
        <v>1038</v>
      </c>
      <c r="FX390" s="51">
        <v>784</v>
      </c>
      <c r="FY390" s="51">
        <v>798</v>
      </c>
      <c r="FZ390" s="51">
        <v>746</v>
      </c>
      <c r="GA390" s="51">
        <v>690</v>
      </c>
      <c r="GB390" s="51">
        <v>621</v>
      </c>
      <c r="GC390" s="51">
        <v>518</v>
      </c>
      <c r="GD390" s="51">
        <v>549</v>
      </c>
      <c r="GE390" s="51">
        <v>548</v>
      </c>
      <c r="GF390" s="51">
        <v>541</v>
      </c>
      <c r="GG390" s="51">
        <v>436</v>
      </c>
      <c r="GH390" s="51">
        <v>422</v>
      </c>
      <c r="GI390" s="51">
        <v>391</v>
      </c>
      <c r="GJ390" s="51">
        <v>383</v>
      </c>
      <c r="GK390" s="51">
        <v>297</v>
      </c>
      <c r="GL390" s="52">
        <v>1347</v>
      </c>
    </row>
    <row r="391" spans="1:194" s="1" customFormat="1">
      <c r="A391" s="30" t="s">
        <v>133</v>
      </c>
      <c r="B391" s="1" t="s">
        <v>467</v>
      </c>
      <c r="C391" s="29" t="str">
        <f t="shared" si="102"/>
        <v>LA England - Redcar and Cleveland</v>
      </c>
      <c r="D391" s="50">
        <f t="shared" si="93"/>
        <v>52655</v>
      </c>
      <c r="E391" s="50">
        <f t="shared" si="94"/>
        <v>57290</v>
      </c>
      <c r="F391" s="51">
        <f t="shared" si="95"/>
        <v>137175</v>
      </c>
      <c r="G391" s="51">
        <f t="shared" si="96"/>
        <v>66603</v>
      </c>
      <c r="H391" s="52">
        <f t="shared" si="97"/>
        <v>70572</v>
      </c>
      <c r="I391" s="52">
        <f t="shared" si="98"/>
        <v>52655</v>
      </c>
      <c r="J391" s="52">
        <f t="shared" si="99"/>
        <v>57290</v>
      </c>
      <c r="K391" s="49">
        <f>SUM(M391:AD391)</f>
        <v>13948</v>
      </c>
      <c r="L391" s="50">
        <f t="shared" si="101"/>
        <v>13282</v>
      </c>
      <c r="M391" s="51">
        <v>665</v>
      </c>
      <c r="N391" s="51">
        <v>629</v>
      </c>
      <c r="O391" s="51">
        <v>657</v>
      </c>
      <c r="P391" s="51">
        <v>670</v>
      </c>
      <c r="Q391" s="51">
        <v>697</v>
      </c>
      <c r="R391" s="51">
        <v>771</v>
      </c>
      <c r="S391" s="51">
        <v>749</v>
      </c>
      <c r="T391" s="51">
        <v>786</v>
      </c>
      <c r="U391" s="51">
        <v>796</v>
      </c>
      <c r="V391" s="51">
        <v>861</v>
      </c>
      <c r="W391" s="51">
        <v>902</v>
      </c>
      <c r="X391" s="51">
        <v>869</v>
      </c>
      <c r="Y391" s="51">
        <v>823</v>
      </c>
      <c r="Z391" s="51">
        <v>769</v>
      </c>
      <c r="AA391" s="51">
        <v>859</v>
      </c>
      <c r="AB391" s="51">
        <v>832</v>
      </c>
      <c r="AC391" s="51">
        <v>833</v>
      </c>
      <c r="AD391" s="51">
        <v>780</v>
      </c>
      <c r="AE391" s="51">
        <v>807</v>
      </c>
      <c r="AF391" s="51">
        <v>626</v>
      </c>
      <c r="AG391" s="51">
        <v>612</v>
      </c>
      <c r="AH391" s="51">
        <v>598</v>
      </c>
      <c r="AI391" s="51">
        <v>674</v>
      </c>
      <c r="AJ391" s="51">
        <v>768</v>
      </c>
      <c r="AK391" s="51">
        <v>737</v>
      </c>
      <c r="AL391" s="51">
        <v>675</v>
      </c>
      <c r="AM391" s="51">
        <v>740</v>
      </c>
      <c r="AN391" s="51">
        <v>682</v>
      </c>
      <c r="AO391" s="51">
        <v>775</v>
      </c>
      <c r="AP391" s="51">
        <v>725</v>
      </c>
      <c r="AQ391" s="51">
        <v>771</v>
      </c>
      <c r="AR391" s="51">
        <v>765</v>
      </c>
      <c r="AS391" s="51">
        <v>717</v>
      </c>
      <c r="AT391" s="51">
        <v>752</v>
      </c>
      <c r="AU391" s="51">
        <v>765</v>
      </c>
      <c r="AV391" s="51">
        <v>754</v>
      </c>
      <c r="AW391" s="51">
        <v>686</v>
      </c>
      <c r="AX391" s="51">
        <v>780</v>
      </c>
      <c r="AY391" s="51">
        <v>722</v>
      </c>
      <c r="AZ391" s="51">
        <v>703</v>
      </c>
      <c r="BA391" s="51">
        <v>712</v>
      </c>
      <c r="BB391" s="51">
        <v>741</v>
      </c>
      <c r="BC391" s="51">
        <v>727</v>
      </c>
      <c r="BD391" s="51">
        <v>677</v>
      </c>
      <c r="BE391" s="51">
        <v>656</v>
      </c>
      <c r="BF391" s="51">
        <v>629</v>
      </c>
      <c r="BG391" s="51">
        <v>717</v>
      </c>
      <c r="BH391" s="51">
        <v>715</v>
      </c>
      <c r="BI391" s="51">
        <v>745</v>
      </c>
      <c r="BJ391" s="51">
        <v>787</v>
      </c>
      <c r="BK391" s="51">
        <v>877</v>
      </c>
      <c r="BL391" s="51">
        <v>937</v>
      </c>
      <c r="BM391" s="51">
        <v>906</v>
      </c>
      <c r="BN391" s="51">
        <v>972</v>
      </c>
      <c r="BO391" s="51">
        <v>927</v>
      </c>
      <c r="BP391" s="51">
        <v>1020</v>
      </c>
      <c r="BQ391" s="51">
        <v>1086</v>
      </c>
      <c r="BR391" s="51">
        <v>1004</v>
      </c>
      <c r="BS391" s="51">
        <v>1069</v>
      </c>
      <c r="BT391" s="51">
        <v>1058</v>
      </c>
      <c r="BU391" s="51">
        <v>1006</v>
      </c>
      <c r="BV391" s="51">
        <v>1004</v>
      </c>
      <c r="BW391" s="51">
        <v>957</v>
      </c>
      <c r="BX391" s="51">
        <v>941</v>
      </c>
      <c r="BY391" s="51">
        <v>965</v>
      </c>
      <c r="BZ391" s="51">
        <v>854</v>
      </c>
      <c r="CA391" s="51">
        <v>910</v>
      </c>
      <c r="CB391" s="51">
        <v>810</v>
      </c>
      <c r="CC391" s="51">
        <v>803</v>
      </c>
      <c r="CD391" s="51">
        <v>768</v>
      </c>
      <c r="CE391" s="51">
        <v>784</v>
      </c>
      <c r="CF391" s="51">
        <v>763</v>
      </c>
      <c r="CG391" s="51">
        <v>758</v>
      </c>
      <c r="CH391" s="51">
        <v>800</v>
      </c>
      <c r="CI391" s="51">
        <v>820</v>
      </c>
      <c r="CJ391" s="51">
        <v>865</v>
      </c>
      <c r="CK391" s="51">
        <v>688</v>
      </c>
      <c r="CL391" s="51">
        <v>651</v>
      </c>
      <c r="CM391" s="51">
        <v>602</v>
      </c>
      <c r="CN391" s="51">
        <v>502</v>
      </c>
      <c r="CO391" s="51">
        <v>478</v>
      </c>
      <c r="CP391" s="51">
        <v>422</v>
      </c>
      <c r="CQ391" s="51">
        <v>389</v>
      </c>
      <c r="CR391" s="51">
        <v>397</v>
      </c>
      <c r="CS391" s="51">
        <v>338</v>
      </c>
      <c r="CT391" s="51">
        <v>321</v>
      </c>
      <c r="CU391" s="51">
        <v>251</v>
      </c>
      <c r="CV391" s="51">
        <v>217</v>
      </c>
      <c r="CW391" s="51">
        <v>182</v>
      </c>
      <c r="CX391" s="51">
        <v>144</v>
      </c>
      <c r="CY391" s="51">
        <v>469</v>
      </c>
      <c r="CZ391" s="51">
        <v>658</v>
      </c>
      <c r="DA391" s="51">
        <v>567</v>
      </c>
      <c r="DB391" s="51">
        <v>666</v>
      </c>
      <c r="DC391" s="51">
        <v>708</v>
      </c>
      <c r="DD391" s="51">
        <v>716</v>
      </c>
      <c r="DE391" s="51">
        <v>762</v>
      </c>
      <c r="DF391" s="51">
        <v>715</v>
      </c>
      <c r="DG391" s="51">
        <v>763</v>
      </c>
      <c r="DH391" s="51">
        <v>742</v>
      </c>
      <c r="DI391" s="51">
        <v>779</v>
      </c>
      <c r="DJ391" s="51">
        <v>812</v>
      </c>
      <c r="DK391" s="51">
        <v>836</v>
      </c>
      <c r="DL391" s="51">
        <v>788</v>
      </c>
      <c r="DM391" s="51">
        <v>736</v>
      </c>
      <c r="DN391" s="51">
        <v>795</v>
      </c>
      <c r="DO391" s="51">
        <v>777</v>
      </c>
      <c r="DP391" s="51">
        <v>769</v>
      </c>
      <c r="DQ391" s="51">
        <v>693</v>
      </c>
      <c r="DR391" s="51">
        <v>674</v>
      </c>
      <c r="DS391" s="51">
        <v>495</v>
      </c>
      <c r="DT391" s="51">
        <v>541</v>
      </c>
      <c r="DU391" s="51">
        <v>586</v>
      </c>
      <c r="DV391" s="51">
        <v>661</v>
      </c>
      <c r="DW391" s="51">
        <v>661</v>
      </c>
      <c r="DX391" s="51">
        <v>695</v>
      </c>
      <c r="DY391" s="51">
        <v>734</v>
      </c>
      <c r="DZ391" s="51">
        <v>723</v>
      </c>
      <c r="EA391" s="51">
        <v>760</v>
      </c>
      <c r="EB391" s="51">
        <v>725</v>
      </c>
      <c r="EC391" s="51">
        <v>770</v>
      </c>
      <c r="ED391" s="51">
        <v>891</v>
      </c>
      <c r="EE391" s="51">
        <v>867</v>
      </c>
      <c r="EF391" s="51">
        <v>838</v>
      </c>
      <c r="EG391" s="51">
        <v>840</v>
      </c>
      <c r="EH391" s="51">
        <v>839</v>
      </c>
      <c r="EI391" s="51">
        <v>831</v>
      </c>
      <c r="EJ391" s="51">
        <v>873</v>
      </c>
      <c r="EK391" s="51">
        <v>876</v>
      </c>
      <c r="EL391" s="51">
        <v>774</v>
      </c>
      <c r="EM391" s="51">
        <v>773</v>
      </c>
      <c r="EN391" s="51">
        <v>831</v>
      </c>
      <c r="EO391" s="51">
        <v>824</v>
      </c>
      <c r="EP391" s="51">
        <v>850</v>
      </c>
      <c r="EQ391" s="51">
        <v>780</v>
      </c>
      <c r="ER391" s="51">
        <v>723</v>
      </c>
      <c r="ES391" s="51">
        <v>671</v>
      </c>
      <c r="ET391" s="51">
        <v>756</v>
      </c>
      <c r="EU391" s="51">
        <v>708</v>
      </c>
      <c r="EV391" s="51">
        <v>792</v>
      </c>
      <c r="EW391" s="51">
        <v>862</v>
      </c>
      <c r="EX391" s="51">
        <v>933</v>
      </c>
      <c r="EY391" s="51">
        <v>1010</v>
      </c>
      <c r="EZ391" s="51">
        <v>991</v>
      </c>
      <c r="FA391" s="51">
        <v>1008</v>
      </c>
      <c r="FB391" s="51">
        <v>1032</v>
      </c>
      <c r="FC391" s="51">
        <v>1129</v>
      </c>
      <c r="FD391" s="51">
        <v>1139</v>
      </c>
      <c r="FE391" s="51">
        <v>1155</v>
      </c>
      <c r="FF391" s="51">
        <v>1044</v>
      </c>
      <c r="FG391" s="51">
        <v>1102</v>
      </c>
      <c r="FH391" s="51">
        <v>1106</v>
      </c>
      <c r="FI391" s="51">
        <v>988</v>
      </c>
      <c r="FJ391" s="51">
        <v>1018</v>
      </c>
      <c r="FK391" s="51">
        <v>1021</v>
      </c>
      <c r="FL391" s="51">
        <v>995</v>
      </c>
      <c r="FM391" s="51">
        <v>918</v>
      </c>
      <c r="FN391" s="51">
        <v>872</v>
      </c>
      <c r="FO391" s="51">
        <v>836</v>
      </c>
      <c r="FP391" s="51">
        <v>909</v>
      </c>
      <c r="FQ391" s="51">
        <v>923</v>
      </c>
      <c r="FR391" s="51">
        <v>832</v>
      </c>
      <c r="FS391" s="51">
        <v>831</v>
      </c>
      <c r="FT391" s="51">
        <v>856</v>
      </c>
      <c r="FU391" s="51">
        <v>899</v>
      </c>
      <c r="FV391" s="51">
        <v>864</v>
      </c>
      <c r="FW391" s="51">
        <v>1014</v>
      </c>
      <c r="FX391" s="51">
        <v>787</v>
      </c>
      <c r="FY391" s="51">
        <v>679</v>
      </c>
      <c r="FZ391" s="51">
        <v>689</v>
      </c>
      <c r="GA391" s="51">
        <v>571</v>
      </c>
      <c r="GB391" s="51">
        <v>576</v>
      </c>
      <c r="GC391" s="51">
        <v>483</v>
      </c>
      <c r="GD391" s="51">
        <v>518</v>
      </c>
      <c r="GE391" s="51">
        <v>499</v>
      </c>
      <c r="GF391" s="51">
        <v>422</v>
      </c>
      <c r="GG391" s="51">
        <v>406</v>
      </c>
      <c r="GH391" s="51">
        <v>363</v>
      </c>
      <c r="GI391" s="51">
        <v>297</v>
      </c>
      <c r="GJ391" s="51">
        <v>250</v>
      </c>
      <c r="GK391" s="51">
        <v>216</v>
      </c>
      <c r="GL391" s="52">
        <v>885</v>
      </c>
    </row>
    <row r="392" spans="1:194" s="1" customFormat="1">
      <c r="A392" s="30" t="s">
        <v>133</v>
      </c>
      <c r="B392" s="1" t="s">
        <v>468</v>
      </c>
      <c r="C392" s="29" t="str">
        <f t="shared" si="102"/>
        <v>LA England - Redditch</v>
      </c>
      <c r="D392" s="50">
        <f t="shared" si="93"/>
        <v>33200</v>
      </c>
      <c r="E392" s="50">
        <f t="shared" si="94"/>
        <v>35017</v>
      </c>
      <c r="F392" s="51">
        <f t="shared" si="95"/>
        <v>87132</v>
      </c>
      <c r="G392" s="51">
        <f t="shared" si="96"/>
        <v>42934</v>
      </c>
      <c r="H392" s="52">
        <f t="shared" si="97"/>
        <v>44198</v>
      </c>
      <c r="I392" s="52">
        <f t="shared" si="98"/>
        <v>33200</v>
      </c>
      <c r="J392" s="52">
        <f t="shared" si="99"/>
        <v>35017</v>
      </c>
      <c r="K392" s="49">
        <f>SUM(M392:AD392)</f>
        <v>9734</v>
      </c>
      <c r="L392" s="50">
        <f t="shared" si="101"/>
        <v>9181</v>
      </c>
      <c r="M392" s="51">
        <v>463</v>
      </c>
      <c r="N392" s="51">
        <v>507</v>
      </c>
      <c r="O392" s="51">
        <v>480</v>
      </c>
      <c r="P392" s="51">
        <v>525</v>
      </c>
      <c r="Q392" s="51">
        <v>526</v>
      </c>
      <c r="R392" s="51">
        <v>539</v>
      </c>
      <c r="S392" s="51">
        <v>560</v>
      </c>
      <c r="T392" s="51">
        <v>578</v>
      </c>
      <c r="U392" s="51">
        <v>562</v>
      </c>
      <c r="V392" s="51">
        <v>526</v>
      </c>
      <c r="W392" s="51">
        <v>592</v>
      </c>
      <c r="X392" s="51">
        <v>576</v>
      </c>
      <c r="Y392" s="51">
        <v>563</v>
      </c>
      <c r="Z392" s="51">
        <v>550</v>
      </c>
      <c r="AA392" s="51">
        <v>584</v>
      </c>
      <c r="AB392" s="51">
        <v>564</v>
      </c>
      <c r="AC392" s="51">
        <v>498</v>
      </c>
      <c r="AD392" s="51">
        <v>541</v>
      </c>
      <c r="AE392" s="51">
        <v>517</v>
      </c>
      <c r="AF392" s="51">
        <v>339</v>
      </c>
      <c r="AG392" s="51">
        <v>389</v>
      </c>
      <c r="AH392" s="51">
        <v>398</v>
      </c>
      <c r="AI392" s="51">
        <v>444</v>
      </c>
      <c r="AJ392" s="51">
        <v>426</v>
      </c>
      <c r="AK392" s="51">
        <v>457</v>
      </c>
      <c r="AL392" s="51">
        <v>508</v>
      </c>
      <c r="AM392" s="51">
        <v>514</v>
      </c>
      <c r="AN392" s="51">
        <v>485</v>
      </c>
      <c r="AO392" s="51">
        <v>549</v>
      </c>
      <c r="AP392" s="51">
        <v>597</v>
      </c>
      <c r="AQ392" s="51">
        <v>612</v>
      </c>
      <c r="AR392" s="51">
        <v>583</v>
      </c>
      <c r="AS392" s="51">
        <v>716</v>
      </c>
      <c r="AT392" s="51">
        <v>615</v>
      </c>
      <c r="AU392" s="51">
        <v>617</v>
      </c>
      <c r="AV392" s="51">
        <v>592</v>
      </c>
      <c r="AW392" s="51">
        <v>564</v>
      </c>
      <c r="AX392" s="51">
        <v>576</v>
      </c>
      <c r="AY392" s="51">
        <v>587</v>
      </c>
      <c r="AZ392" s="51">
        <v>607</v>
      </c>
      <c r="BA392" s="51">
        <v>578</v>
      </c>
      <c r="BB392" s="51">
        <v>610</v>
      </c>
      <c r="BC392" s="51">
        <v>629</v>
      </c>
      <c r="BD392" s="51">
        <v>592</v>
      </c>
      <c r="BE392" s="51">
        <v>574</v>
      </c>
      <c r="BF392" s="51">
        <v>579</v>
      </c>
      <c r="BG392" s="51">
        <v>568</v>
      </c>
      <c r="BH392" s="51">
        <v>558</v>
      </c>
      <c r="BI392" s="51">
        <v>512</v>
      </c>
      <c r="BJ392" s="51">
        <v>492</v>
      </c>
      <c r="BK392" s="51">
        <v>594</v>
      </c>
      <c r="BL392" s="51">
        <v>608</v>
      </c>
      <c r="BM392" s="51">
        <v>586</v>
      </c>
      <c r="BN392" s="51">
        <v>583</v>
      </c>
      <c r="BO392" s="51">
        <v>569</v>
      </c>
      <c r="BP392" s="51">
        <v>542</v>
      </c>
      <c r="BQ392" s="51">
        <v>591</v>
      </c>
      <c r="BR392" s="51">
        <v>531</v>
      </c>
      <c r="BS392" s="51">
        <v>555</v>
      </c>
      <c r="BT392" s="51">
        <v>531</v>
      </c>
      <c r="BU392" s="51">
        <v>499</v>
      </c>
      <c r="BV392" s="51">
        <v>505</v>
      </c>
      <c r="BW392" s="51">
        <v>488</v>
      </c>
      <c r="BX392" s="51">
        <v>453</v>
      </c>
      <c r="BY392" s="51">
        <v>468</v>
      </c>
      <c r="BZ392" s="51">
        <v>475</v>
      </c>
      <c r="CA392" s="51">
        <v>445</v>
      </c>
      <c r="CB392" s="51">
        <v>427</v>
      </c>
      <c r="CC392" s="51">
        <v>449</v>
      </c>
      <c r="CD392" s="51">
        <v>437</v>
      </c>
      <c r="CE392" s="51">
        <v>466</v>
      </c>
      <c r="CF392" s="51">
        <v>431</v>
      </c>
      <c r="CG392" s="51">
        <v>497</v>
      </c>
      <c r="CH392" s="51">
        <v>460</v>
      </c>
      <c r="CI392" s="51">
        <v>444</v>
      </c>
      <c r="CJ392" s="51">
        <v>422</v>
      </c>
      <c r="CK392" s="51">
        <v>365</v>
      </c>
      <c r="CL392" s="51">
        <v>340</v>
      </c>
      <c r="CM392" s="51">
        <v>332</v>
      </c>
      <c r="CN392" s="51">
        <v>269</v>
      </c>
      <c r="CO392" s="51">
        <v>215</v>
      </c>
      <c r="CP392" s="51">
        <v>179</v>
      </c>
      <c r="CQ392" s="51">
        <v>172</v>
      </c>
      <c r="CR392" s="51">
        <v>161</v>
      </c>
      <c r="CS392" s="51">
        <v>113</v>
      </c>
      <c r="CT392" s="51">
        <v>146</v>
      </c>
      <c r="CU392" s="51">
        <v>94</v>
      </c>
      <c r="CV392" s="51">
        <v>75</v>
      </c>
      <c r="CW392" s="51">
        <v>71</v>
      </c>
      <c r="CX392" s="51">
        <v>43</v>
      </c>
      <c r="CY392" s="51">
        <v>185</v>
      </c>
      <c r="CZ392" s="51">
        <v>477</v>
      </c>
      <c r="DA392" s="51">
        <v>496</v>
      </c>
      <c r="DB392" s="51">
        <v>469</v>
      </c>
      <c r="DC392" s="51">
        <v>516</v>
      </c>
      <c r="DD392" s="51">
        <v>483</v>
      </c>
      <c r="DE392" s="51">
        <v>506</v>
      </c>
      <c r="DF392" s="51">
        <v>523</v>
      </c>
      <c r="DG392" s="51">
        <v>532</v>
      </c>
      <c r="DH392" s="51">
        <v>503</v>
      </c>
      <c r="DI392" s="51">
        <v>539</v>
      </c>
      <c r="DJ392" s="51">
        <v>550</v>
      </c>
      <c r="DK392" s="51">
        <v>529</v>
      </c>
      <c r="DL392" s="51">
        <v>500</v>
      </c>
      <c r="DM392" s="51">
        <v>486</v>
      </c>
      <c r="DN392" s="51">
        <v>484</v>
      </c>
      <c r="DO392" s="51">
        <v>566</v>
      </c>
      <c r="DP392" s="51">
        <v>524</v>
      </c>
      <c r="DQ392" s="51">
        <v>498</v>
      </c>
      <c r="DR392" s="51">
        <v>469</v>
      </c>
      <c r="DS392" s="51">
        <v>323</v>
      </c>
      <c r="DT392" s="51">
        <v>325</v>
      </c>
      <c r="DU392" s="51">
        <v>360</v>
      </c>
      <c r="DV392" s="51">
        <v>421</v>
      </c>
      <c r="DW392" s="51">
        <v>465</v>
      </c>
      <c r="DX392" s="51">
        <v>530</v>
      </c>
      <c r="DY392" s="51">
        <v>552</v>
      </c>
      <c r="DZ392" s="51">
        <v>515</v>
      </c>
      <c r="EA392" s="51">
        <v>581</v>
      </c>
      <c r="EB392" s="51">
        <v>586</v>
      </c>
      <c r="EC392" s="51">
        <v>569</v>
      </c>
      <c r="ED392" s="51">
        <v>650</v>
      </c>
      <c r="EE392" s="51">
        <v>667</v>
      </c>
      <c r="EF392" s="51">
        <v>661</v>
      </c>
      <c r="EG392" s="51">
        <v>718</v>
      </c>
      <c r="EH392" s="51">
        <v>645</v>
      </c>
      <c r="EI392" s="51">
        <v>641</v>
      </c>
      <c r="EJ392" s="51">
        <v>614</v>
      </c>
      <c r="EK392" s="51">
        <v>674</v>
      </c>
      <c r="EL392" s="51">
        <v>597</v>
      </c>
      <c r="EM392" s="51">
        <v>599</v>
      </c>
      <c r="EN392" s="51">
        <v>660</v>
      </c>
      <c r="EO392" s="51">
        <v>662</v>
      </c>
      <c r="EP392" s="51">
        <v>664</v>
      </c>
      <c r="EQ392" s="51">
        <v>589</v>
      </c>
      <c r="ER392" s="51">
        <v>500</v>
      </c>
      <c r="ES392" s="51">
        <v>462</v>
      </c>
      <c r="ET392" s="51">
        <v>516</v>
      </c>
      <c r="EU392" s="51">
        <v>512</v>
      </c>
      <c r="EV392" s="51">
        <v>538</v>
      </c>
      <c r="EW392" s="51">
        <v>555</v>
      </c>
      <c r="EX392" s="51">
        <v>621</v>
      </c>
      <c r="EY392" s="51">
        <v>559</v>
      </c>
      <c r="EZ392" s="51">
        <v>589</v>
      </c>
      <c r="FA392" s="51">
        <v>586</v>
      </c>
      <c r="FB392" s="51">
        <v>576</v>
      </c>
      <c r="FC392" s="51">
        <v>558</v>
      </c>
      <c r="FD392" s="51">
        <v>566</v>
      </c>
      <c r="FE392" s="51">
        <v>619</v>
      </c>
      <c r="FF392" s="51">
        <v>552</v>
      </c>
      <c r="FG392" s="51">
        <v>543</v>
      </c>
      <c r="FH392" s="51">
        <v>549</v>
      </c>
      <c r="FI392" s="51">
        <v>501</v>
      </c>
      <c r="FJ392" s="51">
        <v>512</v>
      </c>
      <c r="FK392" s="51">
        <v>511</v>
      </c>
      <c r="FL392" s="51">
        <v>519</v>
      </c>
      <c r="FM392" s="51">
        <v>546</v>
      </c>
      <c r="FN392" s="51">
        <v>503</v>
      </c>
      <c r="FO392" s="51">
        <v>460</v>
      </c>
      <c r="FP392" s="51">
        <v>535</v>
      </c>
      <c r="FQ392" s="51">
        <v>511</v>
      </c>
      <c r="FR392" s="51">
        <v>487</v>
      </c>
      <c r="FS392" s="51">
        <v>481</v>
      </c>
      <c r="FT392" s="51">
        <v>419</v>
      </c>
      <c r="FU392" s="51">
        <v>502</v>
      </c>
      <c r="FV392" s="51">
        <v>451</v>
      </c>
      <c r="FW392" s="51">
        <v>474</v>
      </c>
      <c r="FX392" s="51">
        <v>375</v>
      </c>
      <c r="FY392" s="51">
        <v>369</v>
      </c>
      <c r="FZ392" s="51">
        <v>346</v>
      </c>
      <c r="GA392" s="51">
        <v>265</v>
      </c>
      <c r="GB392" s="51">
        <v>248</v>
      </c>
      <c r="GC392" s="51">
        <v>202</v>
      </c>
      <c r="GD392" s="51">
        <v>194</v>
      </c>
      <c r="GE392" s="51">
        <v>198</v>
      </c>
      <c r="GF392" s="51">
        <v>201</v>
      </c>
      <c r="GG392" s="51">
        <v>179</v>
      </c>
      <c r="GH392" s="51">
        <v>141</v>
      </c>
      <c r="GI392" s="51">
        <v>113</v>
      </c>
      <c r="GJ392" s="51">
        <v>106</v>
      </c>
      <c r="GK392" s="51">
        <v>98</v>
      </c>
      <c r="GL392" s="52">
        <v>432</v>
      </c>
    </row>
    <row r="393" spans="1:194" s="1" customFormat="1">
      <c r="A393" s="30" t="s">
        <v>133</v>
      </c>
      <c r="B393" s="1" t="s">
        <v>469</v>
      </c>
      <c r="C393" s="29" t="str">
        <f t="shared" si="102"/>
        <v>LA England - Reigate and Banstead</v>
      </c>
      <c r="D393" s="50">
        <f t="shared" si="93"/>
        <v>57326</v>
      </c>
      <c r="E393" s="50">
        <f t="shared" si="94"/>
        <v>61482</v>
      </c>
      <c r="F393" s="51">
        <f t="shared" si="95"/>
        <v>153629</v>
      </c>
      <c r="G393" s="51">
        <f t="shared" si="96"/>
        <v>75130</v>
      </c>
      <c r="H393" s="52">
        <f t="shared" si="97"/>
        <v>78499</v>
      </c>
      <c r="I393" s="52">
        <f t="shared" si="98"/>
        <v>57326</v>
      </c>
      <c r="J393" s="52">
        <f t="shared" si="99"/>
        <v>61482</v>
      </c>
      <c r="K393" s="49">
        <f>SUM(M393:AD393)</f>
        <v>17804</v>
      </c>
      <c r="L393" s="50">
        <f t="shared" si="101"/>
        <v>17017</v>
      </c>
      <c r="M393" s="51">
        <v>891</v>
      </c>
      <c r="N393" s="51">
        <v>955</v>
      </c>
      <c r="O393" s="51">
        <v>897</v>
      </c>
      <c r="P393" s="51">
        <v>970</v>
      </c>
      <c r="Q393" s="51">
        <v>962</v>
      </c>
      <c r="R393" s="51">
        <v>942</v>
      </c>
      <c r="S393" s="51">
        <v>1041</v>
      </c>
      <c r="T393" s="51">
        <v>989</v>
      </c>
      <c r="U393" s="51">
        <v>1004</v>
      </c>
      <c r="V393" s="51">
        <v>1049</v>
      </c>
      <c r="W393" s="51">
        <v>1069</v>
      </c>
      <c r="X393" s="51">
        <v>1045</v>
      </c>
      <c r="Y393" s="51">
        <v>1048</v>
      </c>
      <c r="Z393" s="51">
        <v>1068</v>
      </c>
      <c r="AA393" s="51">
        <v>1058</v>
      </c>
      <c r="AB393" s="51">
        <v>967</v>
      </c>
      <c r="AC393" s="51">
        <v>951</v>
      </c>
      <c r="AD393" s="51">
        <v>898</v>
      </c>
      <c r="AE393" s="51">
        <v>866</v>
      </c>
      <c r="AF393" s="51">
        <v>530</v>
      </c>
      <c r="AG393" s="51">
        <v>512</v>
      </c>
      <c r="AH393" s="51">
        <v>591</v>
      </c>
      <c r="AI393" s="51">
        <v>628</v>
      </c>
      <c r="AJ393" s="51">
        <v>834</v>
      </c>
      <c r="AK393" s="51">
        <v>794</v>
      </c>
      <c r="AL393" s="51">
        <v>813</v>
      </c>
      <c r="AM393" s="51">
        <v>821</v>
      </c>
      <c r="AN393" s="51">
        <v>824</v>
      </c>
      <c r="AO393" s="51">
        <v>847</v>
      </c>
      <c r="AP393" s="51">
        <v>853</v>
      </c>
      <c r="AQ393" s="51">
        <v>886</v>
      </c>
      <c r="AR393" s="51">
        <v>991</v>
      </c>
      <c r="AS393" s="51">
        <v>1051</v>
      </c>
      <c r="AT393" s="51">
        <v>1035</v>
      </c>
      <c r="AU393" s="51">
        <v>1116</v>
      </c>
      <c r="AV393" s="51">
        <v>994</v>
      </c>
      <c r="AW393" s="51">
        <v>1102</v>
      </c>
      <c r="AX393" s="51">
        <v>1101</v>
      </c>
      <c r="AY393" s="51">
        <v>1048</v>
      </c>
      <c r="AZ393" s="51">
        <v>1035</v>
      </c>
      <c r="BA393" s="51">
        <v>1172</v>
      </c>
      <c r="BB393" s="51">
        <v>1088</v>
      </c>
      <c r="BC393" s="51">
        <v>1112</v>
      </c>
      <c r="BD393" s="51">
        <v>1117</v>
      </c>
      <c r="BE393" s="51">
        <v>1117</v>
      </c>
      <c r="BF393" s="51">
        <v>990</v>
      </c>
      <c r="BG393" s="51">
        <v>1051</v>
      </c>
      <c r="BH393" s="51">
        <v>1060</v>
      </c>
      <c r="BI393" s="51">
        <v>1095</v>
      </c>
      <c r="BJ393" s="51">
        <v>1072</v>
      </c>
      <c r="BK393" s="51">
        <v>1048</v>
      </c>
      <c r="BL393" s="51">
        <v>1088</v>
      </c>
      <c r="BM393" s="51">
        <v>1040</v>
      </c>
      <c r="BN393" s="51">
        <v>1022</v>
      </c>
      <c r="BO393" s="51">
        <v>1047</v>
      </c>
      <c r="BP393" s="51">
        <v>1031</v>
      </c>
      <c r="BQ393" s="51">
        <v>1135</v>
      </c>
      <c r="BR393" s="51">
        <v>967</v>
      </c>
      <c r="BS393" s="51">
        <v>1043</v>
      </c>
      <c r="BT393" s="51">
        <v>958</v>
      </c>
      <c r="BU393" s="51">
        <v>944</v>
      </c>
      <c r="BV393" s="51">
        <v>893</v>
      </c>
      <c r="BW393" s="51">
        <v>886</v>
      </c>
      <c r="BX393" s="51">
        <v>829</v>
      </c>
      <c r="BY393" s="51">
        <v>778</v>
      </c>
      <c r="BZ393" s="51">
        <v>754</v>
      </c>
      <c r="CA393" s="51">
        <v>712</v>
      </c>
      <c r="CB393" s="51">
        <v>675</v>
      </c>
      <c r="CC393" s="51">
        <v>637</v>
      </c>
      <c r="CD393" s="51">
        <v>624</v>
      </c>
      <c r="CE393" s="51">
        <v>624</v>
      </c>
      <c r="CF393" s="51">
        <v>610</v>
      </c>
      <c r="CG393" s="51">
        <v>634</v>
      </c>
      <c r="CH393" s="51">
        <v>624</v>
      </c>
      <c r="CI393" s="51">
        <v>707</v>
      </c>
      <c r="CJ393" s="51">
        <v>717</v>
      </c>
      <c r="CK393" s="51">
        <v>578</v>
      </c>
      <c r="CL393" s="51">
        <v>486</v>
      </c>
      <c r="CM393" s="51">
        <v>471</v>
      </c>
      <c r="CN393" s="51">
        <v>454</v>
      </c>
      <c r="CO393" s="51">
        <v>403</v>
      </c>
      <c r="CP393" s="51">
        <v>307</v>
      </c>
      <c r="CQ393" s="51">
        <v>286</v>
      </c>
      <c r="CR393" s="51">
        <v>322</v>
      </c>
      <c r="CS393" s="51">
        <v>273</v>
      </c>
      <c r="CT393" s="51">
        <v>274</v>
      </c>
      <c r="CU393" s="51">
        <v>228</v>
      </c>
      <c r="CV393" s="51">
        <v>193</v>
      </c>
      <c r="CW393" s="51">
        <v>171</v>
      </c>
      <c r="CX393" s="51">
        <v>137</v>
      </c>
      <c r="CY393" s="51">
        <v>570</v>
      </c>
      <c r="CZ393" s="51">
        <v>890</v>
      </c>
      <c r="DA393" s="51">
        <v>850</v>
      </c>
      <c r="DB393" s="51">
        <v>904</v>
      </c>
      <c r="DC393" s="51">
        <v>928</v>
      </c>
      <c r="DD393" s="51">
        <v>912</v>
      </c>
      <c r="DE393" s="51">
        <v>969</v>
      </c>
      <c r="DF393" s="51">
        <v>975</v>
      </c>
      <c r="DG393" s="51">
        <v>1023</v>
      </c>
      <c r="DH393" s="51">
        <v>968</v>
      </c>
      <c r="DI393" s="51">
        <v>974</v>
      </c>
      <c r="DJ393" s="51">
        <v>974</v>
      </c>
      <c r="DK393" s="51">
        <v>1051</v>
      </c>
      <c r="DL393" s="51">
        <v>1038</v>
      </c>
      <c r="DM393" s="51">
        <v>914</v>
      </c>
      <c r="DN393" s="51">
        <v>942</v>
      </c>
      <c r="DO393" s="51">
        <v>985</v>
      </c>
      <c r="DP393" s="51">
        <v>893</v>
      </c>
      <c r="DQ393" s="51">
        <v>827</v>
      </c>
      <c r="DR393" s="51">
        <v>819</v>
      </c>
      <c r="DS393" s="51">
        <v>496</v>
      </c>
      <c r="DT393" s="51">
        <v>429</v>
      </c>
      <c r="DU393" s="51">
        <v>471</v>
      </c>
      <c r="DV393" s="51">
        <v>627</v>
      </c>
      <c r="DW393" s="51">
        <v>767</v>
      </c>
      <c r="DX393" s="51">
        <v>842</v>
      </c>
      <c r="DY393" s="51">
        <v>781</v>
      </c>
      <c r="DZ393" s="51">
        <v>810</v>
      </c>
      <c r="EA393" s="51">
        <v>819</v>
      </c>
      <c r="EB393" s="51">
        <v>922</v>
      </c>
      <c r="EC393" s="51">
        <v>888</v>
      </c>
      <c r="ED393" s="51">
        <v>1036</v>
      </c>
      <c r="EE393" s="51">
        <v>1088</v>
      </c>
      <c r="EF393" s="51">
        <v>1131</v>
      </c>
      <c r="EG393" s="51">
        <v>1195</v>
      </c>
      <c r="EH393" s="51">
        <v>1163</v>
      </c>
      <c r="EI393" s="51">
        <v>1122</v>
      </c>
      <c r="EJ393" s="51">
        <v>1159</v>
      </c>
      <c r="EK393" s="51">
        <v>1181</v>
      </c>
      <c r="EL393" s="51">
        <v>1094</v>
      </c>
      <c r="EM393" s="51">
        <v>1146</v>
      </c>
      <c r="EN393" s="51">
        <v>1238</v>
      </c>
      <c r="EO393" s="51">
        <v>1209</v>
      </c>
      <c r="EP393" s="51">
        <v>1205</v>
      </c>
      <c r="EQ393" s="51">
        <v>1156</v>
      </c>
      <c r="ER393" s="51">
        <v>1125</v>
      </c>
      <c r="ES393" s="51">
        <v>1076</v>
      </c>
      <c r="ET393" s="51">
        <v>1090</v>
      </c>
      <c r="EU393" s="51">
        <v>1060</v>
      </c>
      <c r="EV393" s="51">
        <v>1044</v>
      </c>
      <c r="EW393" s="51">
        <v>1023</v>
      </c>
      <c r="EX393" s="51">
        <v>1079</v>
      </c>
      <c r="EY393" s="51">
        <v>1145</v>
      </c>
      <c r="EZ393" s="51">
        <v>1102</v>
      </c>
      <c r="FA393" s="51">
        <v>1051</v>
      </c>
      <c r="FB393" s="51">
        <v>1050</v>
      </c>
      <c r="FC393" s="51">
        <v>1051</v>
      </c>
      <c r="FD393" s="51">
        <v>1116</v>
      </c>
      <c r="FE393" s="51">
        <v>1139</v>
      </c>
      <c r="FF393" s="51">
        <v>1065</v>
      </c>
      <c r="FG393" s="51">
        <v>981</v>
      </c>
      <c r="FH393" s="51">
        <v>978</v>
      </c>
      <c r="FI393" s="51">
        <v>881</v>
      </c>
      <c r="FJ393" s="51">
        <v>855</v>
      </c>
      <c r="FK393" s="51">
        <v>899</v>
      </c>
      <c r="FL393" s="51">
        <v>820</v>
      </c>
      <c r="FM393" s="51">
        <v>762</v>
      </c>
      <c r="FN393" s="51">
        <v>682</v>
      </c>
      <c r="FO393" s="51">
        <v>687</v>
      </c>
      <c r="FP393" s="51">
        <v>683</v>
      </c>
      <c r="FQ393" s="51">
        <v>661</v>
      </c>
      <c r="FR393" s="51">
        <v>692</v>
      </c>
      <c r="FS393" s="51">
        <v>704</v>
      </c>
      <c r="FT393" s="51">
        <v>710</v>
      </c>
      <c r="FU393" s="51">
        <v>713</v>
      </c>
      <c r="FV393" s="51">
        <v>731</v>
      </c>
      <c r="FW393" s="51">
        <v>828</v>
      </c>
      <c r="FX393" s="51">
        <v>577</v>
      </c>
      <c r="FY393" s="51">
        <v>603</v>
      </c>
      <c r="FZ393" s="51">
        <v>568</v>
      </c>
      <c r="GA393" s="51">
        <v>531</v>
      </c>
      <c r="GB393" s="51">
        <v>479</v>
      </c>
      <c r="GC393" s="51">
        <v>395</v>
      </c>
      <c r="GD393" s="51">
        <v>429</v>
      </c>
      <c r="GE393" s="51">
        <v>419</v>
      </c>
      <c r="GF393" s="51">
        <v>377</v>
      </c>
      <c r="GG393" s="51">
        <v>346</v>
      </c>
      <c r="GH393" s="51">
        <v>343</v>
      </c>
      <c r="GI393" s="51">
        <v>319</v>
      </c>
      <c r="GJ393" s="51">
        <v>288</v>
      </c>
      <c r="GK393" s="51">
        <v>292</v>
      </c>
      <c r="GL393" s="52">
        <v>1239</v>
      </c>
    </row>
    <row r="394" spans="1:194" s="1" customFormat="1">
      <c r="A394" s="30" t="s">
        <v>133</v>
      </c>
      <c r="B394" s="1" t="s">
        <v>470</v>
      </c>
      <c r="C394" s="29" t="str">
        <f t="shared" si="102"/>
        <v>LA England - Ribble Valley</v>
      </c>
      <c r="D394" s="50">
        <f t="shared" ref="D394:D457" si="103">I394</f>
        <v>24766</v>
      </c>
      <c r="E394" s="50">
        <f t="shared" ref="E394:E457" si="104">J394</f>
        <v>26411</v>
      </c>
      <c r="F394" s="51">
        <f t="shared" ref="F394:F457" si="105">G394+H394</f>
        <v>63107</v>
      </c>
      <c r="G394" s="51">
        <f t="shared" ref="G394:G457" si="106">SUM(M394:CY394)</f>
        <v>30876</v>
      </c>
      <c r="H394" s="52">
        <f t="shared" ref="H394:H457" si="107">SUM(CZ394:GL394)</f>
        <v>32231</v>
      </c>
      <c r="I394" s="52">
        <f t="shared" ref="I394:I457" si="108">SUM(AE394:CY394)</f>
        <v>24766</v>
      </c>
      <c r="J394" s="52">
        <f t="shared" ref="J394:J457" si="109">SUM(DR394:GL394)</f>
        <v>26411</v>
      </c>
      <c r="K394" s="49">
        <f t="shared" ref="K394:K457" si="110">SUM(M394:AD394)</f>
        <v>6110</v>
      </c>
      <c r="L394" s="50">
        <f t="shared" ref="L394:L457" si="111">SUM(CZ394:DQ394)</f>
        <v>5820</v>
      </c>
      <c r="M394" s="51">
        <v>272</v>
      </c>
      <c r="N394" s="51">
        <v>267</v>
      </c>
      <c r="O394" s="51">
        <v>299</v>
      </c>
      <c r="P394" s="51">
        <v>281</v>
      </c>
      <c r="Q394" s="51">
        <v>339</v>
      </c>
      <c r="R394" s="51">
        <v>307</v>
      </c>
      <c r="S394" s="51">
        <v>290</v>
      </c>
      <c r="T394" s="51">
        <v>308</v>
      </c>
      <c r="U394" s="51">
        <v>318</v>
      </c>
      <c r="V394" s="51">
        <v>346</v>
      </c>
      <c r="W394" s="51">
        <v>369</v>
      </c>
      <c r="X394" s="51">
        <v>354</v>
      </c>
      <c r="Y394" s="51">
        <v>362</v>
      </c>
      <c r="Z394" s="51">
        <v>432</v>
      </c>
      <c r="AA394" s="51">
        <v>402</v>
      </c>
      <c r="AB394" s="51">
        <v>368</v>
      </c>
      <c r="AC394" s="51">
        <v>408</v>
      </c>
      <c r="AD394" s="51">
        <v>388</v>
      </c>
      <c r="AE394" s="51">
        <v>388</v>
      </c>
      <c r="AF394" s="51">
        <v>233</v>
      </c>
      <c r="AG394" s="51">
        <v>183</v>
      </c>
      <c r="AH394" s="51">
        <v>244</v>
      </c>
      <c r="AI394" s="51">
        <v>288</v>
      </c>
      <c r="AJ394" s="51">
        <v>299</v>
      </c>
      <c r="AK394" s="51">
        <v>296</v>
      </c>
      <c r="AL394" s="51">
        <v>297</v>
      </c>
      <c r="AM394" s="51">
        <v>274</v>
      </c>
      <c r="AN394" s="51">
        <v>316</v>
      </c>
      <c r="AO394" s="51">
        <v>273</v>
      </c>
      <c r="AP394" s="51">
        <v>299</v>
      </c>
      <c r="AQ394" s="51">
        <v>293</v>
      </c>
      <c r="AR394" s="51">
        <v>346</v>
      </c>
      <c r="AS394" s="51">
        <v>318</v>
      </c>
      <c r="AT394" s="51">
        <v>354</v>
      </c>
      <c r="AU394" s="51">
        <v>341</v>
      </c>
      <c r="AV394" s="51">
        <v>340</v>
      </c>
      <c r="AW394" s="51">
        <v>316</v>
      </c>
      <c r="AX394" s="51">
        <v>347</v>
      </c>
      <c r="AY394" s="51">
        <v>296</v>
      </c>
      <c r="AZ394" s="51">
        <v>352</v>
      </c>
      <c r="BA394" s="51">
        <v>316</v>
      </c>
      <c r="BB394" s="51">
        <v>323</v>
      </c>
      <c r="BC394" s="51">
        <v>338</v>
      </c>
      <c r="BD394" s="51">
        <v>347</v>
      </c>
      <c r="BE394" s="51">
        <v>284</v>
      </c>
      <c r="BF394" s="51">
        <v>321</v>
      </c>
      <c r="BG394" s="51">
        <v>348</v>
      </c>
      <c r="BH394" s="51">
        <v>362</v>
      </c>
      <c r="BI394" s="51">
        <v>399</v>
      </c>
      <c r="BJ394" s="51">
        <v>380</v>
      </c>
      <c r="BK394" s="51">
        <v>440</v>
      </c>
      <c r="BL394" s="51">
        <v>485</v>
      </c>
      <c r="BM394" s="51">
        <v>482</v>
      </c>
      <c r="BN394" s="51">
        <v>533</v>
      </c>
      <c r="BO394" s="51">
        <v>526</v>
      </c>
      <c r="BP394" s="51">
        <v>500</v>
      </c>
      <c r="BQ394" s="51">
        <v>494</v>
      </c>
      <c r="BR394" s="51">
        <v>515</v>
      </c>
      <c r="BS394" s="51">
        <v>494</v>
      </c>
      <c r="BT394" s="51">
        <v>528</v>
      </c>
      <c r="BU394" s="51">
        <v>516</v>
      </c>
      <c r="BV394" s="51">
        <v>518</v>
      </c>
      <c r="BW394" s="51">
        <v>453</v>
      </c>
      <c r="BX394" s="51">
        <v>467</v>
      </c>
      <c r="BY394" s="51">
        <v>439</v>
      </c>
      <c r="BZ394" s="51">
        <v>475</v>
      </c>
      <c r="CA394" s="51">
        <v>399</v>
      </c>
      <c r="CB394" s="51">
        <v>356</v>
      </c>
      <c r="CC394" s="51">
        <v>389</v>
      </c>
      <c r="CD394" s="51">
        <v>401</v>
      </c>
      <c r="CE394" s="51">
        <v>354</v>
      </c>
      <c r="CF394" s="51">
        <v>318</v>
      </c>
      <c r="CG394" s="51">
        <v>364</v>
      </c>
      <c r="CH394" s="51">
        <v>378</v>
      </c>
      <c r="CI394" s="51">
        <v>404</v>
      </c>
      <c r="CJ394" s="51">
        <v>409</v>
      </c>
      <c r="CK394" s="51">
        <v>377</v>
      </c>
      <c r="CL394" s="51">
        <v>337</v>
      </c>
      <c r="CM394" s="51">
        <v>288</v>
      </c>
      <c r="CN394" s="51">
        <v>243</v>
      </c>
      <c r="CO394" s="51">
        <v>219</v>
      </c>
      <c r="CP394" s="51">
        <v>212</v>
      </c>
      <c r="CQ394" s="51">
        <v>199</v>
      </c>
      <c r="CR394" s="51">
        <v>172</v>
      </c>
      <c r="CS394" s="51">
        <v>152</v>
      </c>
      <c r="CT394" s="51">
        <v>136</v>
      </c>
      <c r="CU394" s="51">
        <v>143</v>
      </c>
      <c r="CV394" s="51">
        <v>119</v>
      </c>
      <c r="CW394" s="51">
        <v>112</v>
      </c>
      <c r="CX394" s="51">
        <v>68</v>
      </c>
      <c r="CY394" s="51">
        <v>241</v>
      </c>
      <c r="CZ394" s="51">
        <v>226</v>
      </c>
      <c r="DA394" s="51">
        <v>261</v>
      </c>
      <c r="DB394" s="51">
        <v>295</v>
      </c>
      <c r="DC394" s="51">
        <v>270</v>
      </c>
      <c r="DD394" s="51">
        <v>276</v>
      </c>
      <c r="DE394" s="51">
        <v>273</v>
      </c>
      <c r="DF394" s="51">
        <v>318</v>
      </c>
      <c r="DG394" s="51">
        <v>273</v>
      </c>
      <c r="DH394" s="51">
        <v>296</v>
      </c>
      <c r="DI394" s="51">
        <v>363</v>
      </c>
      <c r="DJ394" s="51">
        <v>338</v>
      </c>
      <c r="DK394" s="51">
        <v>351</v>
      </c>
      <c r="DL394" s="51">
        <v>374</v>
      </c>
      <c r="DM394" s="51">
        <v>390</v>
      </c>
      <c r="DN394" s="51">
        <v>367</v>
      </c>
      <c r="DO394" s="51">
        <v>420</v>
      </c>
      <c r="DP394" s="51">
        <v>357</v>
      </c>
      <c r="DQ394" s="51">
        <v>372</v>
      </c>
      <c r="DR394" s="51">
        <v>332</v>
      </c>
      <c r="DS394" s="51">
        <v>163</v>
      </c>
      <c r="DT394" s="51">
        <v>151</v>
      </c>
      <c r="DU394" s="51">
        <v>227</v>
      </c>
      <c r="DV394" s="51">
        <v>263</v>
      </c>
      <c r="DW394" s="51">
        <v>309</v>
      </c>
      <c r="DX394" s="51">
        <v>308</v>
      </c>
      <c r="DY394" s="51">
        <v>314</v>
      </c>
      <c r="DZ394" s="51">
        <v>266</v>
      </c>
      <c r="EA394" s="51">
        <v>314</v>
      </c>
      <c r="EB394" s="51">
        <v>304</v>
      </c>
      <c r="EC394" s="51">
        <v>299</v>
      </c>
      <c r="ED394" s="51">
        <v>329</v>
      </c>
      <c r="EE394" s="51">
        <v>317</v>
      </c>
      <c r="EF394" s="51">
        <v>334</v>
      </c>
      <c r="EG394" s="51">
        <v>396</v>
      </c>
      <c r="EH394" s="51">
        <v>360</v>
      </c>
      <c r="EI394" s="51">
        <v>346</v>
      </c>
      <c r="EJ394" s="51">
        <v>345</v>
      </c>
      <c r="EK394" s="51">
        <v>349</v>
      </c>
      <c r="EL394" s="51">
        <v>326</v>
      </c>
      <c r="EM394" s="51">
        <v>357</v>
      </c>
      <c r="EN394" s="51">
        <v>380</v>
      </c>
      <c r="EO394" s="51">
        <v>342</v>
      </c>
      <c r="EP394" s="51">
        <v>402</v>
      </c>
      <c r="EQ394" s="51">
        <v>389</v>
      </c>
      <c r="ER394" s="51">
        <v>326</v>
      </c>
      <c r="ES394" s="51">
        <v>373</v>
      </c>
      <c r="ET394" s="51">
        <v>388</v>
      </c>
      <c r="EU394" s="51">
        <v>386</v>
      </c>
      <c r="EV394" s="51">
        <v>367</v>
      </c>
      <c r="EW394" s="51">
        <v>438</v>
      </c>
      <c r="EX394" s="51">
        <v>488</v>
      </c>
      <c r="EY394" s="51">
        <v>485</v>
      </c>
      <c r="EZ394" s="51">
        <v>560</v>
      </c>
      <c r="FA394" s="51">
        <v>514</v>
      </c>
      <c r="FB394" s="51">
        <v>522</v>
      </c>
      <c r="FC394" s="51">
        <v>516</v>
      </c>
      <c r="FD394" s="51">
        <v>480</v>
      </c>
      <c r="FE394" s="51">
        <v>577</v>
      </c>
      <c r="FF394" s="51">
        <v>572</v>
      </c>
      <c r="FG394" s="51">
        <v>504</v>
      </c>
      <c r="FH394" s="51">
        <v>534</v>
      </c>
      <c r="FI394" s="51">
        <v>496</v>
      </c>
      <c r="FJ394" s="51">
        <v>451</v>
      </c>
      <c r="FK394" s="51">
        <v>470</v>
      </c>
      <c r="FL394" s="51">
        <v>471</v>
      </c>
      <c r="FM394" s="51">
        <v>454</v>
      </c>
      <c r="FN394" s="51">
        <v>418</v>
      </c>
      <c r="FO394" s="51">
        <v>435</v>
      </c>
      <c r="FP394" s="51">
        <v>388</v>
      </c>
      <c r="FQ394" s="51">
        <v>375</v>
      </c>
      <c r="FR394" s="51">
        <v>346</v>
      </c>
      <c r="FS394" s="51">
        <v>402</v>
      </c>
      <c r="FT394" s="51">
        <v>373</v>
      </c>
      <c r="FU394" s="51">
        <v>412</v>
      </c>
      <c r="FV394" s="51">
        <v>403</v>
      </c>
      <c r="FW394" s="51">
        <v>460</v>
      </c>
      <c r="FX394" s="51">
        <v>372</v>
      </c>
      <c r="FY394" s="51">
        <v>338</v>
      </c>
      <c r="FZ394" s="51">
        <v>337</v>
      </c>
      <c r="GA394" s="51">
        <v>291</v>
      </c>
      <c r="GB394" s="51">
        <v>292</v>
      </c>
      <c r="GC394" s="51">
        <v>248</v>
      </c>
      <c r="GD394" s="51">
        <v>251</v>
      </c>
      <c r="GE394" s="51">
        <v>239</v>
      </c>
      <c r="GF394" s="51">
        <v>193</v>
      </c>
      <c r="GG394" s="51">
        <v>192</v>
      </c>
      <c r="GH394" s="51">
        <v>171</v>
      </c>
      <c r="GI394" s="51">
        <v>142</v>
      </c>
      <c r="GJ394" s="51">
        <v>122</v>
      </c>
      <c r="GK394" s="51">
        <v>123</v>
      </c>
      <c r="GL394" s="52">
        <v>494</v>
      </c>
    </row>
    <row r="395" spans="1:194" s="1" customFormat="1">
      <c r="A395" s="30" t="s">
        <v>133</v>
      </c>
      <c r="B395" s="1" t="s">
        <v>471</v>
      </c>
      <c r="C395" s="29" t="str">
        <f t="shared" si="102"/>
        <v>LA England - Richmond upon Thames</v>
      </c>
      <c r="D395" s="50">
        <f t="shared" si="103"/>
        <v>71343</v>
      </c>
      <c r="E395" s="50">
        <f t="shared" si="104"/>
        <v>79557</v>
      </c>
      <c r="F395" s="51">
        <f t="shared" si="105"/>
        <v>194894</v>
      </c>
      <c r="G395" s="51">
        <f t="shared" si="106"/>
        <v>93837</v>
      </c>
      <c r="H395" s="52">
        <f t="shared" si="107"/>
        <v>101057</v>
      </c>
      <c r="I395" s="52">
        <f t="shared" si="108"/>
        <v>71343</v>
      </c>
      <c r="J395" s="52">
        <f t="shared" si="109"/>
        <v>79557</v>
      </c>
      <c r="K395" s="49">
        <f t="shared" si="110"/>
        <v>22494</v>
      </c>
      <c r="L395" s="50">
        <f t="shared" si="111"/>
        <v>21500</v>
      </c>
      <c r="M395" s="51">
        <v>1038</v>
      </c>
      <c r="N395" s="51">
        <v>1054</v>
      </c>
      <c r="O395" s="51">
        <v>1095</v>
      </c>
      <c r="P395" s="51">
        <v>1189</v>
      </c>
      <c r="Q395" s="51">
        <v>1180</v>
      </c>
      <c r="R395" s="51">
        <v>1256</v>
      </c>
      <c r="S395" s="51">
        <v>1298</v>
      </c>
      <c r="T395" s="51">
        <v>1214</v>
      </c>
      <c r="U395" s="51">
        <v>1325</v>
      </c>
      <c r="V395" s="51">
        <v>1347</v>
      </c>
      <c r="W395" s="51">
        <v>1369</v>
      </c>
      <c r="X395" s="51">
        <v>1392</v>
      </c>
      <c r="Y395" s="51">
        <v>1453</v>
      </c>
      <c r="Z395" s="51">
        <v>1389</v>
      </c>
      <c r="AA395" s="51">
        <v>1337</v>
      </c>
      <c r="AB395" s="51">
        <v>1239</v>
      </c>
      <c r="AC395" s="51">
        <v>1172</v>
      </c>
      <c r="AD395" s="51">
        <v>1147</v>
      </c>
      <c r="AE395" s="51">
        <v>1115</v>
      </c>
      <c r="AF395" s="51">
        <v>750</v>
      </c>
      <c r="AG395" s="51">
        <v>650</v>
      </c>
      <c r="AH395" s="51">
        <v>672</v>
      </c>
      <c r="AI395" s="51">
        <v>804</v>
      </c>
      <c r="AJ395" s="51">
        <v>1002</v>
      </c>
      <c r="AK395" s="51">
        <v>991</v>
      </c>
      <c r="AL395" s="51">
        <v>903</v>
      </c>
      <c r="AM395" s="51">
        <v>862</v>
      </c>
      <c r="AN395" s="51">
        <v>880</v>
      </c>
      <c r="AO395" s="51">
        <v>947</v>
      </c>
      <c r="AP395" s="51">
        <v>955</v>
      </c>
      <c r="AQ395" s="51">
        <v>1018</v>
      </c>
      <c r="AR395" s="51">
        <v>1027</v>
      </c>
      <c r="AS395" s="51">
        <v>1100</v>
      </c>
      <c r="AT395" s="51">
        <v>1169</v>
      </c>
      <c r="AU395" s="51">
        <v>1110</v>
      </c>
      <c r="AV395" s="51">
        <v>1182</v>
      </c>
      <c r="AW395" s="51">
        <v>1204</v>
      </c>
      <c r="AX395" s="51">
        <v>1273</v>
      </c>
      <c r="AY395" s="51">
        <v>1275</v>
      </c>
      <c r="AZ395" s="51">
        <v>1406</v>
      </c>
      <c r="BA395" s="51">
        <v>1392</v>
      </c>
      <c r="BB395" s="51">
        <v>1430</v>
      </c>
      <c r="BC395" s="51">
        <v>1530</v>
      </c>
      <c r="BD395" s="51">
        <v>1479</v>
      </c>
      <c r="BE395" s="51">
        <v>1514</v>
      </c>
      <c r="BF395" s="51">
        <v>1553</v>
      </c>
      <c r="BG395" s="51">
        <v>1479</v>
      </c>
      <c r="BH395" s="51">
        <v>1560</v>
      </c>
      <c r="BI395" s="51">
        <v>1472</v>
      </c>
      <c r="BJ395" s="51">
        <v>1541</v>
      </c>
      <c r="BK395" s="51">
        <v>1664</v>
      </c>
      <c r="BL395" s="51">
        <v>1525</v>
      </c>
      <c r="BM395" s="51">
        <v>1468</v>
      </c>
      <c r="BN395" s="51">
        <v>1450</v>
      </c>
      <c r="BO395" s="51">
        <v>1453</v>
      </c>
      <c r="BP395" s="51">
        <v>1452</v>
      </c>
      <c r="BQ395" s="51">
        <v>1439</v>
      </c>
      <c r="BR395" s="51">
        <v>1318</v>
      </c>
      <c r="BS395" s="51">
        <v>1334</v>
      </c>
      <c r="BT395" s="51">
        <v>1264</v>
      </c>
      <c r="BU395" s="51">
        <v>1180</v>
      </c>
      <c r="BV395" s="51">
        <v>1116</v>
      </c>
      <c r="BW395" s="51">
        <v>1044</v>
      </c>
      <c r="BX395" s="51">
        <v>945</v>
      </c>
      <c r="BY395" s="51">
        <v>947</v>
      </c>
      <c r="BZ395" s="51">
        <v>916</v>
      </c>
      <c r="CA395" s="51">
        <v>819</v>
      </c>
      <c r="CB395" s="51">
        <v>753</v>
      </c>
      <c r="CC395" s="51">
        <v>761</v>
      </c>
      <c r="CD395" s="51">
        <v>750</v>
      </c>
      <c r="CE395" s="51">
        <v>775</v>
      </c>
      <c r="CF395" s="51">
        <v>784</v>
      </c>
      <c r="CG395" s="51">
        <v>763</v>
      </c>
      <c r="CH395" s="51">
        <v>751</v>
      </c>
      <c r="CI395" s="51">
        <v>817</v>
      </c>
      <c r="CJ395" s="51">
        <v>854</v>
      </c>
      <c r="CK395" s="51">
        <v>669</v>
      </c>
      <c r="CL395" s="51">
        <v>612</v>
      </c>
      <c r="CM395" s="51">
        <v>624</v>
      </c>
      <c r="CN395" s="51">
        <v>480</v>
      </c>
      <c r="CO395" s="51">
        <v>404</v>
      </c>
      <c r="CP395" s="51">
        <v>379</v>
      </c>
      <c r="CQ395" s="51">
        <v>340</v>
      </c>
      <c r="CR395" s="51">
        <v>367</v>
      </c>
      <c r="CS395" s="51">
        <v>334</v>
      </c>
      <c r="CT395" s="51">
        <v>245</v>
      </c>
      <c r="CU395" s="51">
        <v>221</v>
      </c>
      <c r="CV395" s="51">
        <v>191</v>
      </c>
      <c r="CW395" s="51">
        <v>173</v>
      </c>
      <c r="CX395" s="51">
        <v>154</v>
      </c>
      <c r="CY395" s="51">
        <v>563</v>
      </c>
      <c r="CZ395" s="51">
        <v>976</v>
      </c>
      <c r="DA395" s="51">
        <v>1006</v>
      </c>
      <c r="DB395" s="51">
        <v>1057</v>
      </c>
      <c r="DC395" s="51">
        <v>1047</v>
      </c>
      <c r="DD395" s="51">
        <v>1112</v>
      </c>
      <c r="DE395" s="51">
        <v>1165</v>
      </c>
      <c r="DF395" s="51">
        <v>1229</v>
      </c>
      <c r="DG395" s="51">
        <v>1299</v>
      </c>
      <c r="DH395" s="51">
        <v>1229</v>
      </c>
      <c r="DI395" s="51">
        <v>1274</v>
      </c>
      <c r="DJ395" s="51">
        <v>1269</v>
      </c>
      <c r="DK395" s="51">
        <v>1374</v>
      </c>
      <c r="DL395" s="51">
        <v>1357</v>
      </c>
      <c r="DM395" s="51">
        <v>1286</v>
      </c>
      <c r="DN395" s="51">
        <v>1315</v>
      </c>
      <c r="DO395" s="51">
        <v>1206</v>
      </c>
      <c r="DP395" s="51">
        <v>1167</v>
      </c>
      <c r="DQ395" s="51">
        <v>1132</v>
      </c>
      <c r="DR395" s="51">
        <v>1041</v>
      </c>
      <c r="DS395" s="51">
        <v>699</v>
      </c>
      <c r="DT395" s="51">
        <v>568</v>
      </c>
      <c r="DU395" s="51">
        <v>668</v>
      </c>
      <c r="DV395" s="51">
        <v>786</v>
      </c>
      <c r="DW395" s="51">
        <v>986</v>
      </c>
      <c r="DX395" s="51">
        <v>987</v>
      </c>
      <c r="DY395" s="51">
        <v>965</v>
      </c>
      <c r="DZ395" s="51">
        <v>952</v>
      </c>
      <c r="EA395" s="51">
        <v>963</v>
      </c>
      <c r="EB395" s="51">
        <v>1078</v>
      </c>
      <c r="EC395" s="51">
        <v>1084</v>
      </c>
      <c r="ED395" s="51">
        <v>1114</v>
      </c>
      <c r="EE395" s="51">
        <v>1194</v>
      </c>
      <c r="EF395" s="51">
        <v>1207</v>
      </c>
      <c r="EG395" s="51">
        <v>1280</v>
      </c>
      <c r="EH395" s="51">
        <v>1335</v>
      </c>
      <c r="EI395" s="51">
        <v>1416</v>
      </c>
      <c r="EJ395" s="51">
        <v>1501</v>
      </c>
      <c r="EK395" s="51">
        <v>1401</v>
      </c>
      <c r="EL395" s="51">
        <v>1533</v>
      </c>
      <c r="EM395" s="51">
        <v>1598</v>
      </c>
      <c r="EN395" s="51">
        <v>1606</v>
      </c>
      <c r="EO395" s="51">
        <v>1728</v>
      </c>
      <c r="EP395" s="51">
        <v>1787</v>
      </c>
      <c r="EQ395" s="51">
        <v>1829</v>
      </c>
      <c r="ER395" s="51">
        <v>1661</v>
      </c>
      <c r="ES395" s="51">
        <v>1663</v>
      </c>
      <c r="ET395" s="51">
        <v>1580</v>
      </c>
      <c r="EU395" s="51">
        <v>1636</v>
      </c>
      <c r="EV395" s="51">
        <v>1657</v>
      </c>
      <c r="EW395" s="51">
        <v>1717</v>
      </c>
      <c r="EX395" s="51">
        <v>1576</v>
      </c>
      <c r="EY395" s="51">
        <v>1680</v>
      </c>
      <c r="EZ395" s="51">
        <v>1594</v>
      </c>
      <c r="FA395" s="51">
        <v>1527</v>
      </c>
      <c r="FB395" s="51">
        <v>1525</v>
      </c>
      <c r="FC395" s="51">
        <v>1539</v>
      </c>
      <c r="FD395" s="51">
        <v>1478</v>
      </c>
      <c r="FE395" s="51">
        <v>1451</v>
      </c>
      <c r="FF395" s="51">
        <v>1353</v>
      </c>
      <c r="FG395" s="51">
        <v>1305</v>
      </c>
      <c r="FH395" s="51">
        <v>1238</v>
      </c>
      <c r="FI395" s="51">
        <v>1149</v>
      </c>
      <c r="FJ395" s="51">
        <v>1069</v>
      </c>
      <c r="FK395" s="51">
        <v>1037</v>
      </c>
      <c r="FL395" s="51">
        <v>992</v>
      </c>
      <c r="FM395" s="51">
        <v>994</v>
      </c>
      <c r="FN395" s="51">
        <v>879</v>
      </c>
      <c r="FO395" s="51">
        <v>919</v>
      </c>
      <c r="FP395" s="51">
        <v>881</v>
      </c>
      <c r="FQ395" s="51">
        <v>852</v>
      </c>
      <c r="FR395" s="51">
        <v>828</v>
      </c>
      <c r="FS395" s="51">
        <v>899</v>
      </c>
      <c r="FT395" s="51">
        <v>859</v>
      </c>
      <c r="FU395" s="51">
        <v>946</v>
      </c>
      <c r="FV395" s="51">
        <v>965</v>
      </c>
      <c r="FW395" s="51">
        <v>995</v>
      </c>
      <c r="FX395" s="51">
        <v>760</v>
      </c>
      <c r="FY395" s="51">
        <v>670</v>
      </c>
      <c r="FZ395" s="51">
        <v>750</v>
      </c>
      <c r="GA395" s="51">
        <v>615</v>
      </c>
      <c r="GB395" s="51">
        <v>540</v>
      </c>
      <c r="GC395" s="51">
        <v>444</v>
      </c>
      <c r="GD395" s="51">
        <v>477</v>
      </c>
      <c r="GE395" s="51">
        <v>483</v>
      </c>
      <c r="GF395" s="51">
        <v>438</v>
      </c>
      <c r="GG395" s="51">
        <v>347</v>
      </c>
      <c r="GH395" s="51">
        <v>348</v>
      </c>
      <c r="GI395" s="51">
        <v>313</v>
      </c>
      <c r="GJ395" s="51">
        <v>242</v>
      </c>
      <c r="GK395" s="51">
        <v>217</v>
      </c>
      <c r="GL395" s="52">
        <v>1163</v>
      </c>
    </row>
    <row r="396" spans="1:194" s="1" customFormat="1">
      <c r="A396" s="30" t="s">
        <v>133</v>
      </c>
      <c r="B396" s="1" t="s">
        <v>472</v>
      </c>
      <c r="C396" s="29" t="str">
        <f t="shared" ref="C396:C459" si="112">CONCATENATE(A396," - ",B396)</f>
        <v>LA England - Rochdale</v>
      </c>
      <c r="D396" s="50">
        <f t="shared" si="103"/>
        <v>82750</v>
      </c>
      <c r="E396" s="50">
        <f t="shared" si="104"/>
        <v>88568</v>
      </c>
      <c r="F396" s="51">
        <f t="shared" si="105"/>
        <v>226992</v>
      </c>
      <c r="G396" s="51">
        <f t="shared" si="106"/>
        <v>111355</v>
      </c>
      <c r="H396" s="52">
        <f t="shared" si="107"/>
        <v>115637</v>
      </c>
      <c r="I396" s="52">
        <f t="shared" si="108"/>
        <v>82750</v>
      </c>
      <c r="J396" s="52">
        <f t="shared" si="109"/>
        <v>88568</v>
      </c>
      <c r="K396" s="49">
        <f t="shared" si="110"/>
        <v>28605</v>
      </c>
      <c r="L396" s="50">
        <f t="shared" si="111"/>
        <v>27069</v>
      </c>
      <c r="M396" s="51">
        <v>1429</v>
      </c>
      <c r="N396" s="51">
        <v>1403</v>
      </c>
      <c r="O396" s="51">
        <v>1513</v>
      </c>
      <c r="P396" s="51">
        <v>1586</v>
      </c>
      <c r="Q396" s="51">
        <v>1535</v>
      </c>
      <c r="R396" s="51">
        <v>1608</v>
      </c>
      <c r="S396" s="51">
        <v>1618</v>
      </c>
      <c r="T396" s="51">
        <v>1615</v>
      </c>
      <c r="U396" s="51">
        <v>1557</v>
      </c>
      <c r="V396" s="51">
        <v>1614</v>
      </c>
      <c r="W396" s="51">
        <v>1692</v>
      </c>
      <c r="X396" s="51">
        <v>1703</v>
      </c>
      <c r="Y396" s="51">
        <v>1667</v>
      </c>
      <c r="Z396" s="51">
        <v>1596</v>
      </c>
      <c r="AA396" s="51">
        <v>1667</v>
      </c>
      <c r="AB396" s="51">
        <v>1658</v>
      </c>
      <c r="AC396" s="51">
        <v>1579</v>
      </c>
      <c r="AD396" s="51">
        <v>1565</v>
      </c>
      <c r="AE396" s="51">
        <v>1484</v>
      </c>
      <c r="AF396" s="51">
        <v>1224</v>
      </c>
      <c r="AG396" s="51">
        <v>1179</v>
      </c>
      <c r="AH396" s="51">
        <v>1243</v>
      </c>
      <c r="AI396" s="51">
        <v>1261</v>
      </c>
      <c r="AJ396" s="51">
        <v>1373</v>
      </c>
      <c r="AK396" s="51">
        <v>1266</v>
      </c>
      <c r="AL396" s="51">
        <v>1276</v>
      </c>
      <c r="AM396" s="51">
        <v>1271</v>
      </c>
      <c r="AN396" s="51">
        <v>1399</v>
      </c>
      <c r="AO396" s="51">
        <v>1395</v>
      </c>
      <c r="AP396" s="51">
        <v>1422</v>
      </c>
      <c r="AQ396" s="51">
        <v>1417</v>
      </c>
      <c r="AR396" s="51">
        <v>1502</v>
      </c>
      <c r="AS396" s="51">
        <v>1544</v>
      </c>
      <c r="AT396" s="51">
        <v>1459</v>
      </c>
      <c r="AU396" s="51">
        <v>1573</v>
      </c>
      <c r="AV396" s="51">
        <v>1516</v>
      </c>
      <c r="AW396" s="51">
        <v>1502</v>
      </c>
      <c r="AX396" s="51">
        <v>1542</v>
      </c>
      <c r="AY396" s="51">
        <v>1437</v>
      </c>
      <c r="AZ396" s="51">
        <v>1418</v>
      </c>
      <c r="BA396" s="51">
        <v>1430</v>
      </c>
      <c r="BB396" s="51">
        <v>1453</v>
      </c>
      <c r="BC396" s="51">
        <v>1454</v>
      </c>
      <c r="BD396" s="51">
        <v>1381</v>
      </c>
      <c r="BE396" s="51">
        <v>1346</v>
      </c>
      <c r="BF396" s="51">
        <v>1319</v>
      </c>
      <c r="BG396" s="51">
        <v>1255</v>
      </c>
      <c r="BH396" s="51">
        <v>1396</v>
      </c>
      <c r="BI396" s="51">
        <v>1316</v>
      </c>
      <c r="BJ396" s="51">
        <v>1438</v>
      </c>
      <c r="BK396" s="51">
        <v>1475</v>
      </c>
      <c r="BL396" s="51">
        <v>1524</v>
      </c>
      <c r="BM396" s="51">
        <v>1470</v>
      </c>
      <c r="BN396" s="51">
        <v>1456</v>
      </c>
      <c r="BO396" s="51">
        <v>1524</v>
      </c>
      <c r="BP396" s="51">
        <v>1546</v>
      </c>
      <c r="BQ396" s="51">
        <v>1493</v>
      </c>
      <c r="BR396" s="51">
        <v>1413</v>
      </c>
      <c r="BS396" s="51">
        <v>1428</v>
      </c>
      <c r="BT396" s="51">
        <v>1410</v>
      </c>
      <c r="BU396" s="51">
        <v>1409</v>
      </c>
      <c r="BV396" s="51">
        <v>1252</v>
      </c>
      <c r="BW396" s="51">
        <v>1241</v>
      </c>
      <c r="BX396" s="51">
        <v>1185</v>
      </c>
      <c r="BY396" s="51">
        <v>1227</v>
      </c>
      <c r="BZ396" s="51">
        <v>1092</v>
      </c>
      <c r="CA396" s="51">
        <v>1089</v>
      </c>
      <c r="CB396" s="51">
        <v>996</v>
      </c>
      <c r="CC396" s="51">
        <v>1059</v>
      </c>
      <c r="CD396" s="51">
        <v>1057</v>
      </c>
      <c r="CE396" s="51">
        <v>1014</v>
      </c>
      <c r="CF396" s="51">
        <v>927</v>
      </c>
      <c r="CG396" s="51">
        <v>933</v>
      </c>
      <c r="CH396" s="51">
        <v>904</v>
      </c>
      <c r="CI396" s="51">
        <v>940</v>
      </c>
      <c r="CJ396" s="51">
        <v>1055</v>
      </c>
      <c r="CK396" s="51">
        <v>668</v>
      </c>
      <c r="CL396" s="51">
        <v>689</v>
      </c>
      <c r="CM396" s="51">
        <v>652</v>
      </c>
      <c r="CN396" s="51">
        <v>568</v>
      </c>
      <c r="CO396" s="51">
        <v>500</v>
      </c>
      <c r="CP396" s="51">
        <v>393</v>
      </c>
      <c r="CQ396" s="51">
        <v>417</v>
      </c>
      <c r="CR396" s="51">
        <v>394</v>
      </c>
      <c r="CS396" s="51">
        <v>334</v>
      </c>
      <c r="CT396" s="51">
        <v>299</v>
      </c>
      <c r="CU396" s="51">
        <v>241</v>
      </c>
      <c r="CV396" s="51">
        <v>199</v>
      </c>
      <c r="CW396" s="51">
        <v>172</v>
      </c>
      <c r="CX396" s="51">
        <v>151</v>
      </c>
      <c r="CY396" s="51">
        <v>463</v>
      </c>
      <c r="CZ396" s="51">
        <v>1425</v>
      </c>
      <c r="DA396" s="51">
        <v>1436</v>
      </c>
      <c r="DB396" s="51">
        <v>1485</v>
      </c>
      <c r="DC396" s="51">
        <v>1425</v>
      </c>
      <c r="DD396" s="51">
        <v>1408</v>
      </c>
      <c r="DE396" s="51">
        <v>1458</v>
      </c>
      <c r="DF396" s="51">
        <v>1551</v>
      </c>
      <c r="DG396" s="51">
        <v>1524</v>
      </c>
      <c r="DH396" s="51">
        <v>1521</v>
      </c>
      <c r="DI396" s="51">
        <v>1573</v>
      </c>
      <c r="DJ396" s="51">
        <v>1574</v>
      </c>
      <c r="DK396" s="51">
        <v>1528</v>
      </c>
      <c r="DL396" s="51">
        <v>1573</v>
      </c>
      <c r="DM396" s="51">
        <v>1630</v>
      </c>
      <c r="DN396" s="51">
        <v>1550</v>
      </c>
      <c r="DO396" s="51">
        <v>1471</v>
      </c>
      <c r="DP396" s="51">
        <v>1478</v>
      </c>
      <c r="DQ396" s="51">
        <v>1459</v>
      </c>
      <c r="DR396" s="51">
        <v>1374</v>
      </c>
      <c r="DS396" s="51">
        <v>992</v>
      </c>
      <c r="DT396" s="51">
        <v>1021</v>
      </c>
      <c r="DU396" s="51">
        <v>1059</v>
      </c>
      <c r="DV396" s="51">
        <v>1187</v>
      </c>
      <c r="DW396" s="51">
        <v>1337</v>
      </c>
      <c r="DX396" s="51">
        <v>1377</v>
      </c>
      <c r="DY396" s="51">
        <v>1416</v>
      </c>
      <c r="DZ396" s="51">
        <v>1427</v>
      </c>
      <c r="EA396" s="51">
        <v>1473</v>
      </c>
      <c r="EB396" s="51">
        <v>1524</v>
      </c>
      <c r="EC396" s="51">
        <v>1544</v>
      </c>
      <c r="ED396" s="51">
        <v>1584</v>
      </c>
      <c r="EE396" s="51">
        <v>1674</v>
      </c>
      <c r="EF396" s="51">
        <v>1752</v>
      </c>
      <c r="EG396" s="51">
        <v>1628</v>
      </c>
      <c r="EH396" s="51">
        <v>1802</v>
      </c>
      <c r="EI396" s="51">
        <v>1685</v>
      </c>
      <c r="EJ396" s="51">
        <v>1740</v>
      </c>
      <c r="EK396" s="51">
        <v>1650</v>
      </c>
      <c r="EL396" s="51">
        <v>1582</v>
      </c>
      <c r="EM396" s="51">
        <v>1666</v>
      </c>
      <c r="EN396" s="51">
        <v>1574</v>
      </c>
      <c r="EO396" s="51">
        <v>1643</v>
      </c>
      <c r="EP396" s="51">
        <v>1601</v>
      </c>
      <c r="EQ396" s="51">
        <v>1476</v>
      </c>
      <c r="ER396" s="51">
        <v>1391</v>
      </c>
      <c r="ES396" s="51">
        <v>1318</v>
      </c>
      <c r="ET396" s="51">
        <v>1331</v>
      </c>
      <c r="EU396" s="51">
        <v>1415</v>
      </c>
      <c r="EV396" s="51">
        <v>1332</v>
      </c>
      <c r="EW396" s="51">
        <v>1395</v>
      </c>
      <c r="EX396" s="51">
        <v>1465</v>
      </c>
      <c r="EY396" s="51">
        <v>1509</v>
      </c>
      <c r="EZ396" s="51">
        <v>1450</v>
      </c>
      <c r="FA396" s="51">
        <v>1515</v>
      </c>
      <c r="FB396" s="51">
        <v>1472</v>
      </c>
      <c r="FC396" s="51">
        <v>1553</v>
      </c>
      <c r="FD396" s="51">
        <v>1494</v>
      </c>
      <c r="FE396" s="51">
        <v>1462</v>
      </c>
      <c r="FF396" s="51">
        <v>1390</v>
      </c>
      <c r="FG396" s="51">
        <v>1422</v>
      </c>
      <c r="FH396" s="51">
        <v>1414</v>
      </c>
      <c r="FI396" s="51">
        <v>1385</v>
      </c>
      <c r="FJ396" s="51">
        <v>1329</v>
      </c>
      <c r="FK396" s="51">
        <v>1225</v>
      </c>
      <c r="FL396" s="51">
        <v>1219</v>
      </c>
      <c r="FM396" s="51">
        <v>1193</v>
      </c>
      <c r="FN396" s="51">
        <v>1151</v>
      </c>
      <c r="FO396" s="51">
        <v>1115</v>
      </c>
      <c r="FP396" s="51">
        <v>1080</v>
      </c>
      <c r="FQ396" s="51">
        <v>1056</v>
      </c>
      <c r="FR396" s="51">
        <v>1006</v>
      </c>
      <c r="FS396" s="51">
        <v>1007</v>
      </c>
      <c r="FT396" s="51">
        <v>1026</v>
      </c>
      <c r="FU396" s="51">
        <v>1021</v>
      </c>
      <c r="FV396" s="51">
        <v>1036</v>
      </c>
      <c r="FW396" s="51">
        <v>1155</v>
      </c>
      <c r="FX396" s="51">
        <v>824</v>
      </c>
      <c r="FY396" s="51">
        <v>791</v>
      </c>
      <c r="FZ396" s="51">
        <v>707</v>
      </c>
      <c r="GA396" s="51">
        <v>724</v>
      </c>
      <c r="GB396" s="51">
        <v>635</v>
      </c>
      <c r="GC396" s="51">
        <v>579</v>
      </c>
      <c r="GD396" s="51">
        <v>509</v>
      </c>
      <c r="GE396" s="51">
        <v>480</v>
      </c>
      <c r="GF396" s="51">
        <v>452</v>
      </c>
      <c r="GG396" s="51">
        <v>407</v>
      </c>
      <c r="GH396" s="51">
        <v>401</v>
      </c>
      <c r="GI396" s="51">
        <v>358</v>
      </c>
      <c r="GJ396" s="51">
        <v>292</v>
      </c>
      <c r="GK396" s="51">
        <v>269</v>
      </c>
      <c r="GL396" s="52">
        <v>1020</v>
      </c>
    </row>
    <row r="397" spans="1:194" s="1" customFormat="1">
      <c r="A397" s="30" t="s">
        <v>133</v>
      </c>
      <c r="B397" s="1" t="s">
        <v>473</v>
      </c>
      <c r="C397" s="29" t="str">
        <f t="shared" si="112"/>
        <v>LA England - Rochford</v>
      </c>
      <c r="D397" s="50">
        <f t="shared" si="103"/>
        <v>33399</v>
      </c>
      <c r="E397" s="50">
        <f t="shared" si="104"/>
        <v>36525</v>
      </c>
      <c r="F397" s="51">
        <f t="shared" si="105"/>
        <v>87216</v>
      </c>
      <c r="G397" s="51">
        <f t="shared" si="106"/>
        <v>42260</v>
      </c>
      <c r="H397" s="52">
        <f t="shared" si="107"/>
        <v>44956</v>
      </c>
      <c r="I397" s="52">
        <f t="shared" si="108"/>
        <v>33399</v>
      </c>
      <c r="J397" s="52">
        <f t="shared" si="109"/>
        <v>36525</v>
      </c>
      <c r="K397" s="49">
        <f t="shared" si="110"/>
        <v>8861</v>
      </c>
      <c r="L397" s="50">
        <f t="shared" si="111"/>
        <v>8431</v>
      </c>
      <c r="M397" s="51">
        <v>403</v>
      </c>
      <c r="N397" s="51">
        <v>409</v>
      </c>
      <c r="O397" s="51">
        <v>446</v>
      </c>
      <c r="P397" s="51">
        <v>429</v>
      </c>
      <c r="Q397" s="51">
        <v>474</v>
      </c>
      <c r="R397" s="51">
        <v>498</v>
      </c>
      <c r="S397" s="51">
        <v>485</v>
      </c>
      <c r="T397" s="51">
        <v>454</v>
      </c>
      <c r="U397" s="51">
        <v>482</v>
      </c>
      <c r="V397" s="51">
        <v>518</v>
      </c>
      <c r="W397" s="51">
        <v>526</v>
      </c>
      <c r="X397" s="51">
        <v>555</v>
      </c>
      <c r="Y397" s="51">
        <v>541</v>
      </c>
      <c r="Z397" s="51">
        <v>557</v>
      </c>
      <c r="AA397" s="51">
        <v>543</v>
      </c>
      <c r="AB397" s="51">
        <v>539</v>
      </c>
      <c r="AC397" s="51">
        <v>517</v>
      </c>
      <c r="AD397" s="51">
        <v>485</v>
      </c>
      <c r="AE397" s="51">
        <v>496</v>
      </c>
      <c r="AF397" s="51">
        <v>377</v>
      </c>
      <c r="AG397" s="51">
        <v>349</v>
      </c>
      <c r="AH397" s="51">
        <v>399</v>
      </c>
      <c r="AI397" s="51">
        <v>442</v>
      </c>
      <c r="AJ397" s="51">
        <v>455</v>
      </c>
      <c r="AK397" s="51">
        <v>516</v>
      </c>
      <c r="AL397" s="51">
        <v>496</v>
      </c>
      <c r="AM397" s="51">
        <v>458</v>
      </c>
      <c r="AN397" s="51">
        <v>428</v>
      </c>
      <c r="AO397" s="51">
        <v>472</v>
      </c>
      <c r="AP397" s="51">
        <v>459</v>
      </c>
      <c r="AQ397" s="51">
        <v>457</v>
      </c>
      <c r="AR397" s="51">
        <v>466</v>
      </c>
      <c r="AS397" s="51">
        <v>467</v>
      </c>
      <c r="AT397" s="51">
        <v>501</v>
      </c>
      <c r="AU397" s="51">
        <v>463</v>
      </c>
      <c r="AV397" s="51">
        <v>470</v>
      </c>
      <c r="AW397" s="51">
        <v>510</v>
      </c>
      <c r="AX397" s="51">
        <v>494</v>
      </c>
      <c r="AY397" s="51">
        <v>472</v>
      </c>
      <c r="AZ397" s="51">
        <v>480</v>
      </c>
      <c r="BA397" s="51">
        <v>484</v>
      </c>
      <c r="BB397" s="51">
        <v>517</v>
      </c>
      <c r="BC397" s="51">
        <v>505</v>
      </c>
      <c r="BD397" s="51">
        <v>511</v>
      </c>
      <c r="BE397" s="51">
        <v>462</v>
      </c>
      <c r="BF397" s="51">
        <v>475</v>
      </c>
      <c r="BG397" s="51">
        <v>501</v>
      </c>
      <c r="BH397" s="51">
        <v>508</v>
      </c>
      <c r="BI397" s="51">
        <v>562</v>
      </c>
      <c r="BJ397" s="51">
        <v>538</v>
      </c>
      <c r="BK397" s="51">
        <v>554</v>
      </c>
      <c r="BL397" s="51">
        <v>663</v>
      </c>
      <c r="BM397" s="51">
        <v>618</v>
      </c>
      <c r="BN397" s="51">
        <v>644</v>
      </c>
      <c r="BO397" s="51">
        <v>621</v>
      </c>
      <c r="BP397" s="51">
        <v>649</v>
      </c>
      <c r="BQ397" s="51">
        <v>647</v>
      </c>
      <c r="BR397" s="51">
        <v>656</v>
      </c>
      <c r="BS397" s="51">
        <v>584</v>
      </c>
      <c r="BT397" s="51">
        <v>575</v>
      </c>
      <c r="BU397" s="51">
        <v>618</v>
      </c>
      <c r="BV397" s="51">
        <v>567</v>
      </c>
      <c r="BW397" s="51">
        <v>552</v>
      </c>
      <c r="BX397" s="51">
        <v>561</v>
      </c>
      <c r="BY397" s="51">
        <v>532</v>
      </c>
      <c r="BZ397" s="51">
        <v>495</v>
      </c>
      <c r="CA397" s="51">
        <v>476</v>
      </c>
      <c r="CB397" s="51">
        <v>425</v>
      </c>
      <c r="CC397" s="51">
        <v>437</v>
      </c>
      <c r="CD397" s="51">
        <v>477</v>
      </c>
      <c r="CE397" s="51">
        <v>401</v>
      </c>
      <c r="CF397" s="51">
        <v>430</v>
      </c>
      <c r="CG397" s="51">
        <v>437</v>
      </c>
      <c r="CH397" s="51">
        <v>491</v>
      </c>
      <c r="CI397" s="51">
        <v>541</v>
      </c>
      <c r="CJ397" s="51">
        <v>643</v>
      </c>
      <c r="CK397" s="51">
        <v>434</v>
      </c>
      <c r="CL397" s="51">
        <v>396</v>
      </c>
      <c r="CM397" s="51">
        <v>379</v>
      </c>
      <c r="CN397" s="51">
        <v>345</v>
      </c>
      <c r="CO397" s="51">
        <v>309</v>
      </c>
      <c r="CP397" s="51">
        <v>241</v>
      </c>
      <c r="CQ397" s="51">
        <v>267</v>
      </c>
      <c r="CR397" s="51">
        <v>234</v>
      </c>
      <c r="CS397" s="51">
        <v>226</v>
      </c>
      <c r="CT397" s="51">
        <v>220</v>
      </c>
      <c r="CU397" s="51">
        <v>163</v>
      </c>
      <c r="CV397" s="51">
        <v>150</v>
      </c>
      <c r="CW397" s="51">
        <v>118</v>
      </c>
      <c r="CX397" s="51">
        <v>118</v>
      </c>
      <c r="CY397" s="51">
        <v>315</v>
      </c>
      <c r="CZ397" s="51">
        <v>395</v>
      </c>
      <c r="DA397" s="51">
        <v>396</v>
      </c>
      <c r="DB397" s="51">
        <v>482</v>
      </c>
      <c r="DC397" s="51">
        <v>466</v>
      </c>
      <c r="DD397" s="51">
        <v>443</v>
      </c>
      <c r="DE397" s="51">
        <v>445</v>
      </c>
      <c r="DF397" s="51">
        <v>417</v>
      </c>
      <c r="DG397" s="51">
        <v>489</v>
      </c>
      <c r="DH397" s="51">
        <v>471</v>
      </c>
      <c r="DI397" s="51">
        <v>475</v>
      </c>
      <c r="DJ397" s="51">
        <v>462</v>
      </c>
      <c r="DK397" s="51">
        <v>527</v>
      </c>
      <c r="DL397" s="51">
        <v>505</v>
      </c>
      <c r="DM397" s="51">
        <v>537</v>
      </c>
      <c r="DN397" s="51">
        <v>481</v>
      </c>
      <c r="DO397" s="51">
        <v>487</v>
      </c>
      <c r="DP397" s="51">
        <v>500</v>
      </c>
      <c r="DQ397" s="51">
        <v>453</v>
      </c>
      <c r="DR397" s="51">
        <v>477</v>
      </c>
      <c r="DS397" s="51">
        <v>321</v>
      </c>
      <c r="DT397" s="51">
        <v>317</v>
      </c>
      <c r="DU397" s="51">
        <v>351</v>
      </c>
      <c r="DV397" s="51">
        <v>457</v>
      </c>
      <c r="DW397" s="51">
        <v>438</v>
      </c>
      <c r="DX397" s="51">
        <v>437</v>
      </c>
      <c r="DY397" s="51">
        <v>422</v>
      </c>
      <c r="DZ397" s="51">
        <v>472</v>
      </c>
      <c r="EA397" s="51">
        <v>448</v>
      </c>
      <c r="EB397" s="51">
        <v>457</v>
      </c>
      <c r="EC397" s="51">
        <v>454</v>
      </c>
      <c r="ED397" s="51">
        <v>504</v>
      </c>
      <c r="EE397" s="51">
        <v>540</v>
      </c>
      <c r="EF397" s="51">
        <v>486</v>
      </c>
      <c r="EG397" s="51">
        <v>526</v>
      </c>
      <c r="EH397" s="51">
        <v>532</v>
      </c>
      <c r="EI397" s="51">
        <v>550</v>
      </c>
      <c r="EJ397" s="51">
        <v>501</v>
      </c>
      <c r="EK397" s="51">
        <v>536</v>
      </c>
      <c r="EL397" s="51">
        <v>543</v>
      </c>
      <c r="EM397" s="51">
        <v>528</v>
      </c>
      <c r="EN397" s="51">
        <v>524</v>
      </c>
      <c r="EO397" s="51">
        <v>566</v>
      </c>
      <c r="EP397" s="51">
        <v>585</v>
      </c>
      <c r="EQ397" s="51">
        <v>574</v>
      </c>
      <c r="ER397" s="51">
        <v>452</v>
      </c>
      <c r="ES397" s="51">
        <v>537</v>
      </c>
      <c r="ET397" s="51">
        <v>560</v>
      </c>
      <c r="EU397" s="51">
        <v>510</v>
      </c>
      <c r="EV397" s="51">
        <v>571</v>
      </c>
      <c r="EW397" s="51">
        <v>581</v>
      </c>
      <c r="EX397" s="51">
        <v>626</v>
      </c>
      <c r="EY397" s="51">
        <v>668</v>
      </c>
      <c r="EZ397" s="51">
        <v>669</v>
      </c>
      <c r="FA397" s="51">
        <v>696</v>
      </c>
      <c r="FB397" s="51">
        <v>653</v>
      </c>
      <c r="FC397" s="51">
        <v>710</v>
      </c>
      <c r="FD397" s="51">
        <v>673</v>
      </c>
      <c r="FE397" s="51">
        <v>648</v>
      </c>
      <c r="FF397" s="51">
        <v>640</v>
      </c>
      <c r="FG397" s="51">
        <v>648</v>
      </c>
      <c r="FH397" s="51">
        <v>649</v>
      </c>
      <c r="FI397" s="51">
        <v>611</v>
      </c>
      <c r="FJ397" s="51">
        <v>586</v>
      </c>
      <c r="FK397" s="51">
        <v>568</v>
      </c>
      <c r="FL397" s="51">
        <v>507</v>
      </c>
      <c r="FM397" s="51">
        <v>525</v>
      </c>
      <c r="FN397" s="51">
        <v>522</v>
      </c>
      <c r="FO397" s="51">
        <v>484</v>
      </c>
      <c r="FP397" s="51">
        <v>494</v>
      </c>
      <c r="FQ397" s="51">
        <v>521</v>
      </c>
      <c r="FR397" s="51">
        <v>480</v>
      </c>
      <c r="FS397" s="51">
        <v>498</v>
      </c>
      <c r="FT397" s="51">
        <v>536</v>
      </c>
      <c r="FU397" s="51">
        <v>551</v>
      </c>
      <c r="FV397" s="51">
        <v>615</v>
      </c>
      <c r="FW397" s="51">
        <v>691</v>
      </c>
      <c r="FX397" s="51">
        <v>535</v>
      </c>
      <c r="FY397" s="51">
        <v>475</v>
      </c>
      <c r="FZ397" s="51">
        <v>460</v>
      </c>
      <c r="GA397" s="51">
        <v>441</v>
      </c>
      <c r="GB397" s="51">
        <v>380</v>
      </c>
      <c r="GC397" s="51">
        <v>293</v>
      </c>
      <c r="GD397" s="51">
        <v>329</v>
      </c>
      <c r="GE397" s="51">
        <v>313</v>
      </c>
      <c r="GF397" s="51">
        <v>305</v>
      </c>
      <c r="GG397" s="51">
        <v>267</v>
      </c>
      <c r="GH397" s="51">
        <v>275</v>
      </c>
      <c r="GI397" s="51">
        <v>228</v>
      </c>
      <c r="GJ397" s="51">
        <v>194</v>
      </c>
      <c r="GK397" s="51">
        <v>177</v>
      </c>
      <c r="GL397" s="52">
        <v>627</v>
      </c>
    </row>
    <row r="398" spans="1:194" s="1" customFormat="1">
      <c r="A398" s="30" t="s">
        <v>133</v>
      </c>
      <c r="B398" s="1" t="s">
        <v>474</v>
      </c>
      <c r="C398" s="29" t="str">
        <f t="shared" si="112"/>
        <v>LA England - Rossendale</v>
      </c>
      <c r="D398" s="50">
        <f t="shared" si="103"/>
        <v>27113</v>
      </c>
      <c r="E398" s="50">
        <f t="shared" si="104"/>
        <v>28718</v>
      </c>
      <c r="F398" s="51">
        <f t="shared" si="105"/>
        <v>71169</v>
      </c>
      <c r="G398" s="51">
        <f t="shared" si="106"/>
        <v>34978</v>
      </c>
      <c r="H398" s="52">
        <f t="shared" si="107"/>
        <v>36191</v>
      </c>
      <c r="I398" s="52">
        <f t="shared" si="108"/>
        <v>27113</v>
      </c>
      <c r="J398" s="52">
        <f t="shared" si="109"/>
        <v>28718</v>
      </c>
      <c r="K398" s="49">
        <f t="shared" si="110"/>
        <v>7865</v>
      </c>
      <c r="L398" s="50">
        <f t="shared" si="111"/>
        <v>7473</v>
      </c>
      <c r="M398" s="51">
        <v>374</v>
      </c>
      <c r="N398" s="51">
        <v>355</v>
      </c>
      <c r="O398" s="51">
        <v>391</v>
      </c>
      <c r="P398" s="51">
        <v>398</v>
      </c>
      <c r="Q398" s="51">
        <v>429</v>
      </c>
      <c r="R398" s="51">
        <v>415</v>
      </c>
      <c r="S398" s="51">
        <v>426</v>
      </c>
      <c r="T398" s="51">
        <v>454</v>
      </c>
      <c r="U398" s="51">
        <v>427</v>
      </c>
      <c r="V398" s="51">
        <v>457</v>
      </c>
      <c r="W398" s="51">
        <v>476</v>
      </c>
      <c r="X398" s="51">
        <v>484</v>
      </c>
      <c r="Y398" s="51">
        <v>499</v>
      </c>
      <c r="Z398" s="51">
        <v>440</v>
      </c>
      <c r="AA398" s="51">
        <v>490</v>
      </c>
      <c r="AB398" s="51">
        <v>456</v>
      </c>
      <c r="AC398" s="51">
        <v>470</v>
      </c>
      <c r="AD398" s="51">
        <v>424</v>
      </c>
      <c r="AE398" s="51">
        <v>388</v>
      </c>
      <c r="AF398" s="51">
        <v>302</v>
      </c>
      <c r="AG398" s="51">
        <v>333</v>
      </c>
      <c r="AH398" s="51">
        <v>292</v>
      </c>
      <c r="AI398" s="51">
        <v>346</v>
      </c>
      <c r="AJ398" s="51">
        <v>345</v>
      </c>
      <c r="AK398" s="51">
        <v>395</v>
      </c>
      <c r="AL398" s="51">
        <v>325</v>
      </c>
      <c r="AM398" s="51">
        <v>396</v>
      </c>
      <c r="AN398" s="51">
        <v>442</v>
      </c>
      <c r="AO398" s="51">
        <v>384</v>
      </c>
      <c r="AP398" s="51">
        <v>415</v>
      </c>
      <c r="AQ398" s="51">
        <v>378</v>
      </c>
      <c r="AR398" s="51">
        <v>455</v>
      </c>
      <c r="AS398" s="51">
        <v>454</v>
      </c>
      <c r="AT398" s="51">
        <v>443</v>
      </c>
      <c r="AU398" s="51">
        <v>451</v>
      </c>
      <c r="AV398" s="51">
        <v>463</v>
      </c>
      <c r="AW398" s="51">
        <v>420</v>
      </c>
      <c r="AX398" s="51">
        <v>445</v>
      </c>
      <c r="AY398" s="51">
        <v>428</v>
      </c>
      <c r="AZ398" s="51">
        <v>441</v>
      </c>
      <c r="BA398" s="51">
        <v>392</v>
      </c>
      <c r="BB398" s="51">
        <v>433</v>
      </c>
      <c r="BC398" s="51">
        <v>443</v>
      </c>
      <c r="BD398" s="51">
        <v>430</v>
      </c>
      <c r="BE398" s="51">
        <v>383</v>
      </c>
      <c r="BF398" s="51">
        <v>377</v>
      </c>
      <c r="BG398" s="51">
        <v>455</v>
      </c>
      <c r="BH398" s="51">
        <v>425</v>
      </c>
      <c r="BI398" s="51">
        <v>462</v>
      </c>
      <c r="BJ398" s="51">
        <v>506</v>
      </c>
      <c r="BK398" s="51">
        <v>471</v>
      </c>
      <c r="BL398" s="51">
        <v>529</v>
      </c>
      <c r="BM398" s="51">
        <v>531</v>
      </c>
      <c r="BN398" s="51">
        <v>559</v>
      </c>
      <c r="BO398" s="51">
        <v>570</v>
      </c>
      <c r="BP398" s="51">
        <v>509</v>
      </c>
      <c r="BQ398" s="51">
        <v>550</v>
      </c>
      <c r="BR398" s="51">
        <v>541</v>
      </c>
      <c r="BS398" s="51">
        <v>521</v>
      </c>
      <c r="BT398" s="51">
        <v>504</v>
      </c>
      <c r="BU398" s="51">
        <v>504</v>
      </c>
      <c r="BV398" s="51">
        <v>456</v>
      </c>
      <c r="BW398" s="51">
        <v>447</v>
      </c>
      <c r="BX398" s="51">
        <v>459</v>
      </c>
      <c r="BY398" s="51">
        <v>412</v>
      </c>
      <c r="BZ398" s="51">
        <v>420</v>
      </c>
      <c r="CA398" s="51">
        <v>373</v>
      </c>
      <c r="CB398" s="51">
        <v>394</v>
      </c>
      <c r="CC398" s="51">
        <v>378</v>
      </c>
      <c r="CD398" s="51">
        <v>386</v>
      </c>
      <c r="CE398" s="51">
        <v>326</v>
      </c>
      <c r="CF398" s="51">
        <v>353</v>
      </c>
      <c r="CG398" s="51">
        <v>345</v>
      </c>
      <c r="CH398" s="51">
        <v>351</v>
      </c>
      <c r="CI398" s="51">
        <v>418</v>
      </c>
      <c r="CJ398" s="51">
        <v>395</v>
      </c>
      <c r="CK398" s="51">
        <v>296</v>
      </c>
      <c r="CL398" s="51">
        <v>257</v>
      </c>
      <c r="CM398" s="51">
        <v>243</v>
      </c>
      <c r="CN398" s="51">
        <v>215</v>
      </c>
      <c r="CO398" s="51">
        <v>189</v>
      </c>
      <c r="CP398" s="51">
        <v>165</v>
      </c>
      <c r="CQ398" s="51">
        <v>142</v>
      </c>
      <c r="CR398" s="51">
        <v>139</v>
      </c>
      <c r="CS398" s="51">
        <v>133</v>
      </c>
      <c r="CT398" s="51">
        <v>109</v>
      </c>
      <c r="CU398" s="51">
        <v>105</v>
      </c>
      <c r="CV398" s="51">
        <v>75</v>
      </c>
      <c r="CW398" s="51">
        <v>68</v>
      </c>
      <c r="CX398" s="51">
        <v>52</v>
      </c>
      <c r="CY398" s="51">
        <v>176</v>
      </c>
      <c r="CZ398" s="51">
        <v>347</v>
      </c>
      <c r="DA398" s="51">
        <v>360</v>
      </c>
      <c r="DB398" s="51">
        <v>333</v>
      </c>
      <c r="DC398" s="51">
        <v>372</v>
      </c>
      <c r="DD398" s="51">
        <v>372</v>
      </c>
      <c r="DE398" s="51">
        <v>386</v>
      </c>
      <c r="DF398" s="51">
        <v>438</v>
      </c>
      <c r="DG398" s="51">
        <v>419</v>
      </c>
      <c r="DH398" s="51">
        <v>440</v>
      </c>
      <c r="DI398" s="51">
        <v>416</v>
      </c>
      <c r="DJ398" s="51">
        <v>463</v>
      </c>
      <c r="DK398" s="51">
        <v>453</v>
      </c>
      <c r="DL398" s="51">
        <v>463</v>
      </c>
      <c r="DM398" s="51">
        <v>440</v>
      </c>
      <c r="DN398" s="51">
        <v>436</v>
      </c>
      <c r="DO398" s="51">
        <v>457</v>
      </c>
      <c r="DP398" s="51">
        <v>425</v>
      </c>
      <c r="DQ398" s="51">
        <v>453</v>
      </c>
      <c r="DR398" s="51">
        <v>344</v>
      </c>
      <c r="DS398" s="51">
        <v>217</v>
      </c>
      <c r="DT398" s="51">
        <v>230</v>
      </c>
      <c r="DU398" s="51">
        <v>240</v>
      </c>
      <c r="DV398" s="51">
        <v>342</v>
      </c>
      <c r="DW398" s="51">
        <v>377</v>
      </c>
      <c r="DX398" s="51">
        <v>369</v>
      </c>
      <c r="DY398" s="51">
        <v>365</v>
      </c>
      <c r="DZ398" s="51">
        <v>358</v>
      </c>
      <c r="EA398" s="51">
        <v>388</v>
      </c>
      <c r="EB398" s="51">
        <v>457</v>
      </c>
      <c r="EC398" s="51">
        <v>471</v>
      </c>
      <c r="ED398" s="51">
        <v>462</v>
      </c>
      <c r="EE398" s="51">
        <v>503</v>
      </c>
      <c r="EF398" s="51">
        <v>510</v>
      </c>
      <c r="EG398" s="51">
        <v>529</v>
      </c>
      <c r="EH398" s="51">
        <v>531</v>
      </c>
      <c r="EI398" s="51">
        <v>449</v>
      </c>
      <c r="EJ398" s="51">
        <v>494</v>
      </c>
      <c r="EK398" s="51">
        <v>460</v>
      </c>
      <c r="EL398" s="51">
        <v>423</v>
      </c>
      <c r="EM398" s="51">
        <v>479</v>
      </c>
      <c r="EN398" s="51">
        <v>488</v>
      </c>
      <c r="EO398" s="51">
        <v>470</v>
      </c>
      <c r="EP398" s="51">
        <v>515</v>
      </c>
      <c r="EQ398" s="51">
        <v>463</v>
      </c>
      <c r="ER398" s="51">
        <v>422</v>
      </c>
      <c r="ES398" s="51">
        <v>442</v>
      </c>
      <c r="ET398" s="51">
        <v>433</v>
      </c>
      <c r="EU398" s="51">
        <v>479</v>
      </c>
      <c r="EV398" s="51">
        <v>479</v>
      </c>
      <c r="EW398" s="51">
        <v>499</v>
      </c>
      <c r="EX398" s="51">
        <v>514</v>
      </c>
      <c r="EY398" s="51">
        <v>562</v>
      </c>
      <c r="EZ398" s="51">
        <v>530</v>
      </c>
      <c r="FA398" s="51">
        <v>586</v>
      </c>
      <c r="FB398" s="51">
        <v>545</v>
      </c>
      <c r="FC398" s="51">
        <v>542</v>
      </c>
      <c r="FD398" s="51">
        <v>518</v>
      </c>
      <c r="FE398" s="51">
        <v>534</v>
      </c>
      <c r="FF398" s="51">
        <v>497</v>
      </c>
      <c r="FG398" s="51">
        <v>544</v>
      </c>
      <c r="FH398" s="51">
        <v>496</v>
      </c>
      <c r="FI398" s="51">
        <v>484</v>
      </c>
      <c r="FJ398" s="51">
        <v>449</v>
      </c>
      <c r="FK398" s="51">
        <v>470</v>
      </c>
      <c r="FL398" s="51">
        <v>383</v>
      </c>
      <c r="FM398" s="51">
        <v>410</v>
      </c>
      <c r="FN398" s="51">
        <v>402</v>
      </c>
      <c r="FO398" s="51">
        <v>411</v>
      </c>
      <c r="FP398" s="51">
        <v>418</v>
      </c>
      <c r="FQ398" s="51">
        <v>401</v>
      </c>
      <c r="FR398" s="51">
        <v>377</v>
      </c>
      <c r="FS398" s="51">
        <v>343</v>
      </c>
      <c r="FT398" s="51">
        <v>410</v>
      </c>
      <c r="FU398" s="51">
        <v>359</v>
      </c>
      <c r="FV398" s="51">
        <v>424</v>
      </c>
      <c r="FW398" s="51">
        <v>432</v>
      </c>
      <c r="FX398" s="51">
        <v>265</v>
      </c>
      <c r="FY398" s="51">
        <v>300</v>
      </c>
      <c r="FZ398" s="51">
        <v>304</v>
      </c>
      <c r="GA398" s="51">
        <v>258</v>
      </c>
      <c r="GB398" s="51">
        <v>219</v>
      </c>
      <c r="GC398" s="51">
        <v>184</v>
      </c>
      <c r="GD398" s="51">
        <v>167</v>
      </c>
      <c r="GE398" s="51">
        <v>187</v>
      </c>
      <c r="GF398" s="51">
        <v>139</v>
      </c>
      <c r="GG398" s="51">
        <v>149</v>
      </c>
      <c r="GH398" s="51">
        <v>129</v>
      </c>
      <c r="GI398" s="51">
        <v>113</v>
      </c>
      <c r="GJ398" s="51">
        <v>110</v>
      </c>
      <c r="GK398" s="51">
        <v>94</v>
      </c>
      <c r="GL398" s="52">
        <v>371</v>
      </c>
    </row>
    <row r="399" spans="1:194" s="1" customFormat="1">
      <c r="A399" s="30" t="s">
        <v>133</v>
      </c>
      <c r="B399" s="1" t="s">
        <v>475</v>
      </c>
      <c r="C399" s="29" t="str">
        <f t="shared" si="112"/>
        <v>LA England - Rother</v>
      </c>
      <c r="D399" s="50">
        <f t="shared" si="103"/>
        <v>36694</v>
      </c>
      <c r="E399" s="50">
        <f t="shared" si="104"/>
        <v>41811</v>
      </c>
      <c r="F399" s="51">
        <f t="shared" si="105"/>
        <v>94162</v>
      </c>
      <c r="G399" s="51">
        <f t="shared" si="106"/>
        <v>44734</v>
      </c>
      <c r="H399" s="52">
        <f t="shared" si="107"/>
        <v>49428</v>
      </c>
      <c r="I399" s="52">
        <f t="shared" si="108"/>
        <v>36694</v>
      </c>
      <c r="J399" s="52">
        <f t="shared" si="109"/>
        <v>41811</v>
      </c>
      <c r="K399" s="49">
        <f t="shared" si="110"/>
        <v>8040</v>
      </c>
      <c r="L399" s="50">
        <f t="shared" si="111"/>
        <v>7617</v>
      </c>
      <c r="M399" s="51">
        <v>349</v>
      </c>
      <c r="N399" s="51">
        <v>359</v>
      </c>
      <c r="O399" s="51">
        <v>419</v>
      </c>
      <c r="P399" s="51">
        <v>395</v>
      </c>
      <c r="Q399" s="51">
        <v>432</v>
      </c>
      <c r="R399" s="51">
        <v>386</v>
      </c>
      <c r="S399" s="51">
        <v>428</v>
      </c>
      <c r="T399" s="51">
        <v>445</v>
      </c>
      <c r="U399" s="51">
        <v>421</v>
      </c>
      <c r="V399" s="51">
        <v>492</v>
      </c>
      <c r="W399" s="51">
        <v>491</v>
      </c>
      <c r="X399" s="51">
        <v>523</v>
      </c>
      <c r="Y399" s="51">
        <v>471</v>
      </c>
      <c r="Z399" s="51">
        <v>483</v>
      </c>
      <c r="AA399" s="51">
        <v>485</v>
      </c>
      <c r="AB399" s="51">
        <v>504</v>
      </c>
      <c r="AC399" s="51">
        <v>471</v>
      </c>
      <c r="AD399" s="51">
        <v>486</v>
      </c>
      <c r="AE399" s="51">
        <v>471</v>
      </c>
      <c r="AF399" s="51">
        <v>361</v>
      </c>
      <c r="AG399" s="51">
        <v>336</v>
      </c>
      <c r="AH399" s="51">
        <v>339</v>
      </c>
      <c r="AI399" s="51">
        <v>364</v>
      </c>
      <c r="AJ399" s="51">
        <v>385</v>
      </c>
      <c r="AK399" s="51">
        <v>445</v>
      </c>
      <c r="AL399" s="51">
        <v>416</v>
      </c>
      <c r="AM399" s="51">
        <v>426</v>
      </c>
      <c r="AN399" s="51">
        <v>357</v>
      </c>
      <c r="AO399" s="51">
        <v>408</v>
      </c>
      <c r="AP399" s="51">
        <v>352</v>
      </c>
      <c r="AQ399" s="51">
        <v>435</v>
      </c>
      <c r="AR399" s="51">
        <v>372</v>
      </c>
      <c r="AS399" s="51">
        <v>381</v>
      </c>
      <c r="AT399" s="51">
        <v>408</v>
      </c>
      <c r="AU399" s="51">
        <v>414</v>
      </c>
      <c r="AV399" s="51">
        <v>401</v>
      </c>
      <c r="AW399" s="51">
        <v>360</v>
      </c>
      <c r="AX399" s="51">
        <v>404</v>
      </c>
      <c r="AY399" s="51">
        <v>419</v>
      </c>
      <c r="AZ399" s="51">
        <v>402</v>
      </c>
      <c r="BA399" s="51">
        <v>411</v>
      </c>
      <c r="BB399" s="51">
        <v>414</v>
      </c>
      <c r="BC399" s="51">
        <v>433</v>
      </c>
      <c r="BD399" s="51">
        <v>419</v>
      </c>
      <c r="BE399" s="51">
        <v>364</v>
      </c>
      <c r="BF399" s="51">
        <v>379</v>
      </c>
      <c r="BG399" s="51">
        <v>408</v>
      </c>
      <c r="BH399" s="51">
        <v>441</v>
      </c>
      <c r="BI399" s="51">
        <v>471</v>
      </c>
      <c r="BJ399" s="51">
        <v>532</v>
      </c>
      <c r="BK399" s="51">
        <v>538</v>
      </c>
      <c r="BL399" s="51">
        <v>586</v>
      </c>
      <c r="BM399" s="51">
        <v>579</v>
      </c>
      <c r="BN399" s="51">
        <v>623</v>
      </c>
      <c r="BO399" s="51">
        <v>578</v>
      </c>
      <c r="BP399" s="51">
        <v>699</v>
      </c>
      <c r="BQ399" s="51">
        <v>669</v>
      </c>
      <c r="BR399" s="51">
        <v>723</v>
      </c>
      <c r="BS399" s="51">
        <v>754</v>
      </c>
      <c r="BT399" s="51">
        <v>723</v>
      </c>
      <c r="BU399" s="51">
        <v>709</v>
      </c>
      <c r="BV399" s="51">
        <v>711</v>
      </c>
      <c r="BW399" s="51">
        <v>720</v>
      </c>
      <c r="BX399" s="51">
        <v>657</v>
      </c>
      <c r="BY399" s="51">
        <v>677</v>
      </c>
      <c r="BZ399" s="51">
        <v>648</v>
      </c>
      <c r="CA399" s="51">
        <v>647</v>
      </c>
      <c r="CB399" s="51">
        <v>651</v>
      </c>
      <c r="CC399" s="51">
        <v>678</v>
      </c>
      <c r="CD399" s="51">
        <v>685</v>
      </c>
      <c r="CE399" s="51">
        <v>621</v>
      </c>
      <c r="CF399" s="51">
        <v>677</v>
      </c>
      <c r="CG399" s="51">
        <v>747</v>
      </c>
      <c r="CH399" s="51">
        <v>682</v>
      </c>
      <c r="CI399" s="51">
        <v>797</v>
      </c>
      <c r="CJ399" s="51">
        <v>879</v>
      </c>
      <c r="CK399" s="51">
        <v>703</v>
      </c>
      <c r="CL399" s="51">
        <v>620</v>
      </c>
      <c r="CM399" s="51">
        <v>614</v>
      </c>
      <c r="CN399" s="51">
        <v>539</v>
      </c>
      <c r="CO399" s="51">
        <v>434</v>
      </c>
      <c r="CP399" s="51">
        <v>371</v>
      </c>
      <c r="CQ399" s="51">
        <v>407</v>
      </c>
      <c r="CR399" s="51">
        <v>363</v>
      </c>
      <c r="CS399" s="51">
        <v>322</v>
      </c>
      <c r="CT399" s="51">
        <v>285</v>
      </c>
      <c r="CU399" s="51">
        <v>283</v>
      </c>
      <c r="CV399" s="51">
        <v>234</v>
      </c>
      <c r="CW399" s="51">
        <v>191</v>
      </c>
      <c r="CX399" s="51">
        <v>167</v>
      </c>
      <c r="CY399" s="51">
        <v>575</v>
      </c>
      <c r="CZ399" s="51">
        <v>290</v>
      </c>
      <c r="DA399" s="51">
        <v>321</v>
      </c>
      <c r="DB399" s="51">
        <v>378</v>
      </c>
      <c r="DC399" s="51">
        <v>370</v>
      </c>
      <c r="DD399" s="51">
        <v>380</v>
      </c>
      <c r="DE399" s="51">
        <v>412</v>
      </c>
      <c r="DF399" s="51">
        <v>384</v>
      </c>
      <c r="DG399" s="51">
        <v>378</v>
      </c>
      <c r="DH399" s="51">
        <v>389</v>
      </c>
      <c r="DI399" s="51">
        <v>466</v>
      </c>
      <c r="DJ399" s="51">
        <v>459</v>
      </c>
      <c r="DK399" s="51">
        <v>494</v>
      </c>
      <c r="DL399" s="51">
        <v>498</v>
      </c>
      <c r="DM399" s="51">
        <v>449</v>
      </c>
      <c r="DN399" s="51">
        <v>521</v>
      </c>
      <c r="DO399" s="51">
        <v>495</v>
      </c>
      <c r="DP399" s="51">
        <v>476</v>
      </c>
      <c r="DQ399" s="51">
        <v>457</v>
      </c>
      <c r="DR399" s="51">
        <v>388</v>
      </c>
      <c r="DS399" s="51">
        <v>333</v>
      </c>
      <c r="DT399" s="51">
        <v>255</v>
      </c>
      <c r="DU399" s="51">
        <v>311</v>
      </c>
      <c r="DV399" s="51">
        <v>351</v>
      </c>
      <c r="DW399" s="51">
        <v>406</v>
      </c>
      <c r="DX399" s="51">
        <v>443</v>
      </c>
      <c r="DY399" s="51">
        <v>413</v>
      </c>
      <c r="DZ399" s="51">
        <v>356</v>
      </c>
      <c r="EA399" s="51">
        <v>378</v>
      </c>
      <c r="EB399" s="51">
        <v>421</v>
      </c>
      <c r="EC399" s="51">
        <v>406</v>
      </c>
      <c r="ED399" s="51">
        <v>428</v>
      </c>
      <c r="EE399" s="51">
        <v>459</v>
      </c>
      <c r="EF399" s="51">
        <v>467</v>
      </c>
      <c r="EG399" s="51">
        <v>470</v>
      </c>
      <c r="EH399" s="51">
        <v>444</v>
      </c>
      <c r="EI399" s="51">
        <v>463</v>
      </c>
      <c r="EJ399" s="51">
        <v>396</v>
      </c>
      <c r="EK399" s="51">
        <v>445</v>
      </c>
      <c r="EL399" s="51">
        <v>426</v>
      </c>
      <c r="EM399" s="51">
        <v>416</v>
      </c>
      <c r="EN399" s="51">
        <v>436</v>
      </c>
      <c r="EO399" s="51">
        <v>475</v>
      </c>
      <c r="EP399" s="51">
        <v>491</v>
      </c>
      <c r="EQ399" s="51">
        <v>468</v>
      </c>
      <c r="ER399" s="51">
        <v>468</v>
      </c>
      <c r="ES399" s="51">
        <v>430</v>
      </c>
      <c r="ET399" s="51">
        <v>476</v>
      </c>
      <c r="EU399" s="51">
        <v>494</v>
      </c>
      <c r="EV399" s="51">
        <v>525</v>
      </c>
      <c r="EW399" s="51">
        <v>567</v>
      </c>
      <c r="EX399" s="51">
        <v>652</v>
      </c>
      <c r="EY399" s="51">
        <v>698</v>
      </c>
      <c r="EZ399" s="51">
        <v>638</v>
      </c>
      <c r="FA399" s="51">
        <v>713</v>
      </c>
      <c r="FB399" s="51">
        <v>705</v>
      </c>
      <c r="FC399" s="51">
        <v>795</v>
      </c>
      <c r="FD399" s="51">
        <v>793</v>
      </c>
      <c r="FE399" s="51">
        <v>781</v>
      </c>
      <c r="FF399" s="51">
        <v>796</v>
      </c>
      <c r="FG399" s="51">
        <v>807</v>
      </c>
      <c r="FH399" s="51">
        <v>807</v>
      </c>
      <c r="FI399" s="51">
        <v>752</v>
      </c>
      <c r="FJ399" s="51">
        <v>729</v>
      </c>
      <c r="FK399" s="51">
        <v>787</v>
      </c>
      <c r="FL399" s="51">
        <v>756</v>
      </c>
      <c r="FM399" s="51">
        <v>758</v>
      </c>
      <c r="FN399" s="51">
        <v>783</v>
      </c>
      <c r="FO399" s="51">
        <v>738</v>
      </c>
      <c r="FP399" s="51">
        <v>732</v>
      </c>
      <c r="FQ399" s="51">
        <v>717</v>
      </c>
      <c r="FR399" s="51">
        <v>722</v>
      </c>
      <c r="FS399" s="51">
        <v>769</v>
      </c>
      <c r="FT399" s="51">
        <v>812</v>
      </c>
      <c r="FU399" s="51">
        <v>800</v>
      </c>
      <c r="FV399" s="51">
        <v>885</v>
      </c>
      <c r="FW399" s="51">
        <v>1070</v>
      </c>
      <c r="FX399" s="51">
        <v>709</v>
      </c>
      <c r="FY399" s="51">
        <v>698</v>
      </c>
      <c r="FZ399" s="51">
        <v>692</v>
      </c>
      <c r="GA399" s="51">
        <v>644</v>
      </c>
      <c r="GB399" s="51">
        <v>584</v>
      </c>
      <c r="GC399" s="51">
        <v>472</v>
      </c>
      <c r="GD399" s="51">
        <v>483</v>
      </c>
      <c r="GE399" s="51">
        <v>499</v>
      </c>
      <c r="GF399" s="51">
        <v>417</v>
      </c>
      <c r="GG399" s="51">
        <v>425</v>
      </c>
      <c r="GH399" s="51">
        <v>368</v>
      </c>
      <c r="GI399" s="51">
        <v>360</v>
      </c>
      <c r="GJ399" s="51">
        <v>262</v>
      </c>
      <c r="GK399" s="51">
        <v>241</v>
      </c>
      <c r="GL399" s="52">
        <v>1257</v>
      </c>
    </row>
    <row r="400" spans="1:194" s="1" customFormat="1">
      <c r="A400" s="30" t="s">
        <v>133</v>
      </c>
      <c r="B400" s="1" t="s">
        <v>476</v>
      </c>
      <c r="C400" s="29" t="str">
        <f t="shared" si="112"/>
        <v>LA England - Rotherham</v>
      </c>
      <c r="D400" s="50">
        <f t="shared" si="103"/>
        <v>102546</v>
      </c>
      <c r="E400" s="50">
        <f t="shared" si="104"/>
        <v>108578</v>
      </c>
      <c r="F400" s="51">
        <f t="shared" si="105"/>
        <v>268354</v>
      </c>
      <c r="G400" s="51">
        <f t="shared" si="106"/>
        <v>131784</v>
      </c>
      <c r="H400" s="52">
        <f t="shared" si="107"/>
        <v>136570</v>
      </c>
      <c r="I400" s="52">
        <f t="shared" si="108"/>
        <v>102546</v>
      </c>
      <c r="J400" s="52">
        <f t="shared" si="109"/>
        <v>108578</v>
      </c>
      <c r="K400" s="49">
        <f t="shared" si="110"/>
        <v>29238</v>
      </c>
      <c r="L400" s="50">
        <f t="shared" si="111"/>
        <v>27992</v>
      </c>
      <c r="M400" s="51">
        <v>1435</v>
      </c>
      <c r="N400" s="51">
        <v>1529</v>
      </c>
      <c r="O400" s="51">
        <v>1510</v>
      </c>
      <c r="P400" s="51">
        <v>1528</v>
      </c>
      <c r="Q400" s="51">
        <v>1590</v>
      </c>
      <c r="R400" s="51">
        <v>1656</v>
      </c>
      <c r="S400" s="51">
        <v>1640</v>
      </c>
      <c r="T400" s="51">
        <v>1558</v>
      </c>
      <c r="U400" s="51">
        <v>1593</v>
      </c>
      <c r="V400" s="51">
        <v>1705</v>
      </c>
      <c r="W400" s="51">
        <v>1708</v>
      </c>
      <c r="X400" s="51">
        <v>1761</v>
      </c>
      <c r="Y400" s="51">
        <v>1691</v>
      </c>
      <c r="Z400" s="51">
        <v>1757</v>
      </c>
      <c r="AA400" s="51">
        <v>1764</v>
      </c>
      <c r="AB400" s="51">
        <v>1683</v>
      </c>
      <c r="AC400" s="51">
        <v>1594</v>
      </c>
      <c r="AD400" s="51">
        <v>1536</v>
      </c>
      <c r="AE400" s="51">
        <v>1591</v>
      </c>
      <c r="AF400" s="51">
        <v>1294</v>
      </c>
      <c r="AG400" s="51">
        <v>1312</v>
      </c>
      <c r="AH400" s="51">
        <v>1310</v>
      </c>
      <c r="AI400" s="51">
        <v>1406</v>
      </c>
      <c r="AJ400" s="51">
        <v>1462</v>
      </c>
      <c r="AK400" s="51">
        <v>1483</v>
      </c>
      <c r="AL400" s="51">
        <v>1657</v>
      </c>
      <c r="AM400" s="51">
        <v>1493</v>
      </c>
      <c r="AN400" s="51">
        <v>1588</v>
      </c>
      <c r="AO400" s="51">
        <v>1652</v>
      </c>
      <c r="AP400" s="51">
        <v>1682</v>
      </c>
      <c r="AQ400" s="51">
        <v>1765</v>
      </c>
      <c r="AR400" s="51">
        <v>1844</v>
      </c>
      <c r="AS400" s="51">
        <v>1826</v>
      </c>
      <c r="AT400" s="51">
        <v>1742</v>
      </c>
      <c r="AU400" s="51">
        <v>1735</v>
      </c>
      <c r="AV400" s="51">
        <v>1774</v>
      </c>
      <c r="AW400" s="51">
        <v>1686</v>
      </c>
      <c r="AX400" s="51">
        <v>1746</v>
      </c>
      <c r="AY400" s="51">
        <v>1626</v>
      </c>
      <c r="AZ400" s="51">
        <v>1748</v>
      </c>
      <c r="BA400" s="51">
        <v>1620</v>
      </c>
      <c r="BB400" s="51">
        <v>1624</v>
      </c>
      <c r="BC400" s="51">
        <v>1636</v>
      </c>
      <c r="BD400" s="51">
        <v>1466</v>
      </c>
      <c r="BE400" s="51">
        <v>1431</v>
      </c>
      <c r="BF400" s="51">
        <v>1366</v>
      </c>
      <c r="BG400" s="51">
        <v>1458</v>
      </c>
      <c r="BH400" s="51">
        <v>1479</v>
      </c>
      <c r="BI400" s="51">
        <v>1526</v>
      </c>
      <c r="BJ400" s="51">
        <v>1713</v>
      </c>
      <c r="BK400" s="51">
        <v>1842</v>
      </c>
      <c r="BL400" s="51">
        <v>1946</v>
      </c>
      <c r="BM400" s="51">
        <v>1878</v>
      </c>
      <c r="BN400" s="51">
        <v>1915</v>
      </c>
      <c r="BO400" s="51">
        <v>1924</v>
      </c>
      <c r="BP400" s="51">
        <v>1970</v>
      </c>
      <c r="BQ400" s="51">
        <v>1901</v>
      </c>
      <c r="BR400" s="51">
        <v>1869</v>
      </c>
      <c r="BS400" s="51">
        <v>1829</v>
      </c>
      <c r="BT400" s="51">
        <v>1848</v>
      </c>
      <c r="BU400" s="51">
        <v>1831</v>
      </c>
      <c r="BV400" s="51">
        <v>1733</v>
      </c>
      <c r="BW400" s="51">
        <v>1624</v>
      </c>
      <c r="BX400" s="51">
        <v>1558</v>
      </c>
      <c r="BY400" s="51">
        <v>1594</v>
      </c>
      <c r="BZ400" s="51">
        <v>1415</v>
      </c>
      <c r="CA400" s="51">
        <v>1415</v>
      </c>
      <c r="CB400" s="51">
        <v>1365</v>
      </c>
      <c r="CC400" s="51">
        <v>1384</v>
      </c>
      <c r="CD400" s="51">
        <v>1315</v>
      </c>
      <c r="CE400" s="51">
        <v>1271</v>
      </c>
      <c r="CF400" s="51">
        <v>1325</v>
      </c>
      <c r="CG400" s="51">
        <v>1286</v>
      </c>
      <c r="CH400" s="51">
        <v>1287</v>
      </c>
      <c r="CI400" s="51">
        <v>1358</v>
      </c>
      <c r="CJ400" s="51">
        <v>1381</v>
      </c>
      <c r="CK400" s="51">
        <v>1039</v>
      </c>
      <c r="CL400" s="51">
        <v>1195</v>
      </c>
      <c r="CM400" s="51">
        <v>1040</v>
      </c>
      <c r="CN400" s="51">
        <v>828</v>
      </c>
      <c r="CO400" s="51">
        <v>742</v>
      </c>
      <c r="CP400" s="51">
        <v>674</v>
      </c>
      <c r="CQ400" s="51">
        <v>649</v>
      </c>
      <c r="CR400" s="51">
        <v>611</v>
      </c>
      <c r="CS400" s="51">
        <v>531</v>
      </c>
      <c r="CT400" s="51">
        <v>482</v>
      </c>
      <c r="CU400" s="51">
        <v>405</v>
      </c>
      <c r="CV400" s="51">
        <v>337</v>
      </c>
      <c r="CW400" s="51">
        <v>281</v>
      </c>
      <c r="CX400" s="51">
        <v>237</v>
      </c>
      <c r="CY400" s="51">
        <v>690</v>
      </c>
      <c r="CZ400" s="51">
        <v>1438</v>
      </c>
      <c r="DA400" s="51">
        <v>1330</v>
      </c>
      <c r="DB400" s="51">
        <v>1410</v>
      </c>
      <c r="DC400" s="51">
        <v>1465</v>
      </c>
      <c r="DD400" s="51">
        <v>1506</v>
      </c>
      <c r="DE400" s="51">
        <v>1521</v>
      </c>
      <c r="DF400" s="51">
        <v>1627</v>
      </c>
      <c r="DG400" s="51">
        <v>1531</v>
      </c>
      <c r="DH400" s="51">
        <v>1634</v>
      </c>
      <c r="DI400" s="51">
        <v>1629</v>
      </c>
      <c r="DJ400" s="51">
        <v>1680</v>
      </c>
      <c r="DK400" s="51">
        <v>1635</v>
      </c>
      <c r="DL400" s="51">
        <v>1642</v>
      </c>
      <c r="DM400" s="51">
        <v>1646</v>
      </c>
      <c r="DN400" s="51">
        <v>1637</v>
      </c>
      <c r="DO400" s="51">
        <v>1500</v>
      </c>
      <c r="DP400" s="51">
        <v>1583</v>
      </c>
      <c r="DQ400" s="51">
        <v>1578</v>
      </c>
      <c r="DR400" s="51">
        <v>1387</v>
      </c>
      <c r="DS400" s="51">
        <v>1144</v>
      </c>
      <c r="DT400" s="51">
        <v>1142</v>
      </c>
      <c r="DU400" s="51">
        <v>1219</v>
      </c>
      <c r="DV400" s="51">
        <v>1435</v>
      </c>
      <c r="DW400" s="51">
        <v>1542</v>
      </c>
      <c r="DX400" s="51">
        <v>1514</v>
      </c>
      <c r="DY400" s="51">
        <v>1632</v>
      </c>
      <c r="DZ400" s="51">
        <v>1620</v>
      </c>
      <c r="EA400" s="51">
        <v>1584</v>
      </c>
      <c r="EB400" s="51">
        <v>1721</v>
      </c>
      <c r="EC400" s="51">
        <v>1766</v>
      </c>
      <c r="ED400" s="51">
        <v>1881</v>
      </c>
      <c r="EE400" s="51">
        <v>2009</v>
      </c>
      <c r="EF400" s="51">
        <v>1863</v>
      </c>
      <c r="EG400" s="51">
        <v>1893</v>
      </c>
      <c r="EH400" s="51">
        <v>1919</v>
      </c>
      <c r="EI400" s="51">
        <v>1867</v>
      </c>
      <c r="EJ400" s="51">
        <v>1802</v>
      </c>
      <c r="EK400" s="51">
        <v>1793</v>
      </c>
      <c r="EL400" s="51">
        <v>1793</v>
      </c>
      <c r="EM400" s="51">
        <v>1745</v>
      </c>
      <c r="EN400" s="51">
        <v>1702</v>
      </c>
      <c r="EO400" s="51">
        <v>1750</v>
      </c>
      <c r="EP400" s="51">
        <v>1747</v>
      </c>
      <c r="EQ400" s="51">
        <v>1651</v>
      </c>
      <c r="ER400" s="51">
        <v>1428</v>
      </c>
      <c r="ES400" s="51">
        <v>1391</v>
      </c>
      <c r="ET400" s="51">
        <v>1540</v>
      </c>
      <c r="EU400" s="51">
        <v>1553</v>
      </c>
      <c r="EV400" s="51">
        <v>1693</v>
      </c>
      <c r="EW400" s="51">
        <v>1775</v>
      </c>
      <c r="EX400" s="51">
        <v>1852</v>
      </c>
      <c r="EY400" s="51">
        <v>1955</v>
      </c>
      <c r="EZ400" s="51">
        <v>1980</v>
      </c>
      <c r="FA400" s="51">
        <v>1911</v>
      </c>
      <c r="FB400" s="51">
        <v>2020</v>
      </c>
      <c r="FC400" s="51">
        <v>1927</v>
      </c>
      <c r="FD400" s="51">
        <v>1916</v>
      </c>
      <c r="FE400" s="51">
        <v>1890</v>
      </c>
      <c r="FF400" s="51">
        <v>1886</v>
      </c>
      <c r="FG400" s="51">
        <v>1787</v>
      </c>
      <c r="FH400" s="51">
        <v>1779</v>
      </c>
      <c r="FI400" s="51">
        <v>1798</v>
      </c>
      <c r="FJ400" s="51">
        <v>1720</v>
      </c>
      <c r="FK400" s="51">
        <v>1629</v>
      </c>
      <c r="FL400" s="51">
        <v>1652</v>
      </c>
      <c r="FM400" s="51">
        <v>1535</v>
      </c>
      <c r="FN400" s="51">
        <v>1518</v>
      </c>
      <c r="FO400" s="51">
        <v>1420</v>
      </c>
      <c r="FP400" s="51">
        <v>1380</v>
      </c>
      <c r="FQ400" s="51">
        <v>1472</v>
      </c>
      <c r="FR400" s="51">
        <v>1296</v>
      </c>
      <c r="FS400" s="51">
        <v>1365</v>
      </c>
      <c r="FT400" s="51">
        <v>1428</v>
      </c>
      <c r="FU400" s="51">
        <v>1357</v>
      </c>
      <c r="FV400" s="51">
        <v>1473</v>
      </c>
      <c r="FW400" s="51">
        <v>1585</v>
      </c>
      <c r="FX400" s="51">
        <v>1195</v>
      </c>
      <c r="FY400" s="51">
        <v>1275</v>
      </c>
      <c r="FZ400" s="51">
        <v>1125</v>
      </c>
      <c r="GA400" s="51">
        <v>1013</v>
      </c>
      <c r="GB400" s="51">
        <v>909</v>
      </c>
      <c r="GC400" s="51">
        <v>762</v>
      </c>
      <c r="GD400" s="51">
        <v>871</v>
      </c>
      <c r="GE400" s="51">
        <v>773</v>
      </c>
      <c r="GF400" s="51">
        <v>717</v>
      </c>
      <c r="GG400" s="51">
        <v>598</v>
      </c>
      <c r="GH400" s="51">
        <v>581</v>
      </c>
      <c r="GI400" s="51">
        <v>518</v>
      </c>
      <c r="GJ400" s="51">
        <v>458</v>
      </c>
      <c r="GK400" s="51">
        <v>363</v>
      </c>
      <c r="GL400" s="52">
        <v>1388</v>
      </c>
    </row>
    <row r="401" spans="1:194" s="1" customFormat="1">
      <c r="A401" s="30" t="s">
        <v>133</v>
      </c>
      <c r="B401" s="1" t="s">
        <v>477</v>
      </c>
      <c r="C401" s="29" t="str">
        <f t="shared" si="112"/>
        <v>LA England - Rugby</v>
      </c>
      <c r="D401" s="50">
        <f t="shared" si="103"/>
        <v>44751</v>
      </c>
      <c r="E401" s="50">
        <f t="shared" si="104"/>
        <v>45862</v>
      </c>
      <c r="F401" s="51">
        <f t="shared" si="105"/>
        <v>116436</v>
      </c>
      <c r="G401" s="51">
        <f t="shared" si="106"/>
        <v>57920</v>
      </c>
      <c r="H401" s="52">
        <f t="shared" si="107"/>
        <v>58516</v>
      </c>
      <c r="I401" s="52">
        <f t="shared" si="108"/>
        <v>44751</v>
      </c>
      <c r="J401" s="52">
        <f t="shared" si="109"/>
        <v>45862</v>
      </c>
      <c r="K401" s="49">
        <f t="shared" si="110"/>
        <v>13169</v>
      </c>
      <c r="L401" s="50">
        <f t="shared" si="111"/>
        <v>12654</v>
      </c>
      <c r="M401" s="51">
        <v>645</v>
      </c>
      <c r="N401" s="51">
        <v>636</v>
      </c>
      <c r="O401" s="51">
        <v>639</v>
      </c>
      <c r="P401" s="51">
        <v>743</v>
      </c>
      <c r="Q401" s="51">
        <v>693</v>
      </c>
      <c r="R401" s="51">
        <v>703</v>
      </c>
      <c r="S401" s="51">
        <v>703</v>
      </c>
      <c r="T401" s="51">
        <v>736</v>
      </c>
      <c r="U401" s="51">
        <v>751</v>
      </c>
      <c r="V401" s="51">
        <v>751</v>
      </c>
      <c r="W401" s="51">
        <v>765</v>
      </c>
      <c r="X401" s="51">
        <v>804</v>
      </c>
      <c r="Y401" s="51">
        <v>738</v>
      </c>
      <c r="Z401" s="51">
        <v>800</v>
      </c>
      <c r="AA401" s="51">
        <v>776</v>
      </c>
      <c r="AB401" s="51">
        <v>743</v>
      </c>
      <c r="AC401" s="51">
        <v>805</v>
      </c>
      <c r="AD401" s="51">
        <v>738</v>
      </c>
      <c r="AE401" s="51">
        <v>716</v>
      </c>
      <c r="AF401" s="51">
        <v>446</v>
      </c>
      <c r="AG401" s="51">
        <v>420</v>
      </c>
      <c r="AH401" s="51">
        <v>505</v>
      </c>
      <c r="AI401" s="51">
        <v>565</v>
      </c>
      <c r="AJ401" s="51">
        <v>582</v>
      </c>
      <c r="AK401" s="51">
        <v>628</v>
      </c>
      <c r="AL401" s="51">
        <v>678</v>
      </c>
      <c r="AM401" s="51">
        <v>672</v>
      </c>
      <c r="AN401" s="51">
        <v>683</v>
      </c>
      <c r="AO401" s="51">
        <v>740</v>
      </c>
      <c r="AP401" s="51">
        <v>784</v>
      </c>
      <c r="AQ401" s="51">
        <v>833</v>
      </c>
      <c r="AR401" s="51">
        <v>818</v>
      </c>
      <c r="AS401" s="51">
        <v>855</v>
      </c>
      <c r="AT401" s="51">
        <v>891</v>
      </c>
      <c r="AU401" s="51">
        <v>818</v>
      </c>
      <c r="AV401" s="51">
        <v>874</v>
      </c>
      <c r="AW401" s="51">
        <v>828</v>
      </c>
      <c r="AX401" s="51">
        <v>844</v>
      </c>
      <c r="AY401" s="51">
        <v>771</v>
      </c>
      <c r="AZ401" s="51">
        <v>781</v>
      </c>
      <c r="BA401" s="51">
        <v>877</v>
      </c>
      <c r="BB401" s="51">
        <v>844</v>
      </c>
      <c r="BC401" s="51">
        <v>839</v>
      </c>
      <c r="BD401" s="51">
        <v>780</v>
      </c>
      <c r="BE401" s="51">
        <v>731</v>
      </c>
      <c r="BF401" s="51">
        <v>694</v>
      </c>
      <c r="BG401" s="51">
        <v>727</v>
      </c>
      <c r="BH401" s="51">
        <v>761</v>
      </c>
      <c r="BI401" s="51">
        <v>727</v>
      </c>
      <c r="BJ401" s="51">
        <v>768</v>
      </c>
      <c r="BK401" s="51">
        <v>815</v>
      </c>
      <c r="BL401" s="51">
        <v>858</v>
      </c>
      <c r="BM401" s="51">
        <v>862</v>
      </c>
      <c r="BN401" s="51">
        <v>832</v>
      </c>
      <c r="BO401" s="51">
        <v>773</v>
      </c>
      <c r="BP401" s="51">
        <v>806</v>
      </c>
      <c r="BQ401" s="51">
        <v>788</v>
      </c>
      <c r="BR401" s="51">
        <v>768</v>
      </c>
      <c r="BS401" s="51">
        <v>771</v>
      </c>
      <c r="BT401" s="51">
        <v>814</v>
      </c>
      <c r="BU401" s="51">
        <v>747</v>
      </c>
      <c r="BV401" s="51">
        <v>722</v>
      </c>
      <c r="BW401" s="51">
        <v>674</v>
      </c>
      <c r="BX401" s="51">
        <v>600</v>
      </c>
      <c r="BY401" s="51">
        <v>607</v>
      </c>
      <c r="BZ401" s="51">
        <v>580</v>
      </c>
      <c r="CA401" s="51">
        <v>512</v>
      </c>
      <c r="CB401" s="51">
        <v>484</v>
      </c>
      <c r="CC401" s="51">
        <v>510</v>
      </c>
      <c r="CD401" s="51">
        <v>475</v>
      </c>
      <c r="CE401" s="51">
        <v>473</v>
      </c>
      <c r="CF401" s="51">
        <v>490</v>
      </c>
      <c r="CG401" s="51">
        <v>480</v>
      </c>
      <c r="CH401" s="51">
        <v>492</v>
      </c>
      <c r="CI401" s="51">
        <v>500</v>
      </c>
      <c r="CJ401" s="51">
        <v>571</v>
      </c>
      <c r="CK401" s="51">
        <v>444</v>
      </c>
      <c r="CL401" s="51">
        <v>432</v>
      </c>
      <c r="CM401" s="51">
        <v>459</v>
      </c>
      <c r="CN401" s="51">
        <v>340</v>
      </c>
      <c r="CO401" s="51">
        <v>336</v>
      </c>
      <c r="CP401" s="51">
        <v>320</v>
      </c>
      <c r="CQ401" s="51">
        <v>275</v>
      </c>
      <c r="CR401" s="51">
        <v>272</v>
      </c>
      <c r="CS401" s="51">
        <v>240</v>
      </c>
      <c r="CT401" s="51">
        <v>203</v>
      </c>
      <c r="CU401" s="51">
        <v>192</v>
      </c>
      <c r="CV401" s="51">
        <v>149</v>
      </c>
      <c r="CW401" s="51">
        <v>115</v>
      </c>
      <c r="CX401" s="51">
        <v>109</v>
      </c>
      <c r="CY401" s="51">
        <v>381</v>
      </c>
      <c r="CZ401" s="51">
        <v>600</v>
      </c>
      <c r="DA401" s="51">
        <v>602</v>
      </c>
      <c r="DB401" s="51">
        <v>616</v>
      </c>
      <c r="DC401" s="51">
        <v>644</v>
      </c>
      <c r="DD401" s="51">
        <v>703</v>
      </c>
      <c r="DE401" s="51">
        <v>698</v>
      </c>
      <c r="DF401" s="51">
        <v>719</v>
      </c>
      <c r="DG401" s="51">
        <v>727</v>
      </c>
      <c r="DH401" s="51">
        <v>733</v>
      </c>
      <c r="DI401" s="51">
        <v>755</v>
      </c>
      <c r="DJ401" s="51">
        <v>739</v>
      </c>
      <c r="DK401" s="51">
        <v>772</v>
      </c>
      <c r="DL401" s="51">
        <v>694</v>
      </c>
      <c r="DM401" s="51">
        <v>758</v>
      </c>
      <c r="DN401" s="51">
        <v>741</v>
      </c>
      <c r="DO401" s="51">
        <v>760</v>
      </c>
      <c r="DP401" s="51">
        <v>698</v>
      </c>
      <c r="DQ401" s="51">
        <v>695</v>
      </c>
      <c r="DR401" s="51">
        <v>595</v>
      </c>
      <c r="DS401" s="51">
        <v>334</v>
      </c>
      <c r="DT401" s="51">
        <v>332</v>
      </c>
      <c r="DU401" s="51">
        <v>405</v>
      </c>
      <c r="DV401" s="51">
        <v>537</v>
      </c>
      <c r="DW401" s="51">
        <v>587</v>
      </c>
      <c r="DX401" s="51">
        <v>639</v>
      </c>
      <c r="DY401" s="51">
        <v>674</v>
      </c>
      <c r="DZ401" s="51">
        <v>645</v>
      </c>
      <c r="EA401" s="51">
        <v>704</v>
      </c>
      <c r="EB401" s="51">
        <v>739</v>
      </c>
      <c r="EC401" s="51">
        <v>757</v>
      </c>
      <c r="ED401" s="51">
        <v>823</v>
      </c>
      <c r="EE401" s="51">
        <v>811</v>
      </c>
      <c r="EF401" s="51">
        <v>864</v>
      </c>
      <c r="EG401" s="51">
        <v>914</v>
      </c>
      <c r="EH401" s="51">
        <v>890</v>
      </c>
      <c r="EI401" s="51">
        <v>853</v>
      </c>
      <c r="EJ401" s="51">
        <v>863</v>
      </c>
      <c r="EK401" s="51">
        <v>893</v>
      </c>
      <c r="EL401" s="51">
        <v>859</v>
      </c>
      <c r="EM401" s="51">
        <v>913</v>
      </c>
      <c r="EN401" s="51">
        <v>846</v>
      </c>
      <c r="EO401" s="51">
        <v>806</v>
      </c>
      <c r="EP401" s="51">
        <v>867</v>
      </c>
      <c r="EQ401" s="51">
        <v>817</v>
      </c>
      <c r="ER401" s="51">
        <v>757</v>
      </c>
      <c r="ES401" s="51">
        <v>707</v>
      </c>
      <c r="ET401" s="51">
        <v>734</v>
      </c>
      <c r="EU401" s="51">
        <v>720</v>
      </c>
      <c r="EV401" s="51">
        <v>726</v>
      </c>
      <c r="EW401" s="51">
        <v>821</v>
      </c>
      <c r="EX401" s="51">
        <v>802</v>
      </c>
      <c r="EY401" s="51">
        <v>844</v>
      </c>
      <c r="EZ401" s="51">
        <v>818</v>
      </c>
      <c r="FA401" s="51">
        <v>833</v>
      </c>
      <c r="FB401" s="51">
        <v>730</v>
      </c>
      <c r="FC401" s="51">
        <v>769</v>
      </c>
      <c r="FD401" s="51">
        <v>767</v>
      </c>
      <c r="FE401" s="51">
        <v>803</v>
      </c>
      <c r="FF401" s="51">
        <v>783</v>
      </c>
      <c r="FG401" s="51">
        <v>751</v>
      </c>
      <c r="FH401" s="51">
        <v>716</v>
      </c>
      <c r="FI401" s="51">
        <v>705</v>
      </c>
      <c r="FJ401" s="51">
        <v>652</v>
      </c>
      <c r="FK401" s="51">
        <v>570</v>
      </c>
      <c r="FL401" s="51">
        <v>567</v>
      </c>
      <c r="FM401" s="51">
        <v>570</v>
      </c>
      <c r="FN401" s="51">
        <v>507</v>
      </c>
      <c r="FO401" s="51">
        <v>539</v>
      </c>
      <c r="FP401" s="51">
        <v>523</v>
      </c>
      <c r="FQ401" s="51">
        <v>484</v>
      </c>
      <c r="FR401" s="51">
        <v>521</v>
      </c>
      <c r="FS401" s="51">
        <v>499</v>
      </c>
      <c r="FT401" s="51">
        <v>523</v>
      </c>
      <c r="FU401" s="51">
        <v>566</v>
      </c>
      <c r="FV401" s="51">
        <v>575</v>
      </c>
      <c r="FW401" s="51">
        <v>609</v>
      </c>
      <c r="FX401" s="51">
        <v>480</v>
      </c>
      <c r="FY401" s="51">
        <v>552</v>
      </c>
      <c r="FZ401" s="51">
        <v>523</v>
      </c>
      <c r="GA401" s="51">
        <v>442</v>
      </c>
      <c r="GB401" s="51">
        <v>361</v>
      </c>
      <c r="GC401" s="51">
        <v>343</v>
      </c>
      <c r="GD401" s="51">
        <v>303</v>
      </c>
      <c r="GE401" s="51">
        <v>328</v>
      </c>
      <c r="GF401" s="51">
        <v>307</v>
      </c>
      <c r="GG401" s="51">
        <v>291</v>
      </c>
      <c r="GH401" s="51">
        <v>260</v>
      </c>
      <c r="GI401" s="51">
        <v>208</v>
      </c>
      <c r="GJ401" s="51">
        <v>186</v>
      </c>
      <c r="GK401" s="51">
        <v>143</v>
      </c>
      <c r="GL401" s="52">
        <v>677</v>
      </c>
    </row>
    <row r="402" spans="1:194" s="1" customFormat="1">
      <c r="A402" s="30" t="s">
        <v>133</v>
      </c>
      <c r="B402" s="1" t="s">
        <v>478</v>
      </c>
      <c r="C402" s="29" t="str">
        <f t="shared" si="112"/>
        <v>LA England - Runnymede</v>
      </c>
      <c r="D402" s="50">
        <f t="shared" si="103"/>
        <v>33925</v>
      </c>
      <c r="E402" s="50">
        <f t="shared" si="104"/>
        <v>37223</v>
      </c>
      <c r="F402" s="51">
        <f t="shared" si="105"/>
        <v>88524</v>
      </c>
      <c r="G402" s="51">
        <f t="shared" si="106"/>
        <v>42769</v>
      </c>
      <c r="H402" s="52">
        <f t="shared" si="107"/>
        <v>45755</v>
      </c>
      <c r="I402" s="52">
        <f t="shared" si="108"/>
        <v>33925</v>
      </c>
      <c r="J402" s="52">
        <f t="shared" si="109"/>
        <v>37223</v>
      </c>
      <c r="K402" s="49">
        <f t="shared" si="110"/>
        <v>8844</v>
      </c>
      <c r="L402" s="50">
        <f t="shared" si="111"/>
        <v>8532</v>
      </c>
      <c r="M402" s="51">
        <v>498</v>
      </c>
      <c r="N402" s="51">
        <v>477</v>
      </c>
      <c r="O402" s="51">
        <v>484</v>
      </c>
      <c r="P402" s="51">
        <v>499</v>
      </c>
      <c r="Q402" s="51">
        <v>494</v>
      </c>
      <c r="R402" s="51">
        <v>507</v>
      </c>
      <c r="S402" s="51">
        <v>484</v>
      </c>
      <c r="T402" s="51">
        <v>522</v>
      </c>
      <c r="U402" s="51">
        <v>469</v>
      </c>
      <c r="V402" s="51">
        <v>438</v>
      </c>
      <c r="W402" s="51">
        <v>542</v>
      </c>
      <c r="X402" s="51">
        <v>497</v>
      </c>
      <c r="Y402" s="51">
        <v>506</v>
      </c>
      <c r="Z402" s="51">
        <v>479</v>
      </c>
      <c r="AA402" s="51">
        <v>550</v>
      </c>
      <c r="AB402" s="51">
        <v>476</v>
      </c>
      <c r="AC402" s="51">
        <v>447</v>
      </c>
      <c r="AD402" s="51">
        <v>475</v>
      </c>
      <c r="AE402" s="51">
        <v>568</v>
      </c>
      <c r="AF402" s="51">
        <v>1093</v>
      </c>
      <c r="AG402" s="51">
        <v>977</v>
      </c>
      <c r="AH402" s="51">
        <v>922</v>
      </c>
      <c r="AI402" s="51">
        <v>677</v>
      </c>
      <c r="AJ402" s="51">
        <v>547</v>
      </c>
      <c r="AK402" s="51">
        <v>469</v>
      </c>
      <c r="AL402" s="51">
        <v>470</v>
      </c>
      <c r="AM402" s="51">
        <v>437</v>
      </c>
      <c r="AN402" s="51">
        <v>471</v>
      </c>
      <c r="AO402" s="51">
        <v>432</v>
      </c>
      <c r="AP402" s="51">
        <v>494</v>
      </c>
      <c r="AQ402" s="51">
        <v>516</v>
      </c>
      <c r="AR402" s="51">
        <v>531</v>
      </c>
      <c r="AS402" s="51">
        <v>512</v>
      </c>
      <c r="AT402" s="51">
        <v>578</v>
      </c>
      <c r="AU402" s="51">
        <v>542</v>
      </c>
      <c r="AV402" s="51">
        <v>554</v>
      </c>
      <c r="AW402" s="51">
        <v>567</v>
      </c>
      <c r="AX402" s="51">
        <v>584</v>
      </c>
      <c r="AY402" s="51">
        <v>500</v>
      </c>
      <c r="AZ402" s="51">
        <v>595</v>
      </c>
      <c r="BA402" s="51">
        <v>571</v>
      </c>
      <c r="BB402" s="51">
        <v>549</v>
      </c>
      <c r="BC402" s="51">
        <v>614</v>
      </c>
      <c r="BD402" s="51">
        <v>541</v>
      </c>
      <c r="BE402" s="51">
        <v>558</v>
      </c>
      <c r="BF402" s="51">
        <v>505</v>
      </c>
      <c r="BG402" s="51">
        <v>549</v>
      </c>
      <c r="BH402" s="51">
        <v>594</v>
      </c>
      <c r="BI402" s="51">
        <v>556</v>
      </c>
      <c r="BJ402" s="51">
        <v>571</v>
      </c>
      <c r="BK402" s="51">
        <v>616</v>
      </c>
      <c r="BL402" s="51">
        <v>572</v>
      </c>
      <c r="BM402" s="51">
        <v>568</v>
      </c>
      <c r="BN402" s="51">
        <v>610</v>
      </c>
      <c r="BO402" s="51">
        <v>578</v>
      </c>
      <c r="BP402" s="51">
        <v>580</v>
      </c>
      <c r="BQ402" s="51">
        <v>578</v>
      </c>
      <c r="BR402" s="51">
        <v>594</v>
      </c>
      <c r="BS402" s="51">
        <v>613</v>
      </c>
      <c r="BT402" s="51">
        <v>554</v>
      </c>
      <c r="BU402" s="51">
        <v>541</v>
      </c>
      <c r="BV402" s="51">
        <v>471</v>
      </c>
      <c r="BW402" s="51">
        <v>490</v>
      </c>
      <c r="BX402" s="51">
        <v>488</v>
      </c>
      <c r="BY402" s="51">
        <v>466</v>
      </c>
      <c r="BZ402" s="51">
        <v>396</v>
      </c>
      <c r="CA402" s="51">
        <v>404</v>
      </c>
      <c r="CB402" s="51">
        <v>365</v>
      </c>
      <c r="CC402" s="51">
        <v>371</v>
      </c>
      <c r="CD402" s="51">
        <v>331</v>
      </c>
      <c r="CE402" s="51">
        <v>331</v>
      </c>
      <c r="CF402" s="51">
        <v>314</v>
      </c>
      <c r="CG402" s="51">
        <v>298</v>
      </c>
      <c r="CH402" s="51">
        <v>338</v>
      </c>
      <c r="CI402" s="51">
        <v>378</v>
      </c>
      <c r="CJ402" s="51">
        <v>402</v>
      </c>
      <c r="CK402" s="51">
        <v>313</v>
      </c>
      <c r="CL402" s="51">
        <v>287</v>
      </c>
      <c r="CM402" s="51">
        <v>297</v>
      </c>
      <c r="CN402" s="51">
        <v>266</v>
      </c>
      <c r="CO402" s="51">
        <v>241</v>
      </c>
      <c r="CP402" s="51">
        <v>185</v>
      </c>
      <c r="CQ402" s="51">
        <v>196</v>
      </c>
      <c r="CR402" s="51">
        <v>164</v>
      </c>
      <c r="CS402" s="51">
        <v>150</v>
      </c>
      <c r="CT402" s="51">
        <v>140</v>
      </c>
      <c r="CU402" s="51">
        <v>148</v>
      </c>
      <c r="CV402" s="51">
        <v>125</v>
      </c>
      <c r="CW402" s="51">
        <v>117</v>
      </c>
      <c r="CX402" s="51">
        <v>89</v>
      </c>
      <c r="CY402" s="51">
        <v>316</v>
      </c>
      <c r="CZ402" s="51">
        <v>399</v>
      </c>
      <c r="DA402" s="51">
        <v>454</v>
      </c>
      <c r="DB402" s="51">
        <v>472</v>
      </c>
      <c r="DC402" s="51">
        <v>510</v>
      </c>
      <c r="DD402" s="51">
        <v>462</v>
      </c>
      <c r="DE402" s="51">
        <v>477</v>
      </c>
      <c r="DF402" s="51">
        <v>489</v>
      </c>
      <c r="DG402" s="51">
        <v>496</v>
      </c>
      <c r="DH402" s="51">
        <v>511</v>
      </c>
      <c r="DI402" s="51">
        <v>438</v>
      </c>
      <c r="DJ402" s="51">
        <v>474</v>
      </c>
      <c r="DK402" s="51">
        <v>468</v>
      </c>
      <c r="DL402" s="51">
        <v>459</v>
      </c>
      <c r="DM402" s="51">
        <v>499</v>
      </c>
      <c r="DN402" s="51">
        <v>510</v>
      </c>
      <c r="DO402" s="51">
        <v>473</v>
      </c>
      <c r="DP402" s="51">
        <v>495</v>
      </c>
      <c r="DQ402" s="51">
        <v>446</v>
      </c>
      <c r="DR402" s="51">
        <v>615</v>
      </c>
      <c r="DS402" s="51">
        <v>1293</v>
      </c>
      <c r="DT402" s="51">
        <v>1210</v>
      </c>
      <c r="DU402" s="51">
        <v>1214</v>
      </c>
      <c r="DV402" s="51">
        <v>681</v>
      </c>
      <c r="DW402" s="51">
        <v>486</v>
      </c>
      <c r="DX402" s="51">
        <v>416</v>
      </c>
      <c r="DY402" s="51">
        <v>419</v>
      </c>
      <c r="DZ402" s="51">
        <v>454</v>
      </c>
      <c r="EA402" s="51">
        <v>492</v>
      </c>
      <c r="EB402" s="51">
        <v>526</v>
      </c>
      <c r="EC402" s="51">
        <v>569</v>
      </c>
      <c r="ED402" s="51">
        <v>532</v>
      </c>
      <c r="EE402" s="51">
        <v>588</v>
      </c>
      <c r="EF402" s="51">
        <v>594</v>
      </c>
      <c r="EG402" s="51">
        <v>603</v>
      </c>
      <c r="EH402" s="51">
        <v>593</v>
      </c>
      <c r="EI402" s="51">
        <v>620</v>
      </c>
      <c r="EJ402" s="51">
        <v>629</v>
      </c>
      <c r="EK402" s="51">
        <v>658</v>
      </c>
      <c r="EL402" s="51">
        <v>609</v>
      </c>
      <c r="EM402" s="51">
        <v>576</v>
      </c>
      <c r="EN402" s="51">
        <v>623</v>
      </c>
      <c r="EO402" s="51">
        <v>643</v>
      </c>
      <c r="EP402" s="51">
        <v>591</v>
      </c>
      <c r="EQ402" s="51">
        <v>568</v>
      </c>
      <c r="ER402" s="51">
        <v>563</v>
      </c>
      <c r="ES402" s="51">
        <v>565</v>
      </c>
      <c r="ET402" s="51">
        <v>609</v>
      </c>
      <c r="EU402" s="51">
        <v>605</v>
      </c>
      <c r="EV402" s="51">
        <v>626</v>
      </c>
      <c r="EW402" s="51">
        <v>575</v>
      </c>
      <c r="EX402" s="51">
        <v>628</v>
      </c>
      <c r="EY402" s="51">
        <v>578</v>
      </c>
      <c r="EZ402" s="51">
        <v>642</v>
      </c>
      <c r="FA402" s="51">
        <v>611</v>
      </c>
      <c r="FB402" s="51">
        <v>588</v>
      </c>
      <c r="FC402" s="51">
        <v>616</v>
      </c>
      <c r="FD402" s="51">
        <v>546</v>
      </c>
      <c r="FE402" s="51">
        <v>608</v>
      </c>
      <c r="FF402" s="51">
        <v>632</v>
      </c>
      <c r="FG402" s="51">
        <v>576</v>
      </c>
      <c r="FH402" s="51">
        <v>532</v>
      </c>
      <c r="FI402" s="51">
        <v>537</v>
      </c>
      <c r="FJ402" s="51">
        <v>513</v>
      </c>
      <c r="FK402" s="51">
        <v>478</v>
      </c>
      <c r="FL402" s="51">
        <v>424</v>
      </c>
      <c r="FM402" s="51">
        <v>425</v>
      </c>
      <c r="FN402" s="51">
        <v>419</v>
      </c>
      <c r="FO402" s="51">
        <v>362</v>
      </c>
      <c r="FP402" s="51">
        <v>398</v>
      </c>
      <c r="FQ402" s="51">
        <v>378</v>
      </c>
      <c r="FR402" s="51">
        <v>361</v>
      </c>
      <c r="FS402" s="51">
        <v>368</v>
      </c>
      <c r="FT402" s="51">
        <v>363</v>
      </c>
      <c r="FU402" s="51">
        <v>369</v>
      </c>
      <c r="FV402" s="51">
        <v>412</v>
      </c>
      <c r="FW402" s="51">
        <v>462</v>
      </c>
      <c r="FX402" s="51">
        <v>364</v>
      </c>
      <c r="FY402" s="51">
        <v>346</v>
      </c>
      <c r="FZ402" s="51">
        <v>297</v>
      </c>
      <c r="GA402" s="51">
        <v>287</v>
      </c>
      <c r="GB402" s="51">
        <v>269</v>
      </c>
      <c r="GC402" s="51">
        <v>242</v>
      </c>
      <c r="GD402" s="51">
        <v>247</v>
      </c>
      <c r="GE402" s="51">
        <v>255</v>
      </c>
      <c r="GF402" s="51">
        <v>225</v>
      </c>
      <c r="GG402" s="51">
        <v>204</v>
      </c>
      <c r="GH402" s="51">
        <v>207</v>
      </c>
      <c r="GI402" s="51">
        <v>188</v>
      </c>
      <c r="GJ402" s="51">
        <v>163</v>
      </c>
      <c r="GK402" s="51">
        <v>145</v>
      </c>
      <c r="GL402" s="52">
        <v>613</v>
      </c>
    </row>
    <row r="403" spans="1:194" s="1" customFormat="1">
      <c r="A403" s="30" t="s">
        <v>133</v>
      </c>
      <c r="B403" s="1" t="s">
        <v>479</v>
      </c>
      <c r="C403" s="29" t="str">
        <f t="shared" si="112"/>
        <v>LA England - Rushcliffe</v>
      </c>
      <c r="D403" s="50">
        <f t="shared" si="103"/>
        <v>46826</v>
      </c>
      <c r="E403" s="50">
        <f t="shared" si="104"/>
        <v>49888</v>
      </c>
      <c r="F403" s="51">
        <f t="shared" si="105"/>
        <v>121582</v>
      </c>
      <c r="G403" s="51">
        <f t="shared" si="106"/>
        <v>59659</v>
      </c>
      <c r="H403" s="52">
        <f t="shared" si="107"/>
        <v>61923</v>
      </c>
      <c r="I403" s="52">
        <f t="shared" si="108"/>
        <v>46826</v>
      </c>
      <c r="J403" s="52">
        <f t="shared" si="109"/>
        <v>49888</v>
      </c>
      <c r="K403" s="49">
        <f t="shared" si="110"/>
        <v>12833</v>
      </c>
      <c r="L403" s="50">
        <f t="shared" si="111"/>
        <v>12035</v>
      </c>
      <c r="M403" s="51">
        <v>552</v>
      </c>
      <c r="N403" s="51">
        <v>603</v>
      </c>
      <c r="O403" s="51">
        <v>587</v>
      </c>
      <c r="P403" s="51">
        <v>655</v>
      </c>
      <c r="Q403" s="51">
        <v>667</v>
      </c>
      <c r="R403" s="51">
        <v>697</v>
      </c>
      <c r="S403" s="51">
        <v>695</v>
      </c>
      <c r="T403" s="51">
        <v>722</v>
      </c>
      <c r="U403" s="51">
        <v>782</v>
      </c>
      <c r="V403" s="51">
        <v>760</v>
      </c>
      <c r="W403" s="51">
        <v>815</v>
      </c>
      <c r="X403" s="51">
        <v>794</v>
      </c>
      <c r="Y403" s="51">
        <v>788</v>
      </c>
      <c r="Z403" s="51">
        <v>790</v>
      </c>
      <c r="AA403" s="51">
        <v>727</v>
      </c>
      <c r="AB403" s="51">
        <v>742</v>
      </c>
      <c r="AC403" s="51">
        <v>728</v>
      </c>
      <c r="AD403" s="51">
        <v>729</v>
      </c>
      <c r="AE403" s="51">
        <v>690</v>
      </c>
      <c r="AF403" s="51">
        <v>443</v>
      </c>
      <c r="AG403" s="51">
        <v>658</v>
      </c>
      <c r="AH403" s="51">
        <v>703</v>
      </c>
      <c r="AI403" s="51">
        <v>666</v>
      </c>
      <c r="AJ403" s="51">
        <v>598</v>
      </c>
      <c r="AK403" s="51">
        <v>604</v>
      </c>
      <c r="AL403" s="51">
        <v>677</v>
      </c>
      <c r="AM403" s="51">
        <v>619</v>
      </c>
      <c r="AN403" s="51">
        <v>613</v>
      </c>
      <c r="AO403" s="51">
        <v>622</v>
      </c>
      <c r="AP403" s="51">
        <v>631</v>
      </c>
      <c r="AQ403" s="51">
        <v>622</v>
      </c>
      <c r="AR403" s="51">
        <v>720</v>
      </c>
      <c r="AS403" s="51">
        <v>663</v>
      </c>
      <c r="AT403" s="51">
        <v>639</v>
      </c>
      <c r="AU403" s="51">
        <v>708</v>
      </c>
      <c r="AV403" s="51">
        <v>730</v>
      </c>
      <c r="AW403" s="51">
        <v>734</v>
      </c>
      <c r="AX403" s="51">
        <v>664</v>
      </c>
      <c r="AY403" s="51">
        <v>736</v>
      </c>
      <c r="AZ403" s="51">
        <v>770</v>
      </c>
      <c r="BA403" s="51">
        <v>765</v>
      </c>
      <c r="BB403" s="51">
        <v>820</v>
      </c>
      <c r="BC403" s="51">
        <v>752</v>
      </c>
      <c r="BD403" s="51">
        <v>767</v>
      </c>
      <c r="BE403" s="51">
        <v>756</v>
      </c>
      <c r="BF403" s="51">
        <v>761</v>
      </c>
      <c r="BG403" s="51">
        <v>691</v>
      </c>
      <c r="BH403" s="51">
        <v>840</v>
      </c>
      <c r="BI403" s="51">
        <v>766</v>
      </c>
      <c r="BJ403" s="51">
        <v>820</v>
      </c>
      <c r="BK403" s="51">
        <v>890</v>
      </c>
      <c r="BL403" s="51">
        <v>864</v>
      </c>
      <c r="BM403" s="51">
        <v>849</v>
      </c>
      <c r="BN403" s="51">
        <v>862</v>
      </c>
      <c r="BO403" s="51">
        <v>864</v>
      </c>
      <c r="BP403" s="51">
        <v>831</v>
      </c>
      <c r="BQ403" s="51">
        <v>874</v>
      </c>
      <c r="BR403" s="51">
        <v>894</v>
      </c>
      <c r="BS403" s="51">
        <v>880</v>
      </c>
      <c r="BT403" s="51">
        <v>824</v>
      </c>
      <c r="BU403" s="51">
        <v>841</v>
      </c>
      <c r="BV403" s="51">
        <v>774</v>
      </c>
      <c r="BW403" s="51">
        <v>797</v>
      </c>
      <c r="BX403" s="51">
        <v>733</v>
      </c>
      <c r="BY403" s="51">
        <v>723</v>
      </c>
      <c r="BZ403" s="51">
        <v>670</v>
      </c>
      <c r="CA403" s="51">
        <v>635</v>
      </c>
      <c r="CB403" s="51">
        <v>595</v>
      </c>
      <c r="CC403" s="51">
        <v>624</v>
      </c>
      <c r="CD403" s="51">
        <v>581</v>
      </c>
      <c r="CE403" s="51">
        <v>623</v>
      </c>
      <c r="CF403" s="51">
        <v>646</v>
      </c>
      <c r="CG403" s="51">
        <v>644</v>
      </c>
      <c r="CH403" s="51">
        <v>594</v>
      </c>
      <c r="CI403" s="51">
        <v>653</v>
      </c>
      <c r="CJ403" s="51">
        <v>756</v>
      </c>
      <c r="CK403" s="51">
        <v>533</v>
      </c>
      <c r="CL403" s="51">
        <v>500</v>
      </c>
      <c r="CM403" s="51">
        <v>504</v>
      </c>
      <c r="CN403" s="51">
        <v>454</v>
      </c>
      <c r="CO403" s="51">
        <v>375</v>
      </c>
      <c r="CP403" s="51">
        <v>353</v>
      </c>
      <c r="CQ403" s="51">
        <v>309</v>
      </c>
      <c r="CR403" s="51">
        <v>284</v>
      </c>
      <c r="CS403" s="51">
        <v>291</v>
      </c>
      <c r="CT403" s="51">
        <v>233</v>
      </c>
      <c r="CU403" s="51">
        <v>224</v>
      </c>
      <c r="CV403" s="51">
        <v>209</v>
      </c>
      <c r="CW403" s="51">
        <v>168</v>
      </c>
      <c r="CX403" s="51">
        <v>157</v>
      </c>
      <c r="CY403" s="51">
        <v>463</v>
      </c>
      <c r="CZ403" s="51">
        <v>501</v>
      </c>
      <c r="DA403" s="51">
        <v>545</v>
      </c>
      <c r="DB403" s="51">
        <v>584</v>
      </c>
      <c r="DC403" s="51">
        <v>597</v>
      </c>
      <c r="DD403" s="51">
        <v>604</v>
      </c>
      <c r="DE403" s="51">
        <v>648</v>
      </c>
      <c r="DF403" s="51">
        <v>690</v>
      </c>
      <c r="DG403" s="51">
        <v>689</v>
      </c>
      <c r="DH403" s="51">
        <v>694</v>
      </c>
      <c r="DI403" s="51">
        <v>703</v>
      </c>
      <c r="DJ403" s="51">
        <v>710</v>
      </c>
      <c r="DK403" s="51">
        <v>735</v>
      </c>
      <c r="DL403" s="51">
        <v>743</v>
      </c>
      <c r="DM403" s="51">
        <v>748</v>
      </c>
      <c r="DN403" s="51">
        <v>764</v>
      </c>
      <c r="DO403" s="51">
        <v>729</v>
      </c>
      <c r="DP403" s="51">
        <v>668</v>
      </c>
      <c r="DQ403" s="51">
        <v>683</v>
      </c>
      <c r="DR403" s="51">
        <v>599</v>
      </c>
      <c r="DS403" s="51">
        <v>624</v>
      </c>
      <c r="DT403" s="51">
        <v>632</v>
      </c>
      <c r="DU403" s="51">
        <v>602</v>
      </c>
      <c r="DV403" s="51">
        <v>635</v>
      </c>
      <c r="DW403" s="51">
        <v>663</v>
      </c>
      <c r="DX403" s="51">
        <v>562</v>
      </c>
      <c r="DY403" s="51">
        <v>592</v>
      </c>
      <c r="DZ403" s="51">
        <v>572</v>
      </c>
      <c r="EA403" s="51">
        <v>609</v>
      </c>
      <c r="EB403" s="51">
        <v>621</v>
      </c>
      <c r="EC403" s="51">
        <v>599</v>
      </c>
      <c r="ED403" s="51">
        <v>675</v>
      </c>
      <c r="EE403" s="51">
        <v>734</v>
      </c>
      <c r="EF403" s="51">
        <v>703</v>
      </c>
      <c r="EG403" s="51">
        <v>732</v>
      </c>
      <c r="EH403" s="51">
        <v>772</v>
      </c>
      <c r="EI403" s="51">
        <v>767</v>
      </c>
      <c r="EJ403" s="51">
        <v>792</v>
      </c>
      <c r="EK403" s="51">
        <v>743</v>
      </c>
      <c r="EL403" s="51">
        <v>803</v>
      </c>
      <c r="EM403" s="51">
        <v>768</v>
      </c>
      <c r="EN403" s="51">
        <v>813</v>
      </c>
      <c r="EO403" s="51">
        <v>842</v>
      </c>
      <c r="EP403" s="51">
        <v>846</v>
      </c>
      <c r="EQ403" s="51">
        <v>807</v>
      </c>
      <c r="ER403" s="51">
        <v>796</v>
      </c>
      <c r="ES403" s="51">
        <v>783</v>
      </c>
      <c r="ET403" s="51">
        <v>800</v>
      </c>
      <c r="EU403" s="51">
        <v>758</v>
      </c>
      <c r="EV403" s="51">
        <v>829</v>
      </c>
      <c r="EW403" s="51">
        <v>803</v>
      </c>
      <c r="EX403" s="51">
        <v>822</v>
      </c>
      <c r="EY403" s="51">
        <v>872</v>
      </c>
      <c r="EZ403" s="51">
        <v>879</v>
      </c>
      <c r="FA403" s="51">
        <v>888</v>
      </c>
      <c r="FB403" s="51">
        <v>881</v>
      </c>
      <c r="FC403" s="51">
        <v>878</v>
      </c>
      <c r="FD403" s="51">
        <v>893</v>
      </c>
      <c r="FE403" s="51">
        <v>879</v>
      </c>
      <c r="FF403" s="51">
        <v>879</v>
      </c>
      <c r="FG403" s="51">
        <v>849</v>
      </c>
      <c r="FH403" s="51">
        <v>815</v>
      </c>
      <c r="FI403" s="51">
        <v>821</v>
      </c>
      <c r="FJ403" s="51">
        <v>760</v>
      </c>
      <c r="FK403" s="51">
        <v>733</v>
      </c>
      <c r="FL403" s="51">
        <v>743</v>
      </c>
      <c r="FM403" s="51">
        <v>637</v>
      </c>
      <c r="FN403" s="51">
        <v>706</v>
      </c>
      <c r="FO403" s="51">
        <v>632</v>
      </c>
      <c r="FP403" s="51">
        <v>706</v>
      </c>
      <c r="FQ403" s="51">
        <v>676</v>
      </c>
      <c r="FR403" s="51">
        <v>656</v>
      </c>
      <c r="FS403" s="51">
        <v>664</v>
      </c>
      <c r="FT403" s="51">
        <v>657</v>
      </c>
      <c r="FU403" s="51">
        <v>666</v>
      </c>
      <c r="FV403" s="51">
        <v>749</v>
      </c>
      <c r="FW403" s="51">
        <v>814</v>
      </c>
      <c r="FX403" s="51">
        <v>620</v>
      </c>
      <c r="FY403" s="51">
        <v>621</v>
      </c>
      <c r="FZ403" s="51">
        <v>596</v>
      </c>
      <c r="GA403" s="51">
        <v>522</v>
      </c>
      <c r="GB403" s="51">
        <v>477</v>
      </c>
      <c r="GC403" s="51">
        <v>387</v>
      </c>
      <c r="GD403" s="51">
        <v>424</v>
      </c>
      <c r="GE403" s="51">
        <v>381</v>
      </c>
      <c r="GF403" s="51">
        <v>373</v>
      </c>
      <c r="GG403" s="51">
        <v>326</v>
      </c>
      <c r="GH403" s="51">
        <v>305</v>
      </c>
      <c r="GI403" s="51">
        <v>288</v>
      </c>
      <c r="GJ403" s="51">
        <v>265</v>
      </c>
      <c r="GK403" s="51">
        <v>227</v>
      </c>
      <c r="GL403" s="52">
        <v>1045</v>
      </c>
    </row>
    <row r="404" spans="1:194" s="1" customFormat="1">
      <c r="A404" s="30" t="s">
        <v>133</v>
      </c>
      <c r="B404" s="1" t="s">
        <v>480</v>
      </c>
      <c r="C404" s="29" t="str">
        <f t="shared" si="112"/>
        <v>LA England - Rushmoor</v>
      </c>
      <c r="D404" s="50">
        <f t="shared" si="103"/>
        <v>39743</v>
      </c>
      <c r="E404" s="50">
        <f t="shared" si="104"/>
        <v>39973</v>
      </c>
      <c r="F404" s="51">
        <f t="shared" si="105"/>
        <v>101060</v>
      </c>
      <c r="G404" s="51">
        <f t="shared" si="106"/>
        <v>50789</v>
      </c>
      <c r="H404" s="52">
        <f t="shared" si="107"/>
        <v>50271</v>
      </c>
      <c r="I404" s="52">
        <f t="shared" si="108"/>
        <v>39743</v>
      </c>
      <c r="J404" s="52">
        <f t="shared" si="109"/>
        <v>39973</v>
      </c>
      <c r="K404" s="49">
        <f t="shared" si="110"/>
        <v>11046</v>
      </c>
      <c r="L404" s="50">
        <f t="shared" si="111"/>
        <v>10298</v>
      </c>
      <c r="M404" s="51">
        <v>622</v>
      </c>
      <c r="N404" s="51">
        <v>690</v>
      </c>
      <c r="O404" s="51">
        <v>655</v>
      </c>
      <c r="P404" s="51">
        <v>678</v>
      </c>
      <c r="Q404" s="51">
        <v>651</v>
      </c>
      <c r="R404" s="51">
        <v>604</v>
      </c>
      <c r="S404" s="51">
        <v>594</v>
      </c>
      <c r="T404" s="51">
        <v>691</v>
      </c>
      <c r="U404" s="51">
        <v>630</v>
      </c>
      <c r="V404" s="51">
        <v>611</v>
      </c>
      <c r="W404" s="51">
        <v>642</v>
      </c>
      <c r="X404" s="51">
        <v>569</v>
      </c>
      <c r="Y404" s="51">
        <v>601</v>
      </c>
      <c r="Z404" s="51">
        <v>538</v>
      </c>
      <c r="AA404" s="51">
        <v>580</v>
      </c>
      <c r="AB404" s="51">
        <v>546</v>
      </c>
      <c r="AC404" s="51">
        <v>571</v>
      </c>
      <c r="AD404" s="51">
        <v>573</v>
      </c>
      <c r="AE404" s="51">
        <v>545</v>
      </c>
      <c r="AF404" s="51">
        <v>512</v>
      </c>
      <c r="AG404" s="51">
        <v>542</v>
      </c>
      <c r="AH404" s="51">
        <v>613</v>
      </c>
      <c r="AI404" s="51">
        <v>658</v>
      </c>
      <c r="AJ404" s="51">
        <v>620</v>
      </c>
      <c r="AK404" s="51">
        <v>639</v>
      </c>
      <c r="AL404" s="51">
        <v>714</v>
      </c>
      <c r="AM404" s="51">
        <v>778</v>
      </c>
      <c r="AN404" s="51">
        <v>792</v>
      </c>
      <c r="AO404" s="51">
        <v>792</v>
      </c>
      <c r="AP404" s="51">
        <v>780</v>
      </c>
      <c r="AQ404" s="51">
        <v>803</v>
      </c>
      <c r="AR404" s="51">
        <v>855</v>
      </c>
      <c r="AS404" s="51">
        <v>897</v>
      </c>
      <c r="AT404" s="51">
        <v>857</v>
      </c>
      <c r="AU404" s="51">
        <v>861</v>
      </c>
      <c r="AV404" s="51">
        <v>908</v>
      </c>
      <c r="AW404" s="51">
        <v>884</v>
      </c>
      <c r="AX404" s="51">
        <v>800</v>
      </c>
      <c r="AY404" s="51">
        <v>790</v>
      </c>
      <c r="AZ404" s="51">
        <v>769</v>
      </c>
      <c r="BA404" s="51">
        <v>742</v>
      </c>
      <c r="BB404" s="51">
        <v>755</v>
      </c>
      <c r="BC404" s="51">
        <v>794</v>
      </c>
      <c r="BD404" s="51">
        <v>687</v>
      </c>
      <c r="BE404" s="51">
        <v>655</v>
      </c>
      <c r="BF404" s="51">
        <v>640</v>
      </c>
      <c r="BG404" s="51">
        <v>659</v>
      </c>
      <c r="BH404" s="51">
        <v>633</v>
      </c>
      <c r="BI404" s="51">
        <v>631</v>
      </c>
      <c r="BJ404" s="51">
        <v>668</v>
      </c>
      <c r="BK404" s="51">
        <v>655</v>
      </c>
      <c r="BL404" s="51">
        <v>703</v>
      </c>
      <c r="BM404" s="51">
        <v>682</v>
      </c>
      <c r="BN404" s="51">
        <v>626</v>
      </c>
      <c r="BO404" s="51">
        <v>652</v>
      </c>
      <c r="BP404" s="51">
        <v>681</v>
      </c>
      <c r="BQ404" s="51">
        <v>718</v>
      </c>
      <c r="BR404" s="51">
        <v>639</v>
      </c>
      <c r="BS404" s="51">
        <v>579</v>
      </c>
      <c r="BT404" s="51">
        <v>664</v>
      </c>
      <c r="BU404" s="51">
        <v>617</v>
      </c>
      <c r="BV404" s="51">
        <v>608</v>
      </c>
      <c r="BW404" s="51">
        <v>529</v>
      </c>
      <c r="BX404" s="51">
        <v>462</v>
      </c>
      <c r="BY404" s="51">
        <v>472</v>
      </c>
      <c r="BZ404" s="51">
        <v>476</v>
      </c>
      <c r="CA404" s="51">
        <v>409</v>
      </c>
      <c r="CB404" s="51">
        <v>361</v>
      </c>
      <c r="CC404" s="51">
        <v>376</v>
      </c>
      <c r="CD404" s="51">
        <v>342</v>
      </c>
      <c r="CE404" s="51">
        <v>303</v>
      </c>
      <c r="CF404" s="51">
        <v>364</v>
      </c>
      <c r="CG404" s="51">
        <v>335</v>
      </c>
      <c r="CH404" s="51">
        <v>382</v>
      </c>
      <c r="CI404" s="51">
        <v>423</v>
      </c>
      <c r="CJ404" s="51">
        <v>482</v>
      </c>
      <c r="CK404" s="51">
        <v>312</v>
      </c>
      <c r="CL404" s="51">
        <v>302</v>
      </c>
      <c r="CM404" s="51">
        <v>362</v>
      </c>
      <c r="CN404" s="51">
        <v>281</v>
      </c>
      <c r="CO404" s="51">
        <v>247</v>
      </c>
      <c r="CP404" s="51">
        <v>216</v>
      </c>
      <c r="CQ404" s="51">
        <v>215</v>
      </c>
      <c r="CR404" s="51">
        <v>186</v>
      </c>
      <c r="CS404" s="51">
        <v>159</v>
      </c>
      <c r="CT404" s="51">
        <v>120</v>
      </c>
      <c r="CU404" s="51">
        <v>115</v>
      </c>
      <c r="CV404" s="51">
        <v>92</v>
      </c>
      <c r="CW404" s="51">
        <v>78</v>
      </c>
      <c r="CX404" s="51">
        <v>51</v>
      </c>
      <c r="CY404" s="51">
        <v>194</v>
      </c>
      <c r="CZ404" s="51">
        <v>586</v>
      </c>
      <c r="DA404" s="51">
        <v>624</v>
      </c>
      <c r="DB404" s="51">
        <v>607</v>
      </c>
      <c r="DC404" s="51">
        <v>594</v>
      </c>
      <c r="DD404" s="51">
        <v>600</v>
      </c>
      <c r="DE404" s="51">
        <v>585</v>
      </c>
      <c r="DF404" s="51">
        <v>589</v>
      </c>
      <c r="DG404" s="51">
        <v>644</v>
      </c>
      <c r="DH404" s="51">
        <v>541</v>
      </c>
      <c r="DI404" s="51">
        <v>592</v>
      </c>
      <c r="DJ404" s="51">
        <v>564</v>
      </c>
      <c r="DK404" s="51">
        <v>566</v>
      </c>
      <c r="DL404" s="51">
        <v>544</v>
      </c>
      <c r="DM404" s="51">
        <v>514</v>
      </c>
      <c r="DN404" s="51">
        <v>532</v>
      </c>
      <c r="DO404" s="51">
        <v>542</v>
      </c>
      <c r="DP404" s="51">
        <v>529</v>
      </c>
      <c r="DQ404" s="51">
        <v>545</v>
      </c>
      <c r="DR404" s="51">
        <v>493</v>
      </c>
      <c r="DS404" s="51">
        <v>301</v>
      </c>
      <c r="DT404" s="51">
        <v>346</v>
      </c>
      <c r="DU404" s="51">
        <v>417</v>
      </c>
      <c r="DV404" s="51">
        <v>500</v>
      </c>
      <c r="DW404" s="51">
        <v>634</v>
      </c>
      <c r="DX404" s="51">
        <v>622</v>
      </c>
      <c r="DY404" s="51">
        <v>641</v>
      </c>
      <c r="DZ404" s="51">
        <v>710</v>
      </c>
      <c r="EA404" s="51">
        <v>726</v>
      </c>
      <c r="EB404" s="51">
        <v>736</v>
      </c>
      <c r="EC404" s="51">
        <v>806</v>
      </c>
      <c r="ED404" s="51">
        <v>872</v>
      </c>
      <c r="EE404" s="51">
        <v>873</v>
      </c>
      <c r="EF404" s="51">
        <v>914</v>
      </c>
      <c r="EG404" s="51">
        <v>860</v>
      </c>
      <c r="EH404" s="51">
        <v>900</v>
      </c>
      <c r="EI404" s="51">
        <v>942</v>
      </c>
      <c r="EJ404" s="51">
        <v>815</v>
      </c>
      <c r="EK404" s="51">
        <v>791</v>
      </c>
      <c r="EL404" s="51">
        <v>772</v>
      </c>
      <c r="EM404" s="51">
        <v>790</v>
      </c>
      <c r="EN404" s="51">
        <v>740</v>
      </c>
      <c r="EO404" s="51">
        <v>694</v>
      </c>
      <c r="EP404" s="51">
        <v>743</v>
      </c>
      <c r="EQ404" s="51">
        <v>694</v>
      </c>
      <c r="ER404" s="51">
        <v>630</v>
      </c>
      <c r="ES404" s="51">
        <v>638</v>
      </c>
      <c r="ET404" s="51">
        <v>609</v>
      </c>
      <c r="EU404" s="51">
        <v>627</v>
      </c>
      <c r="EV404" s="51">
        <v>661</v>
      </c>
      <c r="EW404" s="51">
        <v>681</v>
      </c>
      <c r="EX404" s="51">
        <v>652</v>
      </c>
      <c r="EY404" s="51">
        <v>675</v>
      </c>
      <c r="EZ404" s="51">
        <v>686</v>
      </c>
      <c r="FA404" s="51">
        <v>758</v>
      </c>
      <c r="FB404" s="51">
        <v>700</v>
      </c>
      <c r="FC404" s="51">
        <v>697</v>
      </c>
      <c r="FD404" s="51">
        <v>684</v>
      </c>
      <c r="FE404" s="51">
        <v>695</v>
      </c>
      <c r="FF404" s="51">
        <v>664</v>
      </c>
      <c r="FG404" s="51">
        <v>624</v>
      </c>
      <c r="FH404" s="51">
        <v>584</v>
      </c>
      <c r="FI404" s="51">
        <v>572</v>
      </c>
      <c r="FJ404" s="51">
        <v>522</v>
      </c>
      <c r="FK404" s="51">
        <v>507</v>
      </c>
      <c r="FL404" s="51">
        <v>435</v>
      </c>
      <c r="FM404" s="51">
        <v>427</v>
      </c>
      <c r="FN404" s="51">
        <v>430</v>
      </c>
      <c r="FO404" s="51">
        <v>442</v>
      </c>
      <c r="FP404" s="51">
        <v>442</v>
      </c>
      <c r="FQ404" s="51">
        <v>441</v>
      </c>
      <c r="FR404" s="51">
        <v>436</v>
      </c>
      <c r="FS404" s="51">
        <v>422</v>
      </c>
      <c r="FT404" s="51">
        <v>403</v>
      </c>
      <c r="FU404" s="51">
        <v>424</v>
      </c>
      <c r="FV404" s="51">
        <v>448</v>
      </c>
      <c r="FW404" s="51">
        <v>474</v>
      </c>
      <c r="FX404" s="51">
        <v>337</v>
      </c>
      <c r="FY404" s="51">
        <v>341</v>
      </c>
      <c r="FZ404" s="51">
        <v>313</v>
      </c>
      <c r="GA404" s="51">
        <v>290</v>
      </c>
      <c r="GB404" s="51">
        <v>269</v>
      </c>
      <c r="GC404" s="51">
        <v>245</v>
      </c>
      <c r="GD404" s="51">
        <v>219</v>
      </c>
      <c r="GE404" s="51">
        <v>206</v>
      </c>
      <c r="GF404" s="51">
        <v>184</v>
      </c>
      <c r="GG404" s="51">
        <v>188</v>
      </c>
      <c r="GH404" s="51">
        <v>139</v>
      </c>
      <c r="GI404" s="51">
        <v>154</v>
      </c>
      <c r="GJ404" s="51">
        <v>119</v>
      </c>
      <c r="GK404" s="51">
        <v>117</v>
      </c>
      <c r="GL404" s="52">
        <v>430</v>
      </c>
    </row>
    <row r="405" spans="1:194" s="1" customFormat="1">
      <c r="A405" s="30" t="s">
        <v>133</v>
      </c>
      <c r="B405" s="1" t="s">
        <v>481</v>
      </c>
      <c r="C405" s="29" t="str">
        <f t="shared" si="112"/>
        <v>LA England - Rutland</v>
      </c>
      <c r="D405" s="50">
        <f t="shared" si="103"/>
        <v>16942</v>
      </c>
      <c r="E405" s="50">
        <f t="shared" si="104"/>
        <v>16235</v>
      </c>
      <c r="F405" s="51">
        <f t="shared" si="105"/>
        <v>41151</v>
      </c>
      <c r="G405" s="51">
        <f t="shared" si="106"/>
        <v>21127</v>
      </c>
      <c r="H405" s="52">
        <f t="shared" si="107"/>
        <v>20024</v>
      </c>
      <c r="I405" s="52">
        <f t="shared" si="108"/>
        <v>16942</v>
      </c>
      <c r="J405" s="52">
        <f t="shared" si="109"/>
        <v>16235</v>
      </c>
      <c r="K405" s="49">
        <f t="shared" si="110"/>
        <v>4185</v>
      </c>
      <c r="L405" s="50">
        <f t="shared" si="111"/>
        <v>3789</v>
      </c>
      <c r="M405" s="51">
        <v>139</v>
      </c>
      <c r="N405" s="51">
        <v>134</v>
      </c>
      <c r="O405" s="51">
        <v>156</v>
      </c>
      <c r="P405" s="51">
        <v>157</v>
      </c>
      <c r="Q405" s="51">
        <v>183</v>
      </c>
      <c r="R405" s="51">
        <v>195</v>
      </c>
      <c r="S405" s="51">
        <v>205</v>
      </c>
      <c r="T405" s="51">
        <v>202</v>
      </c>
      <c r="U405" s="51">
        <v>205</v>
      </c>
      <c r="V405" s="51">
        <v>208</v>
      </c>
      <c r="W405" s="51">
        <v>241</v>
      </c>
      <c r="X405" s="51">
        <v>252</v>
      </c>
      <c r="Y405" s="51">
        <v>226</v>
      </c>
      <c r="Z405" s="51">
        <v>280</v>
      </c>
      <c r="AA405" s="51">
        <v>371</v>
      </c>
      <c r="AB405" s="51">
        <v>359</v>
      </c>
      <c r="AC405" s="51">
        <v>341</v>
      </c>
      <c r="AD405" s="51">
        <v>331</v>
      </c>
      <c r="AE405" s="51">
        <v>357</v>
      </c>
      <c r="AF405" s="51">
        <v>225</v>
      </c>
      <c r="AG405" s="51">
        <v>181</v>
      </c>
      <c r="AH405" s="51">
        <v>171</v>
      </c>
      <c r="AI405" s="51">
        <v>262</v>
      </c>
      <c r="AJ405" s="51">
        <v>242</v>
      </c>
      <c r="AK405" s="51">
        <v>242</v>
      </c>
      <c r="AL405" s="51">
        <v>275</v>
      </c>
      <c r="AM405" s="51">
        <v>239</v>
      </c>
      <c r="AN405" s="51">
        <v>232</v>
      </c>
      <c r="AO405" s="51">
        <v>259</v>
      </c>
      <c r="AP405" s="51">
        <v>289</v>
      </c>
      <c r="AQ405" s="51">
        <v>247</v>
      </c>
      <c r="AR405" s="51">
        <v>245</v>
      </c>
      <c r="AS405" s="51">
        <v>249</v>
      </c>
      <c r="AT405" s="51">
        <v>227</v>
      </c>
      <c r="AU405" s="51">
        <v>253</v>
      </c>
      <c r="AV405" s="51">
        <v>220</v>
      </c>
      <c r="AW405" s="51">
        <v>227</v>
      </c>
      <c r="AX405" s="51">
        <v>212</v>
      </c>
      <c r="AY405" s="51">
        <v>211</v>
      </c>
      <c r="AZ405" s="51">
        <v>238</v>
      </c>
      <c r="BA405" s="51">
        <v>274</v>
      </c>
      <c r="BB405" s="51">
        <v>250</v>
      </c>
      <c r="BC405" s="51">
        <v>264</v>
      </c>
      <c r="BD405" s="51">
        <v>237</v>
      </c>
      <c r="BE405" s="51">
        <v>252</v>
      </c>
      <c r="BF405" s="51">
        <v>241</v>
      </c>
      <c r="BG405" s="51">
        <v>239</v>
      </c>
      <c r="BH405" s="51">
        <v>221</v>
      </c>
      <c r="BI405" s="51">
        <v>211</v>
      </c>
      <c r="BJ405" s="51">
        <v>251</v>
      </c>
      <c r="BK405" s="51">
        <v>284</v>
      </c>
      <c r="BL405" s="51">
        <v>315</v>
      </c>
      <c r="BM405" s="51">
        <v>278</v>
      </c>
      <c r="BN405" s="51">
        <v>258</v>
      </c>
      <c r="BO405" s="51">
        <v>283</v>
      </c>
      <c r="BP405" s="51">
        <v>285</v>
      </c>
      <c r="BQ405" s="51">
        <v>279</v>
      </c>
      <c r="BR405" s="51">
        <v>281</v>
      </c>
      <c r="BS405" s="51">
        <v>309</v>
      </c>
      <c r="BT405" s="51">
        <v>298</v>
      </c>
      <c r="BU405" s="51">
        <v>294</v>
      </c>
      <c r="BV405" s="51">
        <v>266</v>
      </c>
      <c r="BW405" s="51">
        <v>268</v>
      </c>
      <c r="BX405" s="51">
        <v>297</v>
      </c>
      <c r="BY405" s="51">
        <v>246</v>
      </c>
      <c r="BZ405" s="51">
        <v>275</v>
      </c>
      <c r="CA405" s="51">
        <v>235</v>
      </c>
      <c r="CB405" s="51">
        <v>222</v>
      </c>
      <c r="CC405" s="51">
        <v>237</v>
      </c>
      <c r="CD405" s="51">
        <v>258</v>
      </c>
      <c r="CE405" s="51">
        <v>241</v>
      </c>
      <c r="CF405" s="51">
        <v>245</v>
      </c>
      <c r="CG405" s="51">
        <v>250</v>
      </c>
      <c r="CH405" s="51">
        <v>251</v>
      </c>
      <c r="CI405" s="51">
        <v>275</v>
      </c>
      <c r="CJ405" s="51">
        <v>298</v>
      </c>
      <c r="CK405" s="51">
        <v>225</v>
      </c>
      <c r="CL405" s="51">
        <v>215</v>
      </c>
      <c r="CM405" s="51">
        <v>193</v>
      </c>
      <c r="CN405" s="51">
        <v>198</v>
      </c>
      <c r="CO405" s="51">
        <v>173</v>
      </c>
      <c r="CP405" s="51">
        <v>144</v>
      </c>
      <c r="CQ405" s="51">
        <v>114</v>
      </c>
      <c r="CR405" s="51">
        <v>140</v>
      </c>
      <c r="CS405" s="51">
        <v>139</v>
      </c>
      <c r="CT405" s="51">
        <v>102</v>
      </c>
      <c r="CU405" s="51">
        <v>96</v>
      </c>
      <c r="CV405" s="51">
        <v>85</v>
      </c>
      <c r="CW405" s="51">
        <v>65</v>
      </c>
      <c r="CX405" s="51">
        <v>82</v>
      </c>
      <c r="CY405" s="51">
        <v>200</v>
      </c>
      <c r="CZ405" s="51">
        <v>136</v>
      </c>
      <c r="DA405" s="51">
        <v>143</v>
      </c>
      <c r="DB405" s="51">
        <v>142</v>
      </c>
      <c r="DC405" s="51">
        <v>160</v>
      </c>
      <c r="DD405" s="51">
        <v>185</v>
      </c>
      <c r="DE405" s="51">
        <v>203</v>
      </c>
      <c r="DF405" s="51">
        <v>172</v>
      </c>
      <c r="DG405" s="51">
        <v>183</v>
      </c>
      <c r="DH405" s="51">
        <v>194</v>
      </c>
      <c r="DI405" s="51">
        <v>200</v>
      </c>
      <c r="DJ405" s="51">
        <v>201</v>
      </c>
      <c r="DK405" s="51">
        <v>190</v>
      </c>
      <c r="DL405" s="51">
        <v>228</v>
      </c>
      <c r="DM405" s="51">
        <v>208</v>
      </c>
      <c r="DN405" s="51">
        <v>309</v>
      </c>
      <c r="DO405" s="51">
        <v>316</v>
      </c>
      <c r="DP405" s="51">
        <v>293</v>
      </c>
      <c r="DQ405" s="51">
        <v>326</v>
      </c>
      <c r="DR405" s="51">
        <v>271</v>
      </c>
      <c r="DS405" s="51">
        <v>133</v>
      </c>
      <c r="DT405" s="51">
        <v>69</v>
      </c>
      <c r="DU405" s="51">
        <v>133</v>
      </c>
      <c r="DV405" s="51">
        <v>135</v>
      </c>
      <c r="DW405" s="51">
        <v>172</v>
      </c>
      <c r="DX405" s="51">
        <v>147</v>
      </c>
      <c r="DY405" s="51">
        <v>157</v>
      </c>
      <c r="DZ405" s="51">
        <v>167</v>
      </c>
      <c r="EA405" s="51">
        <v>132</v>
      </c>
      <c r="EB405" s="51">
        <v>180</v>
      </c>
      <c r="EC405" s="51">
        <v>192</v>
      </c>
      <c r="ED405" s="51">
        <v>162</v>
      </c>
      <c r="EE405" s="51">
        <v>204</v>
      </c>
      <c r="EF405" s="51">
        <v>184</v>
      </c>
      <c r="EG405" s="51">
        <v>199</v>
      </c>
      <c r="EH405" s="51">
        <v>192</v>
      </c>
      <c r="EI405" s="51">
        <v>203</v>
      </c>
      <c r="EJ405" s="51">
        <v>187</v>
      </c>
      <c r="EK405" s="51">
        <v>215</v>
      </c>
      <c r="EL405" s="51">
        <v>189</v>
      </c>
      <c r="EM405" s="51">
        <v>203</v>
      </c>
      <c r="EN405" s="51">
        <v>217</v>
      </c>
      <c r="EO405" s="51">
        <v>261</v>
      </c>
      <c r="EP405" s="51">
        <v>238</v>
      </c>
      <c r="EQ405" s="51">
        <v>219</v>
      </c>
      <c r="ER405" s="51">
        <v>226</v>
      </c>
      <c r="ES405" s="51">
        <v>203</v>
      </c>
      <c r="ET405" s="51">
        <v>214</v>
      </c>
      <c r="EU405" s="51">
        <v>243</v>
      </c>
      <c r="EV405" s="51">
        <v>259</v>
      </c>
      <c r="EW405" s="51">
        <v>237</v>
      </c>
      <c r="EX405" s="51">
        <v>303</v>
      </c>
      <c r="EY405" s="51">
        <v>306</v>
      </c>
      <c r="EZ405" s="51">
        <v>296</v>
      </c>
      <c r="FA405" s="51">
        <v>305</v>
      </c>
      <c r="FB405" s="51">
        <v>348</v>
      </c>
      <c r="FC405" s="51">
        <v>300</v>
      </c>
      <c r="FD405" s="51">
        <v>281</v>
      </c>
      <c r="FE405" s="51">
        <v>312</v>
      </c>
      <c r="FF405" s="51">
        <v>318</v>
      </c>
      <c r="FG405" s="51">
        <v>277</v>
      </c>
      <c r="FH405" s="51">
        <v>307</v>
      </c>
      <c r="FI405" s="51">
        <v>270</v>
      </c>
      <c r="FJ405" s="51">
        <v>288</v>
      </c>
      <c r="FK405" s="51">
        <v>281</v>
      </c>
      <c r="FL405" s="51">
        <v>309</v>
      </c>
      <c r="FM405" s="51">
        <v>258</v>
      </c>
      <c r="FN405" s="51">
        <v>260</v>
      </c>
      <c r="FO405" s="51">
        <v>247</v>
      </c>
      <c r="FP405" s="51">
        <v>239</v>
      </c>
      <c r="FQ405" s="51">
        <v>249</v>
      </c>
      <c r="FR405" s="51">
        <v>261</v>
      </c>
      <c r="FS405" s="51">
        <v>252</v>
      </c>
      <c r="FT405" s="51">
        <v>293</v>
      </c>
      <c r="FU405" s="51">
        <v>295</v>
      </c>
      <c r="FV405" s="51">
        <v>306</v>
      </c>
      <c r="FW405" s="51">
        <v>287</v>
      </c>
      <c r="FX405" s="51">
        <v>233</v>
      </c>
      <c r="FY405" s="51">
        <v>234</v>
      </c>
      <c r="FZ405" s="51">
        <v>258</v>
      </c>
      <c r="GA405" s="51">
        <v>229</v>
      </c>
      <c r="GB405" s="51">
        <v>176</v>
      </c>
      <c r="GC405" s="51">
        <v>184</v>
      </c>
      <c r="GD405" s="51">
        <v>145</v>
      </c>
      <c r="GE405" s="51">
        <v>160</v>
      </c>
      <c r="GF405" s="51">
        <v>151</v>
      </c>
      <c r="GG405" s="51">
        <v>112</v>
      </c>
      <c r="GH405" s="51">
        <v>133</v>
      </c>
      <c r="GI405" s="51">
        <v>123</v>
      </c>
      <c r="GJ405" s="51">
        <v>84</v>
      </c>
      <c r="GK405" s="51">
        <v>83</v>
      </c>
      <c r="GL405" s="52">
        <v>339</v>
      </c>
    </row>
    <row r="406" spans="1:194" s="1" customFormat="1">
      <c r="A406" s="30" t="s">
        <v>133</v>
      </c>
      <c r="B406" s="1" t="s">
        <v>482</v>
      </c>
      <c r="C406" s="29" t="str">
        <f t="shared" si="112"/>
        <v>LA England - Salford</v>
      </c>
      <c r="D406" s="50">
        <f t="shared" si="103"/>
        <v>108861</v>
      </c>
      <c r="E406" s="50">
        <f t="shared" si="104"/>
        <v>108908</v>
      </c>
      <c r="F406" s="51">
        <f t="shared" si="105"/>
        <v>278064</v>
      </c>
      <c r="G406" s="51">
        <f t="shared" si="106"/>
        <v>139829</v>
      </c>
      <c r="H406" s="52">
        <f t="shared" si="107"/>
        <v>138235</v>
      </c>
      <c r="I406" s="52">
        <f t="shared" si="108"/>
        <v>108861</v>
      </c>
      <c r="J406" s="52">
        <f t="shared" si="109"/>
        <v>108908</v>
      </c>
      <c r="K406" s="49">
        <f t="shared" si="110"/>
        <v>30968</v>
      </c>
      <c r="L406" s="50">
        <f t="shared" si="111"/>
        <v>29327</v>
      </c>
      <c r="M406" s="51">
        <v>1857</v>
      </c>
      <c r="N406" s="51">
        <v>1828</v>
      </c>
      <c r="O406" s="51">
        <v>1841</v>
      </c>
      <c r="P406" s="51">
        <v>1782</v>
      </c>
      <c r="Q406" s="51">
        <v>1726</v>
      </c>
      <c r="R406" s="51">
        <v>1783</v>
      </c>
      <c r="S406" s="51">
        <v>1782</v>
      </c>
      <c r="T406" s="51">
        <v>1674</v>
      </c>
      <c r="U406" s="51">
        <v>1715</v>
      </c>
      <c r="V406" s="51">
        <v>1748</v>
      </c>
      <c r="W406" s="51">
        <v>1738</v>
      </c>
      <c r="X406" s="51">
        <v>1813</v>
      </c>
      <c r="Y406" s="51">
        <v>1745</v>
      </c>
      <c r="Z406" s="51">
        <v>1614</v>
      </c>
      <c r="AA406" s="51">
        <v>1687</v>
      </c>
      <c r="AB406" s="51">
        <v>1605</v>
      </c>
      <c r="AC406" s="51">
        <v>1491</v>
      </c>
      <c r="AD406" s="51">
        <v>1539</v>
      </c>
      <c r="AE406" s="51">
        <v>1560</v>
      </c>
      <c r="AF406" s="51">
        <v>1947</v>
      </c>
      <c r="AG406" s="51">
        <v>1988</v>
      </c>
      <c r="AH406" s="51">
        <v>2155</v>
      </c>
      <c r="AI406" s="51">
        <v>2351</v>
      </c>
      <c r="AJ406" s="51">
        <v>2551</v>
      </c>
      <c r="AK406" s="51">
        <v>2702</v>
      </c>
      <c r="AL406" s="51">
        <v>2728</v>
      </c>
      <c r="AM406" s="51">
        <v>2781</v>
      </c>
      <c r="AN406" s="51">
        <v>2790</v>
      </c>
      <c r="AO406" s="51">
        <v>2814</v>
      </c>
      <c r="AP406" s="51">
        <v>2859</v>
      </c>
      <c r="AQ406" s="51">
        <v>2837</v>
      </c>
      <c r="AR406" s="51">
        <v>2782</v>
      </c>
      <c r="AS406" s="51">
        <v>2661</v>
      </c>
      <c r="AT406" s="51">
        <v>2698</v>
      </c>
      <c r="AU406" s="51">
        <v>2447</v>
      </c>
      <c r="AV406" s="51">
        <v>2306</v>
      </c>
      <c r="AW406" s="51">
        <v>2396</v>
      </c>
      <c r="AX406" s="51">
        <v>2255</v>
      </c>
      <c r="AY406" s="51">
        <v>2144</v>
      </c>
      <c r="AZ406" s="51">
        <v>2144</v>
      </c>
      <c r="BA406" s="51">
        <v>1897</v>
      </c>
      <c r="BB406" s="51">
        <v>1781</v>
      </c>
      <c r="BC406" s="51">
        <v>1804</v>
      </c>
      <c r="BD406" s="51">
        <v>1684</v>
      </c>
      <c r="BE406" s="51">
        <v>1512</v>
      </c>
      <c r="BF406" s="51">
        <v>1513</v>
      </c>
      <c r="BG406" s="51">
        <v>1583</v>
      </c>
      <c r="BH406" s="51">
        <v>1564</v>
      </c>
      <c r="BI406" s="51">
        <v>1352</v>
      </c>
      <c r="BJ406" s="51">
        <v>1455</v>
      </c>
      <c r="BK406" s="51">
        <v>1535</v>
      </c>
      <c r="BL406" s="51">
        <v>1589</v>
      </c>
      <c r="BM406" s="51">
        <v>1439</v>
      </c>
      <c r="BN406" s="51">
        <v>1585</v>
      </c>
      <c r="BO406" s="51">
        <v>1535</v>
      </c>
      <c r="BP406" s="51">
        <v>1546</v>
      </c>
      <c r="BQ406" s="51">
        <v>1531</v>
      </c>
      <c r="BR406" s="51">
        <v>1533</v>
      </c>
      <c r="BS406" s="51">
        <v>1522</v>
      </c>
      <c r="BT406" s="51">
        <v>1593</v>
      </c>
      <c r="BU406" s="51">
        <v>1407</v>
      </c>
      <c r="BV406" s="51">
        <v>1367</v>
      </c>
      <c r="BW406" s="51">
        <v>1294</v>
      </c>
      <c r="BX406" s="51">
        <v>1240</v>
      </c>
      <c r="BY406" s="51">
        <v>1211</v>
      </c>
      <c r="BZ406" s="51">
        <v>1161</v>
      </c>
      <c r="CA406" s="51">
        <v>1020</v>
      </c>
      <c r="CB406" s="51">
        <v>990</v>
      </c>
      <c r="CC406" s="51">
        <v>939</v>
      </c>
      <c r="CD406" s="51">
        <v>925</v>
      </c>
      <c r="CE406" s="51">
        <v>846</v>
      </c>
      <c r="CF406" s="51">
        <v>844</v>
      </c>
      <c r="CG406" s="51">
        <v>910</v>
      </c>
      <c r="CH406" s="51">
        <v>891</v>
      </c>
      <c r="CI406" s="51">
        <v>909</v>
      </c>
      <c r="CJ406" s="51">
        <v>1023</v>
      </c>
      <c r="CK406" s="51">
        <v>766</v>
      </c>
      <c r="CL406" s="51">
        <v>647</v>
      </c>
      <c r="CM406" s="51">
        <v>608</v>
      </c>
      <c r="CN406" s="51">
        <v>569</v>
      </c>
      <c r="CO406" s="51">
        <v>521</v>
      </c>
      <c r="CP406" s="51">
        <v>439</v>
      </c>
      <c r="CQ406" s="51">
        <v>394</v>
      </c>
      <c r="CR406" s="51">
        <v>453</v>
      </c>
      <c r="CS406" s="51">
        <v>349</v>
      </c>
      <c r="CT406" s="51">
        <v>338</v>
      </c>
      <c r="CU406" s="51">
        <v>297</v>
      </c>
      <c r="CV406" s="51">
        <v>239</v>
      </c>
      <c r="CW406" s="51">
        <v>187</v>
      </c>
      <c r="CX406" s="51">
        <v>157</v>
      </c>
      <c r="CY406" s="51">
        <v>471</v>
      </c>
      <c r="CZ406" s="51">
        <v>1702</v>
      </c>
      <c r="DA406" s="51">
        <v>1699</v>
      </c>
      <c r="DB406" s="51">
        <v>1748</v>
      </c>
      <c r="DC406" s="51">
        <v>1725</v>
      </c>
      <c r="DD406" s="51">
        <v>1697</v>
      </c>
      <c r="DE406" s="51">
        <v>1574</v>
      </c>
      <c r="DF406" s="51">
        <v>1774</v>
      </c>
      <c r="DG406" s="51">
        <v>1617</v>
      </c>
      <c r="DH406" s="51">
        <v>1611</v>
      </c>
      <c r="DI406" s="51">
        <v>1678</v>
      </c>
      <c r="DJ406" s="51">
        <v>1645</v>
      </c>
      <c r="DK406" s="51">
        <v>1669</v>
      </c>
      <c r="DL406" s="51">
        <v>1596</v>
      </c>
      <c r="DM406" s="51">
        <v>1564</v>
      </c>
      <c r="DN406" s="51">
        <v>1606</v>
      </c>
      <c r="DO406" s="51">
        <v>1468</v>
      </c>
      <c r="DP406" s="51">
        <v>1541</v>
      </c>
      <c r="DQ406" s="51">
        <v>1413</v>
      </c>
      <c r="DR406" s="51">
        <v>1440</v>
      </c>
      <c r="DS406" s="51">
        <v>1849</v>
      </c>
      <c r="DT406" s="51">
        <v>2123</v>
      </c>
      <c r="DU406" s="51">
        <v>2242</v>
      </c>
      <c r="DV406" s="51">
        <v>2457</v>
      </c>
      <c r="DW406" s="51">
        <v>2805</v>
      </c>
      <c r="DX406" s="51">
        <v>2873</v>
      </c>
      <c r="DY406" s="51">
        <v>2974</v>
      </c>
      <c r="DZ406" s="51">
        <v>2807</v>
      </c>
      <c r="EA406" s="51">
        <v>2811</v>
      </c>
      <c r="EB406" s="51">
        <v>2698</v>
      </c>
      <c r="EC406" s="51">
        <v>2763</v>
      </c>
      <c r="ED406" s="51">
        <v>2634</v>
      </c>
      <c r="EE406" s="51">
        <v>2486</v>
      </c>
      <c r="EF406" s="51">
        <v>2527</v>
      </c>
      <c r="EG406" s="51">
        <v>2424</v>
      </c>
      <c r="EH406" s="51">
        <v>2363</v>
      </c>
      <c r="EI406" s="51">
        <v>2188</v>
      </c>
      <c r="EJ406" s="51">
        <v>2070</v>
      </c>
      <c r="EK406" s="51">
        <v>2053</v>
      </c>
      <c r="EL406" s="51">
        <v>2034</v>
      </c>
      <c r="EM406" s="51">
        <v>1920</v>
      </c>
      <c r="EN406" s="51">
        <v>1797</v>
      </c>
      <c r="EO406" s="51">
        <v>1787</v>
      </c>
      <c r="EP406" s="51">
        <v>1740</v>
      </c>
      <c r="EQ406" s="51">
        <v>1656</v>
      </c>
      <c r="ER406" s="51">
        <v>1499</v>
      </c>
      <c r="ES406" s="51">
        <v>1355</v>
      </c>
      <c r="ET406" s="51">
        <v>1460</v>
      </c>
      <c r="EU406" s="51">
        <v>1391</v>
      </c>
      <c r="EV406" s="51">
        <v>1493</v>
      </c>
      <c r="EW406" s="51">
        <v>1481</v>
      </c>
      <c r="EX406" s="51">
        <v>1529</v>
      </c>
      <c r="EY406" s="51">
        <v>1565</v>
      </c>
      <c r="EZ406" s="51">
        <v>1418</v>
      </c>
      <c r="FA406" s="51">
        <v>1535</v>
      </c>
      <c r="FB406" s="51">
        <v>1538</v>
      </c>
      <c r="FC406" s="51">
        <v>1502</v>
      </c>
      <c r="FD406" s="51">
        <v>1483</v>
      </c>
      <c r="FE406" s="51">
        <v>1429</v>
      </c>
      <c r="FF406" s="51">
        <v>1499</v>
      </c>
      <c r="FG406" s="51">
        <v>1433</v>
      </c>
      <c r="FH406" s="51">
        <v>1371</v>
      </c>
      <c r="FI406" s="51">
        <v>1268</v>
      </c>
      <c r="FJ406" s="51">
        <v>1235</v>
      </c>
      <c r="FK406" s="51">
        <v>1292</v>
      </c>
      <c r="FL406" s="51">
        <v>1205</v>
      </c>
      <c r="FM406" s="51">
        <v>1150</v>
      </c>
      <c r="FN406" s="51">
        <v>1028</v>
      </c>
      <c r="FO406" s="51">
        <v>927</v>
      </c>
      <c r="FP406" s="51">
        <v>991</v>
      </c>
      <c r="FQ406" s="51">
        <v>910</v>
      </c>
      <c r="FR406" s="51">
        <v>922</v>
      </c>
      <c r="FS406" s="51">
        <v>944</v>
      </c>
      <c r="FT406" s="51">
        <v>957</v>
      </c>
      <c r="FU406" s="51">
        <v>943</v>
      </c>
      <c r="FV406" s="51">
        <v>1018</v>
      </c>
      <c r="FW406" s="51">
        <v>1132</v>
      </c>
      <c r="FX406" s="51">
        <v>746</v>
      </c>
      <c r="FY406" s="51">
        <v>731</v>
      </c>
      <c r="FZ406" s="51">
        <v>726</v>
      </c>
      <c r="GA406" s="51">
        <v>686</v>
      </c>
      <c r="GB406" s="51">
        <v>650</v>
      </c>
      <c r="GC406" s="51">
        <v>598</v>
      </c>
      <c r="GD406" s="51">
        <v>596</v>
      </c>
      <c r="GE406" s="51">
        <v>502</v>
      </c>
      <c r="GF406" s="51">
        <v>487</v>
      </c>
      <c r="GG406" s="51">
        <v>441</v>
      </c>
      <c r="GH406" s="51">
        <v>410</v>
      </c>
      <c r="GI406" s="51">
        <v>345</v>
      </c>
      <c r="GJ406" s="51">
        <v>291</v>
      </c>
      <c r="GK406" s="51">
        <v>258</v>
      </c>
      <c r="GL406" s="52">
        <v>1017</v>
      </c>
    </row>
    <row r="407" spans="1:194" s="1" customFormat="1">
      <c r="A407" s="30" t="s">
        <v>133</v>
      </c>
      <c r="B407" s="1" t="s">
        <v>483</v>
      </c>
      <c r="C407" s="29" t="str">
        <f t="shared" si="112"/>
        <v>LA England - Sandwell</v>
      </c>
      <c r="D407" s="50">
        <f t="shared" si="103"/>
        <v>125772</v>
      </c>
      <c r="E407" s="50">
        <f t="shared" si="104"/>
        <v>132614</v>
      </c>
      <c r="F407" s="51">
        <f t="shared" si="105"/>
        <v>344210</v>
      </c>
      <c r="G407" s="51">
        <f t="shared" si="106"/>
        <v>170114</v>
      </c>
      <c r="H407" s="52">
        <f t="shared" si="107"/>
        <v>174096</v>
      </c>
      <c r="I407" s="52">
        <f t="shared" si="108"/>
        <v>125772</v>
      </c>
      <c r="J407" s="52">
        <f t="shared" si="109"/>
        <v>132614</v>
      </c>
      <c r="K407" s="49">
        <f t="shared" si="110"/>
        <v>44342</v>
      </c>
      <c r="L407" s="50">
        <f t="shared" si="111"/>
        <v>41482</v>
      </c>
      <c r="M407" s="51">
        <v>2240</v>
      </c>
      <c r="N407" s="51">
        <v>2287</v>
      </c>
      <c r="O407" s="51">
        <v>2291</v>
      </c>
      <c r="P407" s="51">
        <v>2297</v>
      </c>
      <c r="Q407" s="51">
        <v>2343</v>
      </c>
      <c r="R407" s="51">
        <v>2438</v>
      </c>
      <c r="S407" s="51">
        <v>2533</v>
      </c>
      <c r="T407" s="51">
        <v>2453</v>
      </c>
      <c r="U407" s="51">
        <v>2471</v>
      </c>
      <c r="V407" s="51">
        <v>2692</v>
      </c>
      <c r="W407" s="51">
        <v>2716</v>
      </c>
      <c r="X407" s="51">
        <v>2556</v>
      </c>
      <c r="Y407" s="51">
        <v>2553</v>
      </c>
      <c r="Z407" s="51">
        <v>2586</v>
      </c>
      <c r="AA407" s="51">
        <v>2592</v>
      </c>
      <c r="AB407" s="51">
        <v>2366</v>
      </c>
      <c r="AC407" s="51">
        <v>2444</v>
      </c>
      <c r="AD407" s="51">
        <v>2484</v>
      </c>
      <c r="AE407" s="51">
        <v>2494</v>
      </c>
      <c r="AF407" s="51">
        <v>2006</v>
      </c>
      <c r="AG407" s="51">
        <v>2013</v>
      </c>
      <c r="AH407" s="51">
        <v>2084</v>
      </c>
      <c r="AI407" s="51">
        <v>2146</v>
      </c>
      <c r="AJ407" s="51">
        <v>2097</v>
      </c>
      <c r="AK407" s="51">
        <v>2253</v>
      </c>
      <c r="AL407" s="51">
        <v>2229</v>
      </c>
      <c r="AM407" s="51">
        <v>2184</v>
      </c>
      <c r="AN407" s="51">
        <v>2121</v>
      </c>
      <c r="AO407" s="51">
        <v>2180</v>
      </c>
      <c r="AP407" s="51">
        <v>2293</v>
      </c>
      <c r="AQ407" s="51">
        <v>2341</v>
      </c>
      <c r="AR407" s="51">
        <v>2386</v>
      </c>
      <c r="AS407" s="51">
        <v>2421</v>
      </c>
      <c r="AT407" s="51">
        <v>2350</v>
      </c>
      <c r="AU407" s="51">
        <v>2386</v>
      </c>
      <c r="AV407" s="51">
        <v>2267</v>
      </c>
      <c r="AW407" s="51">
        <v>2367</v>
      </c>
      <c r="AX407" s="51">
        <v>2392</v>
      </c>
      <c r="AY407" s="51">
        <v>2255</v>
      </c>
      <c r="AZ407" s="51">
        <v>2295</v>
      </c>
      <c r="BA407" s="51">
        <v>2243</v>
      </c>
      <c r="BB407" s="51">
        <v>2226</v>
      </c>
      <c r="BC407" s="51">
        <v>2389</v>
      </c>
      <c r="BD407" s="51">
        <v>2374</v>
      </c>
      <c r="BE407" s="51">
        <v>2193</v>
      </c>
      <c r="BF407" s="51">
        <v>2154</v>
      </c>
      <c r="BG407" s="51">
        <v>2142</v>
      </c>
      <c r="BH407" s="51">
        <v>2233</v>
      </c>
      <c r="BI407" s="51">
        <v>2196</v>
      </c>
      <c r="BJ407" s="51">
        <v>2321</v>
      </c>
      <c r="BK407" s="51">
        <v>2364</v>
      </c>
      <c r="BL407" s="51">
        <v>2224</v>
      </c>
      <c r="BM407" s="51">
        <v>2301</v>
      </c>
      <c r="BN407" s="51">
        <v>2257</v>
      </c>
      <c r="BO407" s="51">
        <v>2327</v>
      </c>
      <c r="BP407" s="51">
        <v>2321</v>
      </c>
      <c r="BQ407" s="51">
        <v>2110</v>
      </c>
      <c r="BR407" s="51">
        <v>2013</v>
      </c>
      <c r="BS407" s="51">
        <v>2065</v>
      </c>
      <c r="BT407" s="51">
        <v>1922</v>
      </c>
      <c r="BU407" s="51">
        <v>1908</v>
      </c>
      <c r="BV407" s="51">
        <v>1924</v>
      </c>
      <c r="BW407" s="51">
        <v>1693</v>
      </c>
      <c r="BX407" s="51">
        <v>1693</v>
      </c>
      <c r="BY407" s="51">
        <v>1641</v>
      </c>
      <c r="BZ407" s="51">
        <v>1575</v>
      </c>
      <c r="CA407" s="51">
        <v>1437</v>
      </c>
      <c r="CB407" s="51">
        <v>1399</v>
      </c>
      <c r="CC407" s="51">
        <v>1359</v>
      </c>
      <c r="CD407" s="51">
        <v>1262</v>
      </c>
      <c r="CE407" s="51">
        <v>1227</v>
      </c>
      <c r="CF407" s="51">
        <v>1152</v>
      </c>
      <c r="CG407" s="51">
        <v>1157</v>
      </c>
      <c r="CH407" s="51">
        <v>1193</v>
      </c>
      <c r="CI407" s="51">
        <v>1148</v>
      </c>
      <c r="CJ407" s="51">
        <v>1170</v>
      </c>
      <c r="CK407" s="51">
        <v>914</v>
      </c>
      <c r="CL407" s="51">
        <v>839</v>
      </c>
      <c r="CM407" s="51">
        <v>912</v>
      </c>
      <c r="CN407" s="51">
        <v>823</v>
      </c>
      <c r="CO407" s="51">
        <v>714</v>
      </c>
      <c r="CP407" s="51">
        <v>622</v>
      </c>
      <c r="CQ407" s="51">
        <v>614</v>
      </c>
      <c r="CR407" s="51">
        <v>519</v>
      </c>
      <c r="CS407" s="51">
        <v>570</v>
      </c>
      <c r="CT407" s="51">
        <v>466</v>
      </c>
      <c r="CU407" s="51">
        <v>407</v>
      </c>
      <c r="CV407" s="51">
        <v>359</v>
      </c>
      <c r="CW407" s="51">
        <v>251</v>
      </c>
      <c r="CX407" s="51">
        <v>229</v>
      </c>
      <c r="CY407" s="51">
        <v>660</v>
      </c>
      <c r="CZ407" s="51">
        <v>2094</v>
      </c>
      <c r="DA407" s="51">
        <v>1986</v>
      </c>
      <c r="DB407" s="51">
        <v>2196</v>
      </c>
      <c r="DC407" s="51">
        <v>2236</v>
      </c>
      <c r="DD407" s="51">
        <v>2189</v>
      </c>
      <c r="DE407" s="51">
        <v>2325</v>
      </c>
      <c r="DF407" s="51">
        <v>2356</v>
      </c>
      <c r="DG407" s="51">
        <v>2285</v>
      </c>
      <c r="DH407" s="51">
        <v>2317</v>
      </c>
      <c r="DI407" s="51">
        <v>2480</v>
      </c>
      <c r="DJ407" s="51">
        <v>2523</v>
      </c>
      <c r="DK407" s="51">
        <v>2471</v>
      </c>
      <c r="DL407" s="51">
        <v>2376</v>
      </c>
      <c r="DM407" s="51">
        <v>2444</v>
      </c>
      <c r="DN407" s="51">
        <v>2384</v>
      </c>
      <c r="DO407" s="51">
        <v>2313</v>
      </c>
      <c r="DP407" s="51">
        <v>2256</v>
      </c>
      <c r="DQ407" s="51">
        <v>2251</v>
      </c>
      <c r="DR407" s="51">
        <v>2074</v>
      </c>
      <c r="DS407" s="51">
        <v>1857</v>
      </c>
      <c r="DT407" s="51">
        <v>1792</v>
      </c>
      <c r="DU407" s="51">
        <v>1837</v>
      </c>
      <c r="DV407" s="51">
        <v>1898</v>
      </c>
      <c r="DW407" s="51">
        <v>2051</v>
      </c>
      <c r="DX407" s="51">
        <v>2165</v>
      </c>
      <c r="DY407" s="51">
        <v>2127</v>
      </c>
      <c r="DZ407" s="51">
        <v>2084</v>
      </c>
      <c r="EA407" s="51">
        <v>2200</v>
      </c>
      <c r="EB407" s="51">
        <v>2347</v>
      </c>
      <c r="EC407" s="51">
        <v>2485</v>
      </c>
      <c r="ED407" s="51">
        <v>2490</v>
      </c>
      <c r="EE407" s="51">
        <v>2633</v>
      </c>
      <c r="EF407" s="51">
        <v>2588</v>
      </c>
      <c r="EG407" s="51">
        <v>2599</v>
      </c>
      <c r="EH407" s="51">
        <v>2614</v>
      </c>
      <c r="EI407" s="51">
        <v>2694</v>
      </c>
      <c r="EJ407" s="51">
        <v>2566</v>
      </c>
      <c r="EK407" s="51">
        <v>2700</v>
      </c>
      <c r="EL407" s="51">
        <v>2624</v>
      </c>
      <c r="EM407" s="51">
        <v>2717</v>
      </c>
      <c r="EN407" s="51">
        <v>2510</v>
      </c>
      <c r="EO407" s="51">
        <v>2589</v>
      </c>
      <c r="EP407" s="51">
        <v>2636</v>
      </c>
      <c r="EQ407" s="51">
        <v>2311</v>
      </c>
      <c r="ER407" s="51">
        <v>2122</v>
      </c>
      <c r="ES407" s="51">
        <v>2062</v>
      </c>
      <c r="ET407" s="51">
        <v>2212</v>
      </c>
      <c r="EU407" s="51">
        <v>2131</v>
      </c>
      <c r="EV407" s="51">
        <v>2120</v>
      </c>
      <c r="EW407" s="51">
        <v>2186</v>
      </c>
      <c r="EX407" s="51">
        <v>2226</v>
      </c>
      <c r="EY407" s="51">
        <v>2339</v>
      </c>
      <c r="EZ407" s="51">
        <v>2401</v>
      </c>
      <c r="FA407" s="51">
        <v>2267</v>
      </c>
      <c r="FB407" s="51">
        <v>2207</v>
      </c>
      <c r="FC407" s="51">
        <v>2172</v>
      </c>
      <c r="FD407" s="51">
        <v>2223</v>
      </c>
      <c r="FE407" s="51">
        <v>2231</v>
      </c>
      <c r="FF407" s="51">
        <v>2125</v>
      </c>
      <c r="FG407" s="51">
        <v>1984</v>
      </c>
      <c r="FH407" s="51">
        <v>1976</v>
      </c>
      <c r="FI407" s="51">
        <v>1864</v>
      </c>
      <c r="FJ407" s="51">
        <v>1760</v>
      </c>
      <c r="FK407" s="51">
        <v>1654</v>
      </c>
      <c r="FL407" s="51">
        <v>1593</v>
      </c>
      <c r="FM407" s="51">
        <v>1592</v>
      </c>
      <c r="FN407" s="51">
        <v>1493</v>
      </c>
      <c r="FO407" s="51">
        <v>1455</v>
      </c>
      <c r="FP407" s="51">
        <v>1379</v>
      </c>
      <c r="FQ407" s="51">
        <v>1376</v>
      </c>
      <c r="FR407" s="51">
        <v>1349</v>
      </c>
      <c r="FS407" s="51">
        <v>1355</v>
      </c>
      <c r="FT407" s="51">
        <v>1298</v>
      </c>
      <c r="FU407" s="51">
        <v>1259</v>
      </c>
      <c r="FV407" s="51">
        <v>1247</v>
      </c>
      <c r="FW407" s="51">
        <v>1253</v>
      </c>
      <c r="FX407" s="51">
        <v>1012</v>
      </c>
      <c r="FY407" s="51">
        <v>1081</v>
      </c>
      <c r="FZ407" s="51">
        <v>1083</v>
      </c>
      <c r="GA407" s="51">
        <v>1036</v>
      </c>
      <c r="GB407" s="51">
        <v>927</v>
      </c>
      <c r="GC407" s="51">
        <v>776</v>
      </c>
      <c r="GD407" s="51">
        <v>828</v>
      </c>
      <c r="GE407" s="51">
        <v>778</v>
      </c>
      <c r="GF407" s="51">
        <v>752</v>
      </c>
      <c r="GG407" s="51">
        <v>637</v>
      </c>
      <c r="GH407" s="51">
        <v>622</v>
      </c>
      <c r="GI407" s="51">
        <v>535</v>
      </c>
      <c r="GJ407" s="51">
        <v>411</v>
      </c>
      <c r="GK407" s="51">
        <v>409</v>
      </c>
      <c r="GL407" s="52">
        <v>1628</v>
      </c>
    </row>
    <row r="408" spans="1:194" s="1" customFormat="1">
      <c r="A408" s="30" t="s">
        <v>133</v>
      </c>
      <c r="B408" s="1" t="s">
        <v>484</v>
      </c>
      <c r="C408" s="29" t="str">
        <f t="shared" si="112"/>
        <v>LA England - Sefton</v>
      </c>
      <c r="D408" s="50">
        <f t="shared" si="103"/>
        <v>108849</v>
      </c>
      <c r="E408" s="50">
        <f t="shared" si="104"/>
        <v>118743</v>
      </c>
      <c r="F408" s="51">
        <f t="shared" si="105"/>
        <v>281027</v>
      </c>
      <c r="G408" s="51">
        <f t="shared" si="106"/>
        <v>136313</v>
      </c>
      <c r="H408" s="52">
        <f t="shared" si="107"/>
        <v>144714</v>
      </c>
      <c r="I408" s="52">
        <f t="shared" si="108"/>
        <v>108849</v>
      </c>
      <c r="J408" s="52">
        <f t="shared" si="109"/>
        <v>118743</v>
      </c>
      <c r="K408" s="49">
        <f t="shared" si="110"/>
        <v>27464</v>
      </c>
      <c r="L408" s="50">
        <f t="shared" si="111"/>
        <v>25971</v>
      </c>
      <c r="M408" s="51">
        <v>1314</v>
      </c>
      <c r="N408" s="51">
        <v>1321</v>
      </c>
      <c r="O408" s="51">
        <v>1399</v>
      </c>
      <c r="P408" s="51">
        <v>1411</v>
      </c>
      <c r="Q408" s="51">
        <v>1417</v>
      </c>
      <c r="R408" s="51">
        <v>1504</v>
      </c>
      <c r="S408" s="51">
        <v>1550</v>
      </c>
      <c r="T408" s="51">
        <v>1574</v>
      </c>
      <c r="U408" s="51">
        <v>1618</v>
      </c>
      <c r="V408" s="51">
        <v>1602</v>
      </c>
      <c r="W408" s="51">
        <v>1584</v>
      </c>
      <c r="X408" s="51">
        <v>1642</v>
      </c>
      <c r="Y408" s="51">
        <v>1670</v>
      </c>
      <c r="Z408" s="51">
        <v>1573</v>
      </c>
      <c r="AA408" s="51">
        <v>1623</v>
      </c>
      <c r="AB408" s="51">
        <v>1535</v>
      </c>
      <c r="AC408" s="51">
        <v>1555</v>
      </c>
      <c r="AD408" s="51">
        <v>1572</v>
      </c>
      <c r="AE408" s="51">
        <v>1528</v>
      </c>
      <c r="AF408" s="51">
        <v>1159</v>
      </c>
      <c r="AG408" s="51">
        <v>1135</v>
      </c>
      <c r="AH408" s="51">
        <v>1322</v>
      </c>
      <c r="AI408" s="51">
        <v>1335</v>
      </c>
      <c r="AJ408" s="51">
        <v>1496</v>
      </c>
      <c r="AK408" s="51">
        <v>1513</v>
      </c>
      <c r="AL408" s="51">
        <v>1435</v>
      </c>
      <c r="AM408" s="51">
        <v>1457</v>
      </c>
      <c r="AN408" s="51">
        <v>1476</v>
      </c>
      <c r="AO408" s="51">
        <v>1420</v>
      </c>
      <c r="AP408" s="51">
        <v>1528</v>
      </c>
      <c r="AQ408" s="51">
        <v>1691</v>
      </c>
      <c r="AR408" s="51">
        <v>1684</v>
      </c>
      <c r="AS408" s="51">
        <v>1647</v>
      </c>
      <c r="AT408" s="51">
        <v>1703</v>
      </c>
      <c r="AU408" s="51">
        <v>1659</v>
      </c>
      <c r="AV408" s="51">
        <v>1716</v>
      </c>
      <c r="AW408" s="51">
        <v>1755</v>
      </c>
      <c r="AX408" s="51">
        <v>1781</v>
      </c>
      <c r="AY408" s="51">
        <v>1564</v>
      </c>
      <c r="AZ408" s="51">
        <v>1681</v>
      </c>
      <c r="BA408" s="51">
        <v>1710</v>
      </c>
      <c r="BB408" s="51">
        <v>1664</v>
      </c>
      <c r="BC408" s="51">
        <v>1637</v>
      </c>
      <c r="BD408" s="51">
        <v>1627</v>
      </c>
      <c r="BE408" s="51">
        <v>1485</v>
      </c>
      <c r="BF408" s="51">
        <v>1378</v>
      </c>
      <c r="BG408" s="51">
        <v>1450</v>
      </c>
      <c r="BH408" s="51">
        <v>1464</v>
      </c>
      <c r="BI408" s="51">
        <v>1571</v>
      </c>
      <c r="BJ408" s="51">
        <v>1736</v>
      </c>
      <c r="BK408" s="51">
        <v>1805</v>
      </c>
      <c r="BL408" s="51">
        <v>1935</v>
      </c>
      <c r="BM408" s="51">
        <v>1919</v>
      </c>
      <c r="BN408" s="51">
        <v>1960</v>
      </c>
      <c r="BO408" s="51">
        <v>1950</v>
      </c>
      <c r="BP408" s="51">
        <v>2080</v>
      </c>
      <c r="BQ408" s="51">
        <v>1919</v>
      </c>
      <c r="BR408" s="51">
        <v>2082</v>
      </c>
      <c r="BS408" s="51">
        <v>2164</v>
      </c>
      <c r="BT408" s="51">
        <v>2142</v>
      </c>
      <c r="BU408" s="51">
        <v>2043</v>
      </c>
      <c r="BV408" s="51">
        <v>2105</v>
      </c>
      <c r="BW408" s="51">
        <v>2033</v>
      </c>
      <c r="BX408" s="51">
        <v>1874</v>
      </c>
      <c r="BY408" s="51">
        <v>1861</v>
      </c>
      <c r="BZ408" s="51">
        <v>1734</v>
      </c>
      <c r="CA408" s="51">
        <v>1736</v>
      </c>
      <c r="CB408" s="51">
        <v>1618</v>
      </c>
      <c r="CC408" s="51">
        <v>1665</v>
      </c>
      <c r="CD408" s="51">
        <v>1510</v>
      </c>
      <c r="CE408" s="51">
        <v>1547</v>
      </c>
      <c r="CF408" s="51">
        <v>1463</v>
      </c>
      <c r="CG408" s="51">
        <v>1443</v>
      </c>
      <c r="CH408" s="51">
        <v>1477</v>
      </c>
      <c r="CI408" s="51">
        <v>1552</v>
      </c>
      <c r="CJ408" s="51">
        <v>1774</v>
      </c>
      <c r="CK408" s="51">
        <v>1231</v>
      </c>
      <c r="CL408" s="51">
        <v>1153</v>
      </c>
      <c r="CM408" s="51">
        <v>1202</v>
      </c>
      <c r="CN408" s="51">
        <v>981</v>
      </c>
      <c r="CO408" s="51">
        <v>898</v>
      </c>
      <c r="CP408" s="51">
        <v>862</v>
      </c>
      <c r="CQ408" s="51">
        <v>782</v>
      </c>
      <c r="CR408" s="51">
        <v>738</v>
      </c>
      <c r="CS408" s="51">
        <v>719</v>
      </c>
      <c r="CT408" s="51">
        <v>635</v>
      </c>
      <c r="CU408" s="51">
        <v>572</v>
      </c>
      <c r="CV408" s="51">
        <v>512</v>
      </c>
      <c r="CW408" s="51">
        <v>407</v>
      </c>
      <c r="CX408" s="51">
        <v>327</v>
      </c>
      <c r="CY408" s="51">
        <v>1032</v>
      </c>
      <c r="CZ408" s="51">
        <v>1268</v>
      </c>
      <c r="DA408" s="51">
        <v>1285</v>
      </c>
      <c r="DB408" s="51">
        <v>1318</v>
      </c>
      <c r="DC408" s="51">
        <v>1434</v>
      </c>
      <c r="DD408" s="51">
        <v>1381</v>
      </c>
      <c r="DE408" s="51">
        <v>1415</v>
      </c>
      <c r="DF408" s="51">
        <v>1504</v>
      </c>
      <c r="DG408" s="51">
        <v>1464</v>
      </c>
      <c r="DH408" s="51">
        <v>1565</v>
      </c>
      <c r="DI408" s="51">
        <v>1438</v>
      </c>
      <c r="DJ408" s="51">
        <v>1511</v>
      </c>
      <c r="DK408" s="51">
        <v>1501</v>
      </c>
      <c r="DL408" s="51">
        <v>1479</v>
      </c>
      <c r="DM408" s="51">
        <v>1548</v>
      </c>
      <c r="DN408" s="51">
        <v>1476</v>
      </c>
      <c r="DO408" s="51">
        <v>1521</v>
      </c>
      <c r="DP408" s="51">
        <v>1451</v>
      </c>
      <c r="DQ408" s="51">
        <v>1412</v>
      </c>
      <c r="DR408" s="51">
        <v>1481</v>
      </c>
      <c r="DS408" s="51">
        <v>1084</v>
      </c>
      <c r="DT408" s="51">
        <v>1018</v>
      </c>
      <c r="DU408" s="51">
        <v>1122</v>
      </c>
      <c r="DV408" s="51">
        <v>1189</v>
      </c>
      <c r="DW408" s="51">
        <v>1443</v>
      </c>
      <c r="DX408" s="51">
        <v>1417</v>
      </c>
      <c r="DY408" s="51">
        <v>1461</v>
      </c>
      <c r="DZ408" s="51">
        <v>1438</v>
      </c>
      <c r="EA408" s="51">
        <v>1534</v>
      </c>
      <c r="EB408" s="51">
        <v>1565</v>
      </c>
      <c r="EC408" s="51">
        <v>1613</v>
      </c>
      <c r="ED408" s="51">
        <v>1726</v>
      </c>
      <c r="EE408" s="51">
        <v>1831</v>
      </c>
      <c r="EF408" s="51">
        <v>1894</v>
      </c>
      <c r="EG408" s="51">
        <v>1868</v>
      </c>
      <c r="EH408" s="51">
        <v>1730</v>
      </c>
      <c r="EI408" s="51">
        <v>1709</v>
      </c>
      <c r="EJ408" s="51">
        <v>1838</v>
      </c>
      <c r="EK408" s="51">
        <v>1812</v>
      </c>
      <c r="EL408" s="51">
        <v>1735</v>
      </c>
      <c r="EM408" s="51">
        <v>1736</v>
      </c>
      <c r="EN408" s="51">
        <v>1724</v>
      </c>
      <c r="EO408" s="51">
        <v>1753</v>
      </c>
      <c r="EP408" s="51">
        <v>1717</v>
      </c>
      <c r="EQ408" s="51">
        <v>1697</v>
      </c>
      <c r="ER408" s="51">
        <v>1511</v>
      </c>
      <c r="ES408" s="51">
        <v>1420</v>
      </c>
      <c r="ET408" s="51">
        <v>1598</v>
      </c>
      <c r="EU408" s="51">
        <v>1569</v>
      </c>
      <c r="EV408" s="51">
        <v>1681</v>
      </c>
      <c r="EW408" s="51">
        <v>1820</v>
      </c>
      <c r="EX408" s="51">
        <v>1887</v>
      </c>
      <c r="EY408" s="51">
        <v>1948</v>
      </c>
      <c r="EZ408" s="51">
        <v>1977</v>
      </c>
      <c r="FA408" s="51">
        <v>2167</v>
      </c>
      <c r="FB408" s="51">
        <v>2078</v>
      </c>
      <c r="FC408" s="51">
        <v>2026</v>
      </c>
      <c r="FD408" s="51">
        <v>2154</v>
      </c>
      <c r="FE408" s="51">
        <v>2227</v>
      </c>
      <c r="FF408" s="51">
        <v>2318</v>
      </c>
      <c r="FG408" s="51">
        <v>2230</v>
      </c>
      <c r="FH408" s="51">
        <v>2256</v>
      </c>
      <c r="FI408" s="51">
        <v>2262</v>
      </c>
      <c r="FJ408" s="51">
        <v>2103</v>
      </c>
      <c r="FK408" s="51">
        <v>1992</v>
      </c>
      <c r="FL408" s="51">
        <v>2082</v>
      </c>
      <c r="FM408" s="51">
        <v>1927</v>
      </c>
      <c r="FN408" s="51">
        <v>1815</v>
      </c>
      <c r="FO408" s="51">
        <v>1764</v>
      </c>
      <c r="FP408" s="51">
        <v>1783</v>
      </c>
      <c r="FQ408" s="51">
        <v>1672</v>
      </c>
      <c r="FR408" s="51">
        <v>1620</v>
      </c>
      <c r="FS408" s="51">
        <v>1699</v>
      </c>
      <c r="FT408" s="51">
        <v>1626</v>
      </c>
      <c r="FU408" s="51">
        <v>1571</v>
      </c>
      <c r="FV408" s="51">
        <v>1758</v>
      </c>
      <c r="FW408" s="51">
        <v>1927</v>
      </c>
      <c r="FX408" s="51">
        <v>1489</v>
      </c>
      <c r="FY408" s="51">
        <v>1347</v>
      </c>
      <c r="FZ408" s="51">
        <v>1378</v>
      </c>
      <c r="GA408" s="51">
        <v>1332</v>
      </c>
      <c r="GB408" s="51">
        <v>1174</v>
      </c>
      <c r="GC408" s="51">
        <v>1052</v>
      </c>
      <c r="GD408" s="51">
        <v>1076</v>
      </c>
      <c r="GE408" s="51">
        <v>1075</v>
      </c>
      <c r="GF408" s="51">
        <v>1060</v>
      </c>
      <c r="GG408" s="51">
        <v>977</v>
      </c>
      <c r="GH408" s="51">
        <v>839</v>
      </c>
      <c r="GI408" s="51">
        <v>746</v>
      </c>
      <c r="GJ408" s="51">
        <v>692</v>
      </c>
      <c r="GK408" s="51">
        <v>546</v>
      </c>
      <c r="GL408" s="52">
        <v>2357</v>
      </c>
    </row>
    <row r="409" spans="1:194" s="1" customFormat="1">
      <c r="A409" s="30" t="s">
        <v>133</v>
      </c>
      <c r="B409" s="1" t="s">
        <v>485</v>
      </c>
      <c r="C409" s="29" t="str">
        <f t="shared" si="112"/>
        <v>LA England - Sevenoaks</v>
      </c>
      <c r="D409" s="50">
        <f t="shared" si="103"/>
        <v>44614</v>
      </c>
      <c r="E409" s="50">
        <f t="shared" si="104"/>
        <v>49425</v>
      </c>
      <c r="F409" s="51">
        <f t="shared" si="105"/>
        <v>121106</v>
      </c>
      <c r="G409" s="51">
        <f t="shared" si="106"/>
        <v>58375</v>
      </c>
      <c r="H409" s="52">
        <f t="shared" si="107"/>
        <v>62731</v>
      </c>
      <c r="I409" s="52">
        <f t="shared" si="108"/>
        <v>44614</v>
      </c>
      <c r="J409" s="52">
        <f t="shared" si="109"/>
        <v>49425</v>
      </c>
      <c r="K409" s="49">
        <f t="shared" si="110"/>
        <v>13761</v>
      </c>
      <c r="L409" s="50">
        <f t="shared" si="111"/>
        <v>13306</v>
      </c>
      <c r="M409" s="51">
        <v>641</v>
      </c>
      <c r="N409" s="51">
        <v>671</v>
      </c>
      <c r="O409" s="51">
        <v>660</v>
      </c>
      <c r="P409" s="51">
        <v>723</v>
      </c>
      <c r="Q409" s="51">
        <v>704</v>
      </c>
      <c r="R409" s="51">
        <v>785</v>
      </c>
      <c r="S409" s="51">
        <v>731</v>
      </c>
      <c r="T409" s="51">
        <v>785</v>
      </c>
      <c r="U409" s="51">
        <v>720</v>
      </c>
      <c r="V409" s="51">
        <v>798</v>
      </c>
      <c r="W409" s="51">
        <v>819</v>
      </c>
      <c r="X409" s="51">
        <v>835</v>
      </c>
      <c r="Y409" s="51">
        <v>863</v>
      </c>
      <c r="Z409" s="51">
        <v>834</v>
      </c>
      <c r="AA409" s="51">
        <v>872</v>
      </c>
      <c r="AB409" s="51">
        <v>838</v>
      </c>
      <c r="AC409" s="51">
        <v>734</v>
      </c>
      <c r="AD409" s="51">
        <v>748</v>
      </c>
      <c r="AE409" s="51">
        <v>708</v>
      </c>
      <c r="AF409" s="51">
        <v>430</v>
      </c>
      <c r="AG409" s="51">
        <v>342</v>
      </c>
      <c r="AH409" s="51">
        <v>423</v>
      </c>
      <c r="AI409" s="51">
        <v>508</v>
      </c>
      <c r="AJ409" s="51">
        <v>597</v>
      </c>
      <c r="AK409" s="51">
        <v>570</v>
      </c>
      <c r="AL409" s="51">
        <v>478</v>
      </c>
      <c r="AM409" s="51">
        <v>558</v>
      </c>
      <c r="AN409" s="51">
        <v>520</v>
      </c>
      <c r="AO409" s="51">
        <v>530</v>
      </c>
      <c r="AP409" s="51">
        <v>502</v>
      </c>
      <c r="AQ409" s="51">
        <v>609</v>
      </c>
      <c r="AR409" s="51">
        <v>597</v>
      </c>
      <c r="AS409" s="51">
        <v>606</v>
      </c>
      <c r="AT409" s="51">
        <v>644</v>
      </c>
      <c r="AU409" s="51">
        <v>665</v>
      </c>
      <c r="AV409" s="51">
        <v>664</v>
      </c>
      <c r="AW409" s="51">
        <v>679</v>
      </c>
      <c r="AX409" s="51">
        <v>669</v>
      </c>
      <c r="AY409" s="51">
        <v>673</v>
      </c>
      <c r="AZ409" s="51">
        <v>694</v>
      </c>
      <c r="BA409" s="51">
        <v>767</v>
      </c>
      <c r="BB409" s="51">
        <v>713</v>
      </c>
      <c r="BC409" s="51">
        <v>773</v>
      </c>
      <c r="BD409" s="51">
        <v>790</v>
      </c>
      <c r="BE409" s="51">
        <v>781</v>
      </c>
      <c r="BF409" s="51">
        <v>719</v>
      </c>
      <c r="BG409" s="51">
        <v>752</v>
      </c>
      <c r="BH409" s="51">
        <v>778</v>
      </c>
      <c r="BI409" s="51">
        <v>778</v>
      </c>
      <c r="BJ409" s="51">
        <v>828</v>
      </c>
      <c r="BK409" s="51">
        <v>849</v>
      </c>
      <c r="BL409" s="51">
        <v>853</v>
      </c>
      <c r="BM409" s="51">
        <v>792</v>
      </c>
      <c r="BN409" s="51">
        <v>810</v>
      </c>
      <c r="BO409" s="51">
        <v>836</v>
      </c>
      <c r="BP409" s="51">
        <v>921</v>
      </c>
      <c r="BQ409" s="51">
        <v>896</v>
      </c>
      <c r="BR409" s="51">
        <v>902</v>
      </c>
      <c r="BS409" s="51">
        <v>795</v>
      </c>
      <c r="BT409" s="51">
        <v>803</v>
      </c>
      <c r="BU409" s="51">
        <v>889</v>
      </c>
      <c r="BV409" s="51">
        <v>792</v>
      </c>
      <c r="BW409" s="51">
        <v>723</v>
      </c>
      <c r="BX409" s="51">
        <v>685</v>
      </c>
      <c r="BY409" s="51">
        <v>674</v>
      </c>
      <c r="BZ409" s="51">
        <v>636</v>
      </c>
      <c r="CA409" s="51">
        <v>617</v>
      </c>
      <c r="CB409" s="51">
        <v>610</v>
      </c>
      <c r="CC409" s="51">
        <v>613</v>
      </c>
      <c r="CD409" s="51">
        <v>612</v>
      </c>
      <c r="CE409" s="51">
        <v>593</v>
      </c>
      <c r="CF409" s="51">
        <v>544</v>
      </c>
      <c r="CG409" s="51">
        <v>593</v>
      </c>
      <c r="CH409" s="51">
        <v>587</v>
      </c>
      <c r="CI409" s="51">
        <v>689</v>
      </c>
      <c r="CJ409" s="51">
        <v>750</v>
      </c>
      <c r="CK409" s="51">
        <v>562</v>
      </c>
      <c r="CL409" s="51">
        <v>543</v>
      </c>
      <c r="CM409" s="51">
        <v>508</v>
      </c>
      <c r="CN409" s="51">
        <v>443</v>
      </c>
      <c r="CO409" s="51">
        <v>364</v>
      </c>
      <c r="CP409" s="51">
        <v>304</v>
      </c>
      <c r="CQ409" s="51">
        <v>309</v>
      </c>
      <c r="CR409" s="51">
        <v>307</v>
      </c>
      <c r="CS409" s="51">
        <v>302</v>
      </c>
      <c r="CT409" s="51">
        <v>255</v>
      </c>
      <c r="CU409" s="51">
        <v>250</v>
      </c>
      <c r="CV409" s="51">
        <v>206</v>
      </c>
      <c r="CW409" s="51">
        <v>160</v>
      </c>
      <c r="CX409" s="51">
        <v>156</v>
      </c>
      <c r="CY409" s="51">
        <v>536</v>
      </c>
      <c r="CZ409" s="51">
        <v>604</v>
      </c>
      <c r="DA409" s="51">
        <v>638</v>
      </c>
      <c r="DB409" s="51">
        <v>610</v>
      </c>
      <c r="DC409" s="51">
        <v>676</v>
      </c>
      <c r="DD409" s="51">
        <v>730</v>
      </c>
      <c r="DE409" s="51">
        <v>705</v>
      </c>
      <c r="DF409" s="51">
        <v>720</v>
      </c>
      <c r="DG409" s="51">
        <v>805</v>
      </c>
      <c r="DH409" s="51">
        <v>735</v>
      </c>
      <c r="DI409" s="51">
        <v>737</v>
      </c>
      <c r="DJ409" s="51">
        <v>822</v>
      </c>
      <c r="DK409" s="51">
        <v>821</v>
      </c>
      <c r="DL409" s="51">
        <v>792</v>
      </c>
      <c r="DM409" s="51">
        <v>749</v>
      </c>
      <c r="DN409" s="51">
        <v>815</v>
      </c>
      <c r="DO409" s="51">
        <v>750</v>
      </c>
      <c r="DP409" s="51">
        <v>804</v>
      </c>
      <c r="DQ409" s="51">
        <v>793</v>
      </c>
      <c r="DR409" s="51">
        <v>687</v>
      </c>
      <c r="DS409" s="51">
        <v>368</v>
      </c>
      <c r="DT409" s="51">
        <v>362</v>
      </c>
      <c r="DU409" s="51">
        <v>417</v>
      </c>
      <c r="DV409" s="51">
        <v>469</v>
      </c>
      <c r="DW409" s="51">
        <v>529</v>
      </c>
      <c r="DX409" s="51">
        <v>619</v>
      </c>
      <c r="DY409" s="51">
        <v>542</v>
      </c>
      <c r="DZ409" s="51">
        <v>541</v>
      </c>
      <c r="EA409" s="51">
        <v>536</v>
      </c>
      <c r="EB409" s="51">
        <v>593</v>
      </c>
      <c r="EC409" s="51">
        <v>605</v>
      </c>
      <c r="ED409" s="51">
        <v>692</v>
      </c>
      <c r="EE409" s="51">
        <v>679</v>
      </c>
      <c r="EF409" s="51">
        <v>682</v>
      </c>
      <c r="EG409" s="51">
        <v>801</v>
      </c>
      <c r="EH409" s="51">
        <v>741</v>
      </c>
      <c r="EI409" s="51">
        <v>794</v>
      </c>
      <c r="EJ409" s="51">
        <v>786</v>
      </c>
      <c r="EK409" s="51">
        <v>798</v>
      </c>
      <c r="EL409" s="51">
        <v>770</v>
      </c>
      <c r="EM409" s="51">
        <v>806</v>
      </c>
      <c r="EN409" s="51">
        <v>855</v>
      </c>
      <c r="EO409" s="51">
        <v>839</v>
      </c>
      <c r="EP409" s="51">
        <v>861</v>
      </c>
      <c r="EQ409" s="51">
        <v>840</v>
      </c>
      <c r="ER409" s="51">
        <v>789</v>
      </c>
      <c r="ES409" s="51">
        <v>801</v>
      </c>
      <c r="ET409" s="51">
        <v>774</v>
      </c>
      <c r="EU409" s="51">
        <v>811</v>
      </c>
      <c r="EV409" s="51">
        <v>879</v>
      </c>
      <c r="EW409" s="51">
        <v>859</v>
      </c>
      <c r="EX409" s="51">
        <v>837</v>
      </c>
      <c r="EY409" s="51">
        <v>931</v>
      </c>
      <c r="EZ409" s="51">
        <v>886</v>
      </c>
      <c r="FA409" s="51">
        <v>893</v>
      </c>
      <c r="FB409" s="51">
        <v>947</v>
      </c>
      <c r="FC409" s="51">
        <v>928</v>
      </c>
      <c r="FD409" s="51">
        <v>941</v>
      </c>
      <c r="FE409" s="51">
        <v>890</v>
      </c>
      <c r="FF409" s="51">
        <v>921</v>
      </c>
      <c r="FG409" s="51">
        <v>850</v>
      </c>
      <c r="FH409" s="51">
        <v>824</v>
      </c>
      <c r="FI409" s="51">
        <v>746</v>
      </c>
      <c r="FJ409" s="51">
        <v>770</v>
      </c>
      <c r="FK409" s="51">
        <v>784</v>
      </c>
      <c r="FL409" s="51">
        <v>713</v>
      </c>
      <c r="FM409" s="51">
        <v>700</v>
      </c>
      <c r="FN409" s="51">
        <v>663</v>
      </c>
      <c r="FO409" s="51">
        <v>630</v>
      </c>
      <c r="FP409" s="51">
        <v>649</v>
      </c>
      <c r="FQ409" s="51">
        <v>661</v>
      </c>
      <c r="FR409" s="51">
        <v>617</v>
      </c>
      <c r="FS409" s="51">
        <v>684</v>
      </c>
      <c r="FT409" s="51">
        <v>673</v>
      </c>
      <c r="FU409" s="51">
        <v>712</v>
      </c>
      <c r="FV409" s="51">
        <v>702</v>
      </c>
      <c r="FW409" s="51">
        <v>832</v>
      </c>
      <c r="FX409" s="51">
        <v>674</v>
      </c>
      <c r="FY409" s="51">
        <v>545</v>
      </c>
      <c r="FZ409" s="51">
        <v>579</v>
      </c>
      <c r="GA409" s="51">
        <v>552</v>
      </c>
      <c r="GB409" s="51">
        <v>434</v>
      </c>
      <c r="GC409" s="51">
        <v>399</v>
      </c>
      <c r="GD409" s="51">
        <v>393</v>
      </c>
      <c r="GE409" s="51">
        <v>424</v>
      </c>
      <c r="GF409" s="51">
        <v>363</v>
      </c>
      <c r="GG409" s="51">
        <v>384</v>
      </c>
      <c r="GH409" s="51">
        <v>338</v>
      </c>
      <c r="GI409" s="51">
        <v>283</v>
      </c>
      <c r="GJ409" s="51">
        <v>262</v>
      </c>
      <c r="GK409" s="51">
        <v>215</v>
      </c>
      <c r="GL409" s="52">
        <v>1071</v>
      </c>
    </row>
    <row r="410" spans="1:194" s="1" customFormat="1">
      <c r="A410" s="30" t="s">
        <v>133</v>
      </c>
      <c r="B410" s="1" t="s">
        <v>486</v>
      </c>
      <c r="C410" s="29" t="str">
        <f t="shared" si="112"/>
        <v>LA England - Sheffield</v>
      </c>
      <c r="D410" s="50">
        <f t="shared" si="103"/>
        <v>221985</v>
      </c>
      <c r="E410" s="50">
        <f t="shared" si="104"/>
        <v>230539</v>
      </c>
      <c r="F410" s="51">
        <f t="shared" si="105"/>
        <v>566242</v>
      </c>
      <c r="G410" s="51">
        <f t="shared" si="106"/>
        <v>280173</v>
      </c>
      <c r="H410" s="52">
        <f t="shared" si="107"/>
        <v>286069</v>
      </c>
      <c r="I410" s="52">
        <f t="shared" si="108"/>
        <v>221985</v>
      </c>
      <c r="J410" s="52">
        <f t="shared" si="109"/>
        <v>230539</v>
      </c>
      <c r="K410" s="49">
        <f t="shared" si="110"/>
        <v>58188</v>
      </c>
      <c r="L410" s="50">
        <f t="shared" si="111"/>
        <v>55530</v>
      </c>
      <c r="M410" s="51">
        <v>3034</v>
      </c>
      <c r="N410" s="51">
        <v>2792</v>
      </c>
      <c r="O410" s="51">
        <v>3082</v>
      </c>
      <c r="P410" s="51">
        <v>3085</v>
      </c>
      <c r="Q410" s="51">
        <v>3106</v>
      </c>
      <c r="R410" s="51">
        <v>3264</v>
      </c>
      <c r="S410" s="51">
        <v>3379</v>
      </c>
      <c r="T410" s="51">
        <v>3314</v>
      </c>
      <c r="U410" s="51">
        <v>3211</v>
      </c>
      <c r="V410" s="51">
        <v>3396</v>
      </c>
      <c r="W410" s="51">
        <v>3469</v>
      </c>
      <c r="X410" s="51">
        <v>3392</v>
      </c>
      <c r="Y410" s="51">
        <v>3325</v>
      </c>
      <c r="Z410" s="51">
        <v>3385</v>
      </c>
      <c r="AA410" s="51">
        <v>3382</v>
      </c>
      <c r="AB410" s="51">
        <v>3155</v>
      </c>
      <c r="AC410" s="51">
        <v>3171</v>
      </c>
      <c r="AD410" s="51">
        <v>3246</v>
      </c>
      <c r="AE410" s="51">
        <v>3659</v>
      </c>
      <c r="AF410" s="51">
        <v>5832</v>
      </c>
      <c r="AG410" s="51">
        <v>6285</v>
      </c>
      <c r="AH410" s="51">
        <v>5516</v>
      </c>
      <c r="AI410" s="51">
        <v>5428</v>
      </c>
      <c r="AJ410" s="51">
        <v>4982</v>
      </c>
      <c r="AK410" s="51">
        <v>4858</v>
      </c>
      <c r="AL410" s="51">
        <v>4558</v>
      </c>
      <c r="AM410" s="51">
        <v>4456</v>
      </c>
      <c r="AN410" s="51">
        <v>4258</v>
      </c>
      <c r="AO410" s="51">
        <v>4098</v>
      </c>
      <c r="AP410" s="51">
        <v>4096</v>
      </c>
      <c r="AQ410" s="51">
        <v>4057</v>
      </c>
      <c r="AR410" s="51">
        <v>4127</v>
      </c>
      <c r="AS410" s="51">
        <v>3963</v>
      </c>
      <c r="AT410" s="51">
        <v>3877</v>
      </c>
      <c r="AU410" s="51">
        <v>3878</v>
      </c>
      <c r="AV410" s="51">
        <v>3701</v>
      </c>
      <c r="AW410" s="51">
        <v>3837</v>
      </c>
      <c r="AX410" s="51">
        <v>3586</v>
      </c>
      <c r="AY410" s="51">
        <v>3501</v>
      </c>
      <c r="AZ410" s="51">
        <v>3415</v>
      </c>
      <c r="BA410" s="51">
        <v>3344</v>
      </c>
      <c r="BB410" s="51">
        <v>3349</v>
      </c>
      <c r="BC410" s="51">
        <v>3438</v>
      </c>
      <c r="BD410" s="51">
        <v>3424</v>
      </c>
      <c r="BE410" s="51">
        <v>3005</v>
      </c>
      <c r="BF410" s="51">
        <v>2955</v>
      </c>
      <c r="BG410" s="51">
        <v>3089</v>
      </c>
      <c r="BH410" s="51">
        <v>3149</v>
      </c>
      <c r="BI410" s="51">
        <v>3084</v>
      </c>
      <c r="BJ410" s="51">
        <v>3289</v>
      </c>
      <c r="BK410" s="51">
        <v>3367</v>
      </c>
      <c r="BL410" s="51">
        <v>3405</v>
      </c>
      <c r="BM410" s="51">
        <v>3526</v>
      </c>
      <c r="BN410" s="51">
        <v>3682</v>
      </c>
      <c r="BO410" s="51">
        <v>3629</v>
      </c>
      <c r="BP410" s="51">
        <v>3507</v>
      </c>
      <c r="BQ410" s="51">
        <v>3507</v>
      </c>
      <c r="BR410" s="51">
        <v>3509</v>
      </c>
      <c r="BS410" s="51">
        <v>3299</v>
      </c>
      <c r="BT410" s="51">
        <v>3390</v>
      </c>
      <c r="BU410" s="51">
        <v>3314</v>
      </c>
      <c r="BV410" s="51">
        <v>3147</v>
      </c>
      <c r="BW410" s="51">
        <v>3011</v>
      </c>
      <c r="BX410" s="51">
        <v>2868</v>
      </c>
      <c r="BY410" s="51">
        <v>2895</v>
      </c>
      <c r="BZ410" s="51">
        <v>2672</v>
      </c>
      <c r="CA410" s="51">
        <v>2499</v>
      </c>
      <c r="CB410" s="51">
        <v>2405</v>
      </c>
      <c r="CC410" s="51">
        <v>2463</v>
      </c>
      <c r="CD410" s="51">
        <v>2371</v>
      </c>
      <c r="CE410" s="51">
        <v>2155</v>
      </c>
      <c r="CF410" s="51">
        <v>2157</v>
      </c>
      <c r="CG410" s="51">
        <v>2225</v>
      </c>
      <c r="CH410" s="51">
        <v>2243</v>
      </c>
      <c r="CI410" s="51">
        <v>2321</v>
      </c>
      <c r="CJ410" s="51">
        <v>2471</v>
      </c>
      <c r="CK410" s="51">
        <v>1817</v>
      </c>
      <c r="CL410" s="51">
        <v>1753</v>
      </c>
      <c r="CM410" s="51">
        <v>1830</v>
      </c>
      <c r="CN410" s="51">
        <v>1601</v>
      </c>
      <c r="CO410" s="51">
        <v>1351</v>
      </c>
      <c r="CP410" s="51">
        <v>1189</v>
      </c>
      <c r="CQ410" s="51">
        <v>1221</v>
      </c>
      <c r="CR410" s="51">
        <v>1140</v>
      </c>
      <c r="CS410" s="51">
        <v>985</v>
      </c>
      <c r="CT410" s="51">
        <v>963</v>
      </c>
      <c r="CU410" s="51">
        <v>799</v>
      </c>
      <c r="CV410" s="51">
        <v>716</v>
      </c>
      <c r="CW410" s="51">
        <v>529</v>
      </c>
      <c r="CX410" s="51">
        <v>415</v>
      </c>
      <c r="CY410" s="51">
        <v>1544</v>
      </c>
      <c r="CZ410" s="51">
        <v>2817</v>
      </c>
      <c r="DA410" s="51">
        <v>2885</v>
      </c>
      <c r="DB410" s="51">
        <v>3032</v>
      </c>
      <c r="DC410" s="51">
        <v>3050</v>
      </c>
      <c r="DD410" s="51">
        <v>3112</v>
      </c>
      <c r="DE410" s="51">
        <v>3180</v>
      </c>
      <c r="DF410" s="51">
        <v>3149</v>
      </c>
      <c r="DG410" s="51">
        <v>3113</v>
      </c>
      <c r="DH410" s="51">
        <v>3134</v>
      </c>
      <c r="DI410" s="51">
        <v>3114</v>
      </c>
      <c r="DJ410" s="51">
        <v>3240</v>
      </c>
      <c r="DK410" s="51">
        <v>3212</v>
      </c>
      <c r="DL410" s="51">
        <v>3156</v>
      </c>
      <c r="DM410" s="51">
        <v>3167</v>
      </c>
      <c r="DN410" s="51">
        <v>3175</v>
      </c>
      <c r="DO410" s="51">
        <v>3096</v>
      </c>
      <c r="DP410" s="51">
        <v>2876</v>
      </c>
      <c r="DQ410" s="51">
        <v>3022</v>
      </c>
      <c r="DR410" s="51">
        <v>3501</v>
      </c>
      <c r="DS410" s="51">
        <v>5583</v>
      </c>
      <c r="DT410" s="51">
        <v>5943</v>
      </c>
      <c r="DU410" s="51">
        <v>5431</v>
      </c>
      <c r="DV410" s="51">
        <v>4820</v>
      </c>
      <c r="DW410" s="51">
        <v>4555</v>
      </c>
      <c r="DX410" s="51">
        <v>4763</v>
      </c>
      <c r="DY410" s="51">
        <v>4597</v>
      </c>
      <c r="DZ410" s="51">
        <v>4254</v>
      </c>
      <c r="EA410" s="51">
        <v>4297</v>
      </c>
      <c r="EB410" s="51">
        <v>4218</v>
      </c>
      <c r="EC410" s="51">
        <v>4191</v>
      </c>
      <c r="ED410" s="51">
        <v>4081</v>
      </c>
      <c r="EE410" s="51">
        <v>4174</v>
      </c>
      <c r="EF410" s="51">
        <v>4066</v>
      </c>
      <c r="EG410" s="51">
        <v>3964</v>
      </c>
      <c r="EH410" s="51">
        <v>4212</v>
      </c>
      <c r="EI410" s="51">
        <v>3957</v>
      </c>
      <c r="EJ410" s="51">
        <v>3794</v>
      </c>
      <c r="EK410" s="51">
        <v>3721</v>
      </c>
      <c r="EL410" s="51">
        <v>3667</v>
      </c>
      <c r="EM410" s="51">
        <v>3537</v>
      </c>
      <c r="EN410" s="51">
        <v>3533</v>
      </c>
      <c r="EO410" s="51">
        <v>3435</v>
      </c>
      <c r="EP410" s="51">
        <v>3458</v>
      </c>
      <c r="EQ410" s="51">
        <v>3374</v>
      </c>
      <c r="ER410" s="51">
        <v>3021</v>
      </c>
      <c r="ES410" s="51">
        <v>2954</v>
      </c>
      <c r="ET410" s="51">
        <v>2887</v>
      </c>
      <c r="EU410" s="51">
        <v>3129</v>
      </c>
      <c r="EV410" s="51">
        <v>3065</v>
      </c>
      <c r="EW410" s="51">
        <v>3339</v>
      </c>
      <c r="EX410" s="51">
        <v>3559</v>
      </c>
      <c r="EY410" s="51">
        <v>3740</v>
      </c>
      <c r="EZ410" s="51">
        <v>3621</v>
      </c>
      <c r="FA410" s="51">
        <v>3583</v>
      </c>
      <c r="FB410" s="51">
        <v>3615</v>
      </c>
      <c r="FC410" s="51">
        <v>3544</v>
      </c>
      <c r="FD410" s="51">
        <v>3568</v>
      </c>
      <c r="FE410" s="51">
        <v>3463</v>
      </c>
      <c r="FF410" s="51">
        <v>3332</v>
      </c>
      <c r="FG410" s="51">
        <v>3353</v>
      </c>
      <c r="FH410" s="51">
        <v>3414</v>
      </c>
      <c r="FI410" s="51">
        <v>3159</v>
      </c>
      <c r="FJ410" s="51">
        <v>3020</v>
      </c>
      <c r="FK410" s="51">
        <v>2988</v>
      </c>
      <c r="FL410" s="51">
        <v>2889</v>
      </c>
      <c r="FM410" s="51">
        <v>2710</v>
      </c>
      <c r="FN410" s="51">
        <v>2595</v>
      </c>
      <c r="FO410" s="51">
        <v>2529</v>
      </c>
      <c r="FP410" s="51">
        <v>2493</v>
      </c>
      <c r="FQ410" s="51">
        <v>2426</v>
      </c>
      <c r="FR410" s="51">
        <v>2402</v>
      </c>
      <c r="FS410" s="51">
        <v>2375</v>
      </c>
      <c r="FT410" s="51">
        <v>2330</v>
      </c>
      <c r="FU410" s="51">
        <v>2457</v>
      </c>
      <c r="FV410" s="51">
        <v>2571</v>
      </c>
      <c r="FW410" s="51">
        <v>2772</v>
      </c>
      <c r="FX410" s="51">
        <v>2212</v>
      </c>
      <c r="FY410" s="51">
        <v>2231</v>
      </c>
      <c r="FZ410" s="51">
        <v>2181</v>
      </c>
      <c r="GA410" s="51">
        <v>1793</v>
      </c>
      <c r="GB410" s="51">
        <v>1715</v>
      </c>
      <c r="GC410" s="51">
        <v>1533</v>
      </c>
      <c r="GD410" s="51">
        <v>1554</v>
      </c>
      <c r="GE410" s="51">
        <v>1537</v>
      </c>
      <c r="GF410" s="51">
        <v>1445</v>
      </c>
      <c r="GG410" s="51">
        <v>1218</v>
      </c>
      <c r="GH410" s="51">
        <v>1161</v>
      </c>
      <c r="GI410" s="51">
        <v>1014</v>
      </c>
      <c r="GJ410" s="51">
        <v>894</v>
      </c>
      <c r="GK410" s="51">
        <v>795</v>
      </c>
      <c r="GL410" s="52">
        <v>3227</v>
      </c>
    </row>
    <row r="411" spans="1:194" s="1" customFormat="1">
      <c r="A411" s="30" t="s">
        <v>133</v>
      </c>
      <c r="B411" s="1" t="s">
        <v>487</v>
      </c>
      <c r="C411" s="29" t="str">
        <f t="shared" si="112"/>
        <v>LA England - Shropshire</v>
      </c>
      <c r="D411" s="50">
        <f t="shared" si="103"/>
        <v>131142</v>
      </c>
      <c r="E411" s="50">
        <f t="shared" si="104"/>
        <v>137200</v>
      </c>
      <c r="F411" s="51">
        <f t="shared" si="105"/>
        <v>327178</v>
      </c>
      <c r="G411" s="51">
        <f t="shared" si="106"/>
        <v>161354</v>
      </c>
      <c r="H411" s="52">
        <f t="shared" si="107"/>
        <v>165824</v>
      </c>
      <c r="I411" s="52">
        <f t="shared" si="108"/>
        <v>131142</v>
      </c>
      <c r="J411" s="52">
        <f t="shared" si="109"/>
        <v>137200</v>
      </c>
      <c r="K411" s="49">
        <f t="shared" si="110"/>
        <v>30212</v>
      </c>
      <c r="L411" s="50">
        <f t="shared" si="111"/>
        <v>28624</v>
      </c>
      <c r="M411" s="51">
        <v>1375</v>
      </c>
      <c r="N411" s="51">
        <v>1409</v>
      </c>
      <c r="O411" s="51">
        <v>1501</v>
      </c>
      <c r="P411" s="51">
        <v>1468</v>
      </c>
      <c r="Q411" s="51">
        <v>1501</v>
      </c>
      <c r="R411" s="51">
        <v>1706</v>
      </c>
      <c r="S411" s="51">
        <v>1668</v>
      </c>
      <c r="T411" s="51">
        <v>1633</v>
      </c>
      <c r="U411" s="51">
        <v>1707</v>
      </c>
      <c r="V411" s="51">
        <v>1790</v>
      </c>
      <c r="W411" s="51">
        <v>1700</v>
      </c>
      <c r="X411" s="51">
        <v>1730</v>
      </c>
      <c r="Y411" s="51">
        <v>1881</v>
      </c>
      <c r="Z411" s="51">
        <v>1821</v>
      </c>
      <c r="AA411" s="51">
        <v>1830</v>
      </c>
      <c r="AB411" s="51">
        <v>1839</v>
      </c>
      <c r="AC411" s="51">
        <v>1771</v>
      </c>
      <c r="AD411" s="51">
        <v>1882</v>
      </c>
      <c r="AE411" s="51">
        <v>1812</v>
      </c>
      <c r="AF411" s="51">
        <v>1538</v>
      </c>
      <c r="AG411" s="51">
        <v>1417</v>
      </c>
      <c r="AH411" s="51">
        <v>1447</v>
      </c>
      <c r="AI411" s="51">
        <v>1682</v>
      </c>
      <c r="AJ411" s="51">
        <v>1628</v>
      </c>
      <c r="AK411" s="51">
        <v>1772</v>
      </c>
      <c r="AL411" s="51">
        <v>1807</v>
      </c>
      <c r="AM411" s="51">
        <v>1684</v>
      </c>
      <c r="AN411" s="51">
        <v>1806</v>
      </c>
      <c r="AO411" s="51">
        <v>1840</v>
      </c>
      <c r="AP411" s="51">
        <v>1749</v>
      </c>
      <c r="AQ411" s="51">
        <v>1742</v>
      </c>
      <c r="AR411" s="51">
        <v>1828</v>
      </c>
      <c r="AS411" s="51">
        <v>1802</v>
      </c>
      <c r="AT411" s="51">
        <v>1843</v>
      </c>
      <c r="AU411" s="51">
        <v>1863</v>
      </c>
      <c r="AV411" s="51">
        <v>1849</v>
      </c>
      <c r="AW411" s="51">
        <v>1815</v>
      </c>
      <c r="AX411" s="51">
        <v>1775</v>
      </c>
      <c r="AY411" s="51">
        <v>1766</v>
      </c>
      <c r="AZ411" s="51">
        <v>1754</v>
      </c>
      <c r="BA411" s="51">
        <v>1682</v>
      </c>
      <c r="BB411" s="51">
        <v>1724</v>
      </c>
      <c r="BC411" s="51">
        <v>1782</v>
      </c>
      <c r="BD411" s="51">
        <v>1626</v>
      </c>
      <c r="BE411" s="51">
        <v>1593</v>
      </c>
      <c r="BF411" s="51">
        <v>1579</v>
      </c>
      <c r="BG411" s="51">
        <v>1692</v>
      </c>
      <c r="BH411" s="51">
        <v>1723</v>
      </c>
      <c r="BI411" s="51">
        <v>1834</v>
      </c>
      <c r="BJ411" s="51">
        <v>2084</v>
      </c>
      <c r="BK411" s="51">
        <v>2315</v>
      </c>
      <c r="BL411" s="51">
        <v>2452</v>
      </c>
      <c r="BM411" s="51">
        <v>2154</v>
      </c>
      <c r="BN411" s="51">
        <v>2360</v>
      </c>
      <c r="BO411" s="51">
        <v>2409</v>
      </c>
      <c r="BP411" s="51">
        <v>2522</v>
      </c>
      <c r="BQ411" s="51">
        <v>2513</v>
      </c>
      <c r="BR411" s="51">
        <v>2560</v>
      </c>
      <c r="BS411" s="51">
        <v>2486</v>
      </c>
      <c r="BT411" s="51">
        <v>2570</v>
      </c>
      <c r="BU411" s="51">
        <v>2606</v>
      </c>
      <c r="BV411" s="51">
        <v>2554</v>
      </c>
      <c r="BW411" s="51">
        <v>2376</v>
      </c>
      <c r="BX411" s="51">
        <v>2316</v>
      </c>
      <c r="BY411" s="51">
        <v>2197</v>
      </c>
      <c r="BZ411" s="51">
        <v>2090</v>
      </c>
      <c r="CA411" s="51">
        <v>2136</v>
      </c>
      <c r="CB411" s="51">
        <v>2033</v>
      </c>
      <c r="CC411" s="51">
        <v>2148</v>
      </c>
      <c r="CD411" s="51">
        <v>1988</v>
      </c>
      <c r="CE411" s="51">
        <v>1953</v>
      </c>
      <c r="CF411" s="51">
        <v>1939</v>
      </c>
      <c r="CG411" s="51">
        <v>1957</v>
      </c>
      <c r="CH411" s="51">
        <v>2138</v>
      </c>
      <c r="CI411" s="51">
        <v>2202</v>
      </c>
      <c r="CJ411" s="51">
        <v>2150</v>
      </c>
      <c r="CK411" s="51">
        <v>1825</v>
      </c>
      <c r="CL411" s="51">
        <v>1652</v>
      </c>
      <c r="CM411" s="51">
        <v>1757</v>
      </c>
      <c r="CN411" s="51">
        <v>1497</v>
      </c>
      <c r="CO411" s="51">
        <v>1228</v>
      </c>
      <c r="CP411" s="51">
        <v>1073</v>
      </c>
      <c r="CQ411" s="51">
        <v>1096</v>
      </c>
      <c r="CR411" s="51">
        <v>997</v>
      </c>
      <c r="CS411" s="51">
        <v>858</v>
      </c>
      <c r="CT411" s="51">
        <v>811</v>
      </c>
      <c r="CU411" s="51">
        <v>698</v>
      </c>
      <c r="CV411" s="51">
        <v>596</v>
      </c>
      <c r="CW411" s="51">
        <v>539</v>
      </c>
      <c r="CX411" s="51">
        <v>427</v>
      </c>
      <c r="CY411" s="51">
        <v>1426</v>
      </c>
      <c r="CZ411" s="51">
        <v>1300</v>
      </c>
      <c r="DA411" s="51">
        <v>1377</v>
      </c>
      <c r="DB411" s="51">
        <v>1343</v>
      </c>
      <c r="DC411" s="51">
        <v>1400</v>
      </c>
      <c r="DD411" s="51">
        <v>1525</v>
      </c>
      <c r="DE411" s="51">
        <v>1553</v>
      </c>
      <c r="DF411" s="51">
        <v>1565</v>
      </c>
      <c r="DG411" s="51">
        <v>1559</v>
      </c>
      <c r="DH411" s="51">
        <v>1555</v>
      </c>
      <c r="DI411" s="51">
        <v>1608</v>
      </c>
      <c r="DJ411" s="51">
        <v>1766</v>
      </c>
      <c r="DK411" s="51">
        <v>1685</v>
      </c>
      <c r="DL411" s="51">
        <v>1719</v>
      </c>
      <c r="DM411" s="51">
        <v>1636</v>
      </c>
      <c r="DN411" s="51">
        <v>1924</v>
      </c>
      <c r="DO411" s="51">
        <v>1696</v>
      </c>
      <c r="DP411" s="51">
        <v>1680</v>
      </c>
      <c r="DQ411" s="51">
        <v>1733</v>
      </c>
      <c r="DR411" s="51">
        <v>1672</v>
      </c>
      <c r="DS411" s="51">
        <v>1102</v>
      </c>
      <c r="DT411" s="51">
        <v>1114</v>
      </c>
      <c r="DU411" s="51">
        <v>1229</v>
      </c>
      <c r="DV411" s="51">
        <v>1453</v>
      </c>
      <c r="DW411" s="51">
        <v>1416</v>
      </c>
      <c r="DX411" s="51">
        <v>1568</v>
      </c>
      <c r="DY411" s="51">
        <v>1553</v>
      </c>
      <c r="DZ411" s="51">
        <v>1475</v>
      </c>
      <c r="EA411" s="51">
        <v>1693</v>
      </c>
      <c r="EB411" s="51">
        <v>1659</v>
      </c>
      <c r="EC411" s="51">
        <v>1735</v>
      </c>
      <c r="ED411" s="51">
        <v>1760</v>
      </c>
      <c r="EE411" s="51">
        <v>1876</v>
      </c>
      <c r="EF411" s="51">
        <v>1864</v>
      </c>
      <c r="EG411" s="51">
        <v>1768</v>
      </c>
      <c r="EH411" s="51">
        <v>1792</v>
      </c>
      <c r="EI411" s="51">
        <v>1895</v>
      </c>
      <c r="EJ411" s="51">
        <v>1796</v>
      </c>
      <c r="EK411" s="51">
        <v>1909</v>
      </c>
      <c r="EL411" s="51">
        <v>1771</v>
      </c>
      <c r="EM411" s="51">
        <v>1689</v>
      </c>
      <c r="EN411" s="51">
        <v>1755</v>
      </c>
      <c r="EO411" s="51">
        <v>1811</v>
      </c>
      <c r="EP411" s="51">
        <v>1810</v>
      </c>
      <c r="EQ411" s="51">
        <v>1846</v>
      </c>
      <c r="ER411" s="51">
        <v>1635</v>
      </c>
      <c r="ES411" s="51">
        <v>1599</v>
      </c>
      <c r="ET411" s="51">
        <v>1749</v>
      </c>
      <c r="EU411" s="51">
        <v>1946</v>
      </c>
      <c r="EV411" s="51">
        <v>2001</v>
      </c>
      <c r="EW411" s="51">
        <v>2130</v>
      </c>
      <c r="EX411" s="51">
        <v>2259</v>
      </c>
      <c r="EY411" s="51">
        <v>2517</v>
      </c>
      <c r="EZ411" s="51">
        <v>2336</v>
      </c>
      <c r="FA411" s="51">
        <v>2541</v>
      </c>
      <c r="FB411" s="51">
        <v>2572</v>
      </c>
      <c r="FC411" s="51">
        <v>2664</v>
      </c>
      <c r="FD411" s="51">
        <v>2797</v>
      </c>
      <c r="FE411" s="51">
        <v>2709</v>
      </c>
      <c r="FF411" s="51">
        <v>2653</v>
      </c>
      <c r="FG411" s="51">
        <v>2641</v>
      </c>
      <c r="FH411" s="51">
        <v>2514</v>
      </c>
      <c r="FI411" s="51">
        <v>2585</v>
      </c>
      <c r="FJ411" s="51">
        <v>2384</v>
      </c>
      <c r="FK411" s="51">
        <v>2385</v>
      </c>
      <c r="FL411" s="51">
        <v>2428</v>
      </c>
      <c r="FM411" s="51">
        <v>2255</v>
      </c>
      <c r="FN411" s="51">
        <v>2121</v>
      </c>
      <c r="FO411" s="51">
        <v>2163</v>
      </c>
      <c r="FP411" s="51">
        <v>2163</v>
      </c>
      <c r="FQ411" s="51">
        <v>2168</v>
      </c>
      <c r="FR411" s="51">
        <v>2008</v>
      </c>
      <c r="FS411" s="51">
        <v>2079</v>
      </c>
      <c r="FT411" s="51">
        <v>2198</v>
      </c>
      <c r="FU411" s="51">
        <v>2229</v>
      </c>
      <c r="FV411" s="51">
        <v>2364</v>
      </c>
      <c r="FW411" s="51">
        <v>2405</v>
      </c>
      <c r="FX411" s="51">
        <v>2040</v>
      </c>
      <c r="FY411" s="51">
        <v>1888</v>
      </c>
      <c r="FZ411" s="51">
        <v>1936</v>
      </c>
      <c r="GA411" s="51">
        <v>1674</v>
      </c>
      <c r="GB411" s="51">
        <v>1490</v>
      </c>
      <c r="GC411" s="51">
        <v>1334</v>
      </c>
      <c r="GD411" s="51">
        <v>1292</v>
      </c>
      <c r="GE411" s="51">
        <v>1231</v>
      </c>
      <c r="GF411" s="51">
        <v>1192</v>
      </c>
      <c r="GG411" s="51">
        <v>1088</v>
      </c>
      <c r="GH411" s="51">
        <v>900</v>
      </c>
      <c r="GI411" s="51">
        <v>769</v>
      </c>
      <c r="GJ411" s="51">
        <v>709</v>
      </c>
      <c r="GK411" s="51">
        <v>677</v>
      </c>
      <c r="GL411" s="52">
        <v>2771</v>
      </c>
    </row>
    <row r="412" spans="1:194" s="1" customFormat="1">
      <c r="A412" s="30" t="s">
        <v>133</v>
      </c>
      <c r="B412" s="1" t="s">
        <v>488</v>
      </c>
      <c r="C412" s="29" t="str">
        <f t="shared" si="112"/>
        <v>LA England - Slough</v>
      </c>
      <c r="D412" s="50">
        <f t="shared" si="103"/>
        <v>56441</v>
      </c>
      <c r="E412" s="50">
        <f t="shared" si="104"/>
        <v>58435</v>
      </c>
      <c r="F412" s="51">
        <f t="shared" si="105"/>
        <v>159182</v>
      </c>
      <c r="G412" s="51">
        <f t="shared" si="106"/>
        <v>78924</v>
      </c>
      <c r="H412" s="52">
        <f t="shared" si="107"/>
        <v>80258</v>
      </c>
      <c r="I412" s="52">
        <f t="shared" si="108"/>
        <v>56441</v>
      </c>
      <c r="J412" s="52">
        <f t="shared" si="109"/>
        <v>58435</v>
      </c>
      <c r="K412" s="49">
        <f t="shared" si="110"/>
        <v>22483</v>
      </c>
      <c r="L412" s="50">
        <f t="shared" si="111"/>
        <v>21823</v>
      </c>
      <c r="M412" s="51">
        <v>1092</v>
      </c>
      <c r="N412" s="51">
        <v>1040</v>
      </c>
      <c r="O412" s="51">
        <v>1221</v>
      </c>
      <c r="P412" s="51">
        <v>1215</v>
      </c>
      <c r="Q412" s="51">
        <v>1172</v>
      </c>
      <c r="R412" s="51">
        <v>1250</v>
      </c>
      <c r="S412" s="51">
        <v>1350</v>
      </c>
      <c r="T412" s="51">
        <v>1292</v>
      </c>
      <c r="U412" s="51">
        <v>1370</v>
      </c>
      <c r="V412" s="51">
        <v>1294</v>
      </c>
      <c r="W412" s="51">
        <v>1351</v>
      </c>
      <c r="X412" s="51">
        <v>1391</v>
      </c>
      <c r="Y412" s="51">
        <v>1305</v>
      </c>
      <c r="Z412" s="51">
        <v>1258</v>
      </c>
      <c r="AA412" s="51">
        <v>1298</v>
      </c>
      <c r="AB412" s="51">
        <v>1273</v>
      </c>
      <c r="AC412" s="51">
        <v>1154</v>
      </c>
      <c r="AD412" s="51">
        <v>1157</v>
      </c>
      <c r="AE412" s="51">
        <v>1056</v>
      </c>
      <c r="AF412" s="51">
        <v>866</v>
      </c>
      <c r="AG412" s="51">
        <v>795</v>
      </c>
      <c r="AH412" s="51">
        <v>868</v>
      </c>
      <c r="AI412" s="51">
        <v>904</v>
      </c>
      <c r="AJ412" s="51">
        <v>962</v>
      </c>
      <c r="AK412" s="51">
        <v>907</v>
      </c>
      <c r="AL412" s="51">
        <v>1009</v>
      </c>
      <c r="AM412" s="51">
        <v>996</v>
      </c>
      <c r="AN412" s="51">
        <v>1005</v>
      </c>
      <c r="AO412" s="51">
        <v>1057</v>
      </c>
      <c r="AP412" s="51">
        <v>961</v>
      </c>
      <c r="AQ412" s="51">
        <v>1070</v>
      </c>
      <c r="AR412" s="51">
        <v>1138</v>
      </c>
      <c r="AS412" s="51">
        <v>1163</v>
      </c>
      <c r="AT412" s="51">
        <v>1149</v>
      </c>
      <c r="AU412" s="51">
        <v>1169</v>
      </c>
      <c r="AV412" s="51">
        <v>1222</v>
      </c>
      <c r="AW412" s="51">
        <v>1291</v>
      </c>
      <c r="AX412" s="51">
        <v>1350</v>
      </c>
      <c r="AY412" s="51">
        <v>1326</v>
      </c>
      <c r="AZ412" s="51">
        <v>1423</v>
      </c>
      <c r="BA412" s="51">
        <v>1377</v>
      </c>
      <c r="BB412" s="51">
        <v>1437</v>
      </c>
      <c r="BC412" s="51">
        <v>1435</v>
      </c>
      <c r="BD412" s="51">
        <v>1333</v>
      </c>
      <c r="BE412" s="51">
        <v>1348</v>
      </c>
      <c r="BF412" s="51">
        <v>1268</v>
      </c>
      <c r="BG412" s="51">
        <v>1185</v>
      </c>
      <c r="BH412" s="51">
        <v>1165</v>
      </c>
      <c r="BI412" s="51">
        <v>1124</v>
      </c>
      <c r="BJ412" s="51">
        <v>1132</v>
      </c>
      <c r="BK412" s="51">
        <v>1055</v>
      </c>
      <c r="BL412" s="51">
        <v>1062</v>
      </c>
      <c r="BM412" s="51">
        <v>955</v>
      </c>
      <c r="BN412" s="51">
        <v>1029</v>
      </c>
      <c r="BO412" s="51">
        <v>967</v>
      </c>
      <c r="BP412" s="51">
        <v>902</v>
      </c>
      <c r="BQ412" s="51">
        <v>849</v>
      </c>
      <c r="BR412" s="51">
        <v>893</v>
      </c>
      <c r="BS412" s="51">
        <v>734</v>
      </c>
      <c r="BT412" s="51">
        <v>706</v>
      </c>
      <c r="BU412" s="51">
        <v>712</v>
      </c>
      <c r="BV412" s="51">
        <v>742</v>
      </c>
      <c r="BW412" s="51">
        <v>661</v>
      </c>
      <c r="BX412" s="51">
        <v>649</v>
      </c>
      <c r="BY412" s="51">
        <v>612</v>
      </c>
      <c r="BZ412" s="51">
        <v>575</v>
      </c>
      <c r="CA412" s="51">
        <v>529</v>
      </c>
      <c r="CB412" s="51">
        <v>561</v>
      </c>
      <c r="CC412" s="51">
        <v>522</v>
      </c>
      <c r="CD412" s="51">
        <v>477</v>
      </c>
      <c r="CE412" s="51">
        <v>430</v>
      </c>
      <c r="CF412" s="51">
        <v>443</v>
      </c>
      <c r="CG412" s="51">
        <v>420</v>
      </c>
      <c r="CH412" s="51">
        <v>355</v>
      </c>
      <c r="CI412" s="51">
        <v>303</v>
      </c>
      <c r="CJ412" s="51">
        <v>308</v>
      </c>
      <c r="CK412" s="51">
        <v>204</v>
      </c>
      <c r="CL412" s="51">
        <v>233</v>
      </c>
      <c r="CM412" s="51">
        <v>214</v>
      </c>
      <c r="CN412" s="51">
        <v>205</v>
      </c>
      <c r="CO412" s="51">
        <v>186</v>
      </c>
      <c r="CP412" s="51">
        <v>190</v>
      </c>
      <c r="CQ412" s="51">
        <v>191</v>
      </c>
      <c r="CR412" s="51">
        <v>159</v>
      </c>
      <c r="CS412" s="51">
        <v>135</v>
      </c>
      <c r="CT412" s="51">
        <v>134</v>
      </c>
      <c r="CU412" s="51">
        <v>128</v>
      </c>
      <c r="CV412" s="51">
        <v>112</v>
      </c>
      <c r="CW412" s="51">
        <v>94</v>
      </c>
      <c r="CX412" s="51">
        <v>87</v>
      </c>
      <c r="CY412" s="51">
        <v>227</v>
      </c>
      <c r="CZ412" s="51">
        <v>1090</v>
      </c>
      <c r="DA412" s="51">
        <v>1083</v>
      </c>
      <c r="DB412" s="51">
        <v>1168</v>
      </c>
      <c r="DC412" s="51">
        <v>1207</v>
      </c>
      <c r="DD412" s="51">
        <v>1214</v>
      </c>
      <c r="DE412" s="51">
        <v>1265</v>
      </c>
      <c r="DF412" s="51">
        <v>1276</v>
      </c>
      <c r="DG412" s="51">
        <v>1164</v>
      </c>
      <c r="DH412" s="51">
        <v>1238</v>
      </c>
      <c r="DI412" s="51">
        <v>1269</v>
      </c>
      <c r="DJ412" s="51">
        <v>1283</v>
      </c>
      <c r="DK412" s="51">
        <v>1268</v>
      </c>
      <c r="DL412" s="51">
        <v>1374</v>
      </c>
      <c r="DM412" s="51">
        <v>1270</v>
      </c>
      <c r="DN412" s="51">
        <v>1282</v>
      </c>
      <c r="DO412" s="51">
        <v>1203</v>
      </c>
      <c r="DP412" s="51">
        <v>1120</v>
      </c>
      <c r="DQ412" s="51">
        <v>1049</v>
      </c>
      <c r="DR412" s="51">
        <v>942</v>
      </c>
      <c r="DS412" s="51">
        <v>728</v>
      </c>
      <c r="DT412" s="51">
        <v>753</v>
      </c>
      <c r="DU412" s="51">
        <v>798</v>
      </c>
      <c r="DV412" s="51">
        <v>791</v>
      </c>
      <c r="DW412" s="51">
        <v>928</v>
      </c>
      <c r="DX412" s="51">
        <v>937</v>
      </c>
      <c r="DY412" s="51">
        <v>1075</v>
      </c>
      <c r="DZ412" s="51">
        <v>978</v>
      </c>
      <c r="EA412" s="51">
        <v>1045</v>
      </c>
      <c r="EB412" s="51">
        <v>1146</v>
      </c>
      <c r="EC412" s="51">
        <v>1153</v>
      </c>
      <c r="ED412" s="51">
        <v>1182</v>
      </c>
      <c r="EE412" s="51">
        <v>1235</v>
      </c>
      <c r="EF412" s="51">
        <v>1283</v>
      </c>
      <c r="EG412" s="51">
        <v>1267</v>
      </c>
      <c r="EH412" s="51">
        <v>1450</v>
      </c>
      <c r="EI412" s="51">
        <v>1489</v>
      </c>
      <c r="EJ412" s="51">
        <v>1556</v>
      </c>
      <c r="EK412" s="51">
        <v>1601</v>
      </c>
      <c r="EL412" s="51">
        <v>1485</v>
      </c>
      <c r="EM412" s="51">
        <v>1593</v>
      </c>
      <c r="EN412" s="51">
        <v>1516</v>
      </c>
      <c r="EO412" s="51">
        <v>1587</v>
      </c>
      <c r="EP412" s="51">
        <v>1410</v>
      </c>
      <c r="EQ412" s="51">
        <v>1319</v>
      </c>
      <c r="ER412" s="51">
        <v>1247</v>
      </c>
      <c r="ES412" s="51">
        <v>1238</v>
      </c>
      <c r="ET412" s="51">
        <v>1106</v>
      </c>
      <c r="EU412" s="51">
        <v>1145</v>
      </c>
      <c r="EV412" s="51">
        <v>991</v>
      </c>
      <c r="EW412" s="51">
        <v>1005</v>
      </c>
      <c r="EX412" s="51">
        <v>1009</v>
      </c>
      <c r="EY412" s="51">
        <v>952</v>
      </c>
      <c r="EZ412" s="51">
        <v>931</v>
      </c>
      <c r="FA412" s="51">
        <v>919</v>
      </c>
      <c r="FB412" s="51">
        <v>940</v>
      </c>
      <c r="FC412" s="51">
        <v>826</v>
      </c>
      <c r="FD412" s="51">
        <v>852</v>
      </c>
      <c r="FE412" s="51">
        <v>822</v>
      </c>
      <c r="FF412" s="51">
        <v>751</v>
      </c>
      <c r="FG412" s="51">
        <v>750</v>
      </c>
      <c r="FH412" s="51">
        <v>786</v>
      </c>
      <c r="FI412" s="51">
        <v>669</v>
      </c>
      <c r="FJ412" s="51">
        <v>668</v>
      </c>
      <c r="FK412" s="51">
        <v>656</v>
      </c>
      <c r="FL412" s="51">
        <v>615</v>
      </c>
      <c r="FM412" s="51">
        <v>572</v>
      </c>
      <c r="FN412" s="51">
        <v>565</v>
      </c>
      <c r="FO412" s="51">
        <v>548</v>
      </c>
      <c r="FP412" s="51">
        <v>474</v>
      </c>
      <c r="FQ412" s="51">
        <v>466</v>
      </c>
      <c r="FR412" s="51">
        <v>435</v>
      </c>
      <c r="FS412" s="51">
        <v>375</v>
      </c>
      <c r="FT412" s="51">
        <v>410</v>
      </c>
      <c r="FU412" s="51">
        <v>377</v>
      </c>
      <c r="FV412" s="51">
        <v>385</v>
      </c>
      <c r="FW412" s="51">
        <v>354</v>
      </c>
      <c r="FX412" s="51">
        <v>314</v>
      </c>
      <c r="FY412" s="51">
        <v>262</v>
      </c>
      <c r="FZ412" s="51">
        <v>257</v>
      </c>
      <c r="GA412" s="51">
        <v>259</v>
      </c>
      <c r="GB412" s="51">
        <v>237</v>
      </c>
      <c r="GC412" s="51">
        <v>220</v>
      </c>
      <c r="GD412" s="51">
        <v>245</v>
      </c>
      <c r="GE412" s="51">
        <v>199</v>
      </c>
      <c r="GF412" s="51">
        <v>181</v>
      </c>
      <c r="GG412" s="51">
        <v>176</v>
      </c>
      <c r="GH412" s="51">
        <v>176</v>
      </c>
      <c r="GI412" s="51">
        <v>148</v>
      </c>
      <c r="GJ412" s="51">
        <v>132</v>
      </c>
      <c r="GK412" s="51">
        <v>118</v>
      </c>
      <c r="GL412" s="52">
        <v>425</v>
      </c>
    </row>
    <row r="413" spans="1:194" s="1" customFormat="1">
      <c r="A413" s="30" t="s">
        <v>133</v>
      </c>
      <c r="B413" s="1" t="s">
        <v>489</v>
      </c>
      <c r="C413" s="29" t="str">
        <f t="shared" si="112"/>
        <v>LA England - Solihull</v>
      </c>
      <c r="D413" s="50">
        <f t="shared" si="103"/>
        <v>81126</v>
      </c>
      <c r="E413" s="50">
        <f t="shared" si="104"/>
        <v>88740</v>
      </c>
      <c r="F413" s="51">
        <f t="shared" si="105"/>
        <v>217678</v>
      </c>
      <c r="G413" s="51">
        <f t="shared" si="106"/>
        <v>105819</v>
      </c>
      <c r="H413" s="52">
        <f t="shared" si="107"/>
        <v>111859</v>
      </c>
      <c r="I413" s="52">
        <f t="shared" si="108"/>
        <v>81126</v>
      </c>
      <c r="J413" s="52">
        <f t="shared" si="109"/>
        <v>88740</v>
      </c>
      <c r="K413" s="49">
        <f t="shared" si="110"/>
        <v>24693</v>
      </c>
      <c r="L413" s="50">
        <f t="shared" si="111"/>
        <v>23119</v>
      </c>
      <c r="M413" s="51">
        <v>1050</v>
      </c>
      <c r="N413" s="51">
        <v>1088</v>
      </c>
      <c r="O413" s="51">
        <v>1177</v>
      </c>
      <c r="P413" s="51">
        <v>1274</v>
      </c>
      <c r="Q413" s="51">
        <v>1332</v>
      </c>
      <c r="R413" s="51">
        <v>1305</v>
      </c>
      <c r="S413" s="51">
        <v>1406</v>
      </c>
      <c r="T413" s="51">
        <v>1366</v>
      </c>
      <c r="U413" s="51">
        <v>1502</v>
      </c>
      <c r="V413" s="51">
        <v>1477</v>
      </c>
      <c r="W413" s="51">
        <v>1590</v>
      </c>
      <c r="X413" s="51">
        <v>1530</v>
      </c>
      <c r="Y413" s="51">
        <v>1405</v>
      </c>
      <c r="Z413" s="51">
        <v>1426</v>
      </c>
      <c r="AA413" s="51">
        <v>1471</v>
      </c>
      <c r="AB413" s="51">
        <v>1464</v>
      </c>
      <c r="AC413" s="51">
        <v>1468</v>
      </c>
      <c r="AD413" s="51">
        <v>1362</v>
      </c>
      <c r="AE413" s="51">
        <v>1284</v>
      </c>
      <c r="AF413" s="51">
        <v>940</v>
      </c>
      <c r="AG413" s="51">
        <v>930</v>
      </c>
      <c r="AH413" s="51">
        <v>988</v>
      </c>
      <c r="AI413" s="51">
        <v>1125</v>
      </c>
      <c r="AJ413" s="51">
        <v>1233</v>
      </c>
      <c r="AK413" s="51">
        <v>1235</v>
      </c>
      <c r="AL413" s="51">
        <v>1235</v>
      </c>
      <c r="AM413" s="51">
        <v>1150</v>
      </c>
      <c r="AN413" s="51">
        <v>1132</v>
      </c>
      <c r="AO413" s="51">
        <v>1180</v>
      </c>
      <c r="AP413" s="51">
        <v>1154</v>
      </c>
      <c r="AQ413" s="51">
        <v>1206</v>
      </c>
      <c r="AR413" s="51">
        <v>1245</v>
      </c>
      <c r="AS413" s="51">
        <v>1226</v>
      </c>
      <c r="AT413" s="51">
        <v>1243</v>
      </c>
      <c r="AU413" s="51">
        <v>1262</v>
      </c>
      <c r="AV413" s="51">
        <v>1249</v>
      </c>
      <c r="AW413" s="51">
        <v>1220</v>
      </c>
      <c r="AX413" s="51">
        <v>1353</v>
      </c>
      <c r="AY413" s="51">
        <v>1236</v>
      </c>
      <c r="AZ413" s="51">
        <v>1203</v>
      </c>
      <c r="BA413" s="51">
        <v>1239</v>
      </c>
      <c r="BB413" s="51">
        <v>1385</v>
      </c>
      <c r="BC413" s="51">
        <v>1371</v>
      </c>
      <c r="BD413" s="51">
        <v>1288</v>
      </c>
      <c r="BE413" s="51">
        <v>1214</v>
      </c>
      <c r="BF413" s="51">
        <v>1164</v>
      </c>
      <c r="BG413" s="51">
        <v>1226</v>
      </c>
      <c r="BH413" s="51">
        <v>1227</v>
      </c>
      <c r="BI413" s="51">
        <v>1268</v>
      </c>
      <c r="BJ413" s="51">
        <v>1353</v>
      </c>
      <c r="BK413" s="51">
        <v>1472</v>
      </c>
      <c r="BL413" s="51">
        <v>1527</v>
      </c>
      <c r="BM413" s="51">
        <v>1505</v>
      </c>
      <c r="BN413" s="51">
        <v>1641</v>
      </c>
      <c r="BO413" s="51">
        <v>1486</v>
      </c>
      <c r="BP413" s="51">
        <v>1413</v>
      </c>
      <c r="BQ413" s="51">
        <v>1559</v>
      </c>
      <c r="BR413" s="51">
        <v>1579</v>
      </c>
      <c r="BS413" s="51">
        <v>1433</v>
      </c>
      <c r="BT413" s="51">
        <v>1395</v>
      </c>
      <c r="BU413" s="51">
        <v>1423</v>
      </c>
      <c r="BV413" s="51">
        <v>1350</v>
      </c>
      <c r="BW413" s="51">
        <v>1267</v>
      </c>
      <c r="BX413" s="51">
        <v>1286</v>
      </c>
      <c r="BY413" s="51">
        <v>1236</v>
      </c>
      <c r="BZ413" s="51">
        <v>1160</v>
      </c>
      <c r="CA413" s="51">
        <v>1069</v>
      </c>
      <c r="CB413" s="51">
        <v>1058</v>
      </c>
      <c r="CC413" s="51">
        <v>1041</v>
      </c>
      <c r="CD413" s="51">
        <v>1030</v>
      </c>
      <c r="CE413" s="51">
        <v>955</v>
      </c>
      <c r="CF413" s="51">
        <v>1046</v>
      </c>
      <c r="CG413" s="51">
        <v>999</v>
      </c>
      <c r="CH413" s="51">
        <v>1059</v>
      </c>
      <c r="CI413" s="51">
        <v>1153</v>
      </c>
      <c r="CJ413" s="51">
        <v>1266</v>
      </c>
      <c r="CK413" s="51">
        <v>886</v>
      </c>
      <c r="CL413" s="51">
        <v>926</v>
      </c>
      <c r="CM413" s="51">
        <v>866</v>
      </c>
      <c r="CN413" s="51">
        <v>790</v>
      </c>
      <c r="CO413" s="51">
        <v>722</v>
      </c>
      <c r="CP413" s="51">
        <v>558</v>
      </c>
      <c r="CQ413" s="51">
        <v>589</v>
      </c>
      <c r="CR413" s="51">
        <v>528</v>
      </c>
      <c r="CS413" s="51">
        <v>509</v>
      </c>
      <c r="CT413" s="51">
        <v>447</v>
      </c>
      <c r="CU413" s="51">
        <v>392</v>
      </c>
      <c r="CV413" s="51">
        <v>339</v>
      </c>
      <c r="CW413" s="51">
        <v>283</v>
      </c>
      <c r="CX413" s="51">
        <v>259</v>
      </c>
      <c r="CY413" s="51">
        <v>860</v>
      </c>
      <c r="CZ413" s="51">
        <v>1044</v>
      </c>
      <c r="DA413" s="51">
        <v>1041</v>
      </c>
      <c r="DB413" s="51">
        <v>1143</v>
      </c>
      <c r="DC413" s="51">
        <v>1152</v>
      </c>
      <c r="DD413" s="51">
        <v>1199</v>
      </c>
      <c r="DE413" s="51">
        <v>1255</v>
      </c>
      <c r="DF413" s="51">
        <v>1377</v>
      </c>
      <c r="DG413" s="51">
        <v>1342</v>
      </c>
      <c r="DH413" s="51">
        <v>1341</v>
      </c>
      <c r="DI413" s="51">
        <v>1390</v>
      </c>
      <c r="DJ413" s="51">
        <v>1485</v>
      </c>
      <c r="DK413" s="51">
        <v>1380</v>
      </c>
      <c r="DL413" s="51">
        <v>1414</v>
      </c>
      <c r="DM413" s="51">
        <v>1345</v>
      </c>
      <c r="DN413" s="51">
        <v>1338</v>
      </c>
      <c r="DO413" s="51">
        <v>1298</v>
      </c>
      <c r="DP413" s="51">
        <v>1274</v>
      </c>
      <c r="DQ413" s="51">
        <v>1301</v>
      </c>
      <c r="DR413" s="51">
        <v>1161</v>
      </c>
      <c r="DS413" s="51">
        <v>758</v>
      </c>
      <c r="DT413" s="51">
        <v>700</v>
      </c>
      <c r="DU413" s="51">
        <v>914</v>
      </c>
      <c r="DV413" s="51">
        <v>1007</v>
      </c>
      <c r="DW413" s="51">
        <v>1183</v>
      </c>
      <c r="DX413" s="51">
        <v>1138</v>
      </c>
      <c r="DY413" s="51">
        <v>1171</v>
      </c>
      <c r="DZ413" s="51">
        <v>1235</v>
      </c>
      <c r="EA413" s="51">
        <v>1170</v>
      </c>
      <c r="EB413" s="51">
        <v>1240</v>
      </c>
      <c r="EC413" s="51">
        <v>1244</v>
      </c>
      <c r="ED413" s="51">
        <v>1274</v>
      </c>
      <c r="EE413" s="51">
        <v>1386</v>
      </c>
      <c r="EF413" s="51">
        <v>1458</v>
      </c>
      <c r="EG413" s="51">
        <v>1384</v>
      </c>
      <c r="EH413" s="51">
        <v>1472</v>
      </c>
      <c r="EI413" s="51">
        <v>1443</v>
      </c>
      <c r="EJ413" s="51">
        <v>1493</v>
      </c>
      <c r="EK413" s="51">
        <v>1447</v>
      </c>
      <c r="EL413" s="51">
        <v>1411</v>
      </c>
      <c r="EM413" s="51">
        <v>1431</v>
      </c>
      <c r="EN413" s="51">
        <v>1395</v>
      </c>
      <c r="EO413" s="51">
        <v>1391</v>
      </c>
      <c r="EP413" s="51">
        <v>1488</v>
      </c>
      <c r="EQ413" s="51">
        <v>1354</v>
      </c>
      <c r="ER413" s="51">
        <v>1232</v>
      </c>
      <c r="ES413" s="51">
        <v>1305</v>
      </c>
      <c r="ET413" s="51">
        <v>1373</v>
      </c>
      <c r="EU413" s="51">
        <v>1310</v>
      </c>
      <c r="EV413" s="51">
        <v>1385</v>
      </c>
      <c r="EW413" s="51">
        <v>1411</v>
      </c>
      <c r="EX413" s="51">
        <v>1508</v>
      </c>
      <c r="EY413" s="51">
        <v>1605</v>
      </c>
      <c r="EZ413" s="51">
        <v>1574</v>
      </c>
      <c r="FA413" s="51">
        <v>1675</v>
      </c>
      <c r="FB413" s="51">
        <v>1561</v>
      </c>
      <c r="FC413" s="51">
        <v>1549</v>
      </c>
      <c r="FD413" s="51">
        <v>1559</v>
      </c>
      <c r="FE413" s="51">
        <v>1567</v>
      </c>
      <c r="FF413" s="51">
        <v>1536</v>
      </c>
      <c r="FG413" s="51">
        <v>1535</v>
      </c>
      <c r="FH413" s="51">
        <v>1558</v>
      </c>
      <c r="FI413" s="51">
        <v>1425</v>
      </c>
      <c r="FJ413" s="51">
        <v>1412</v>
      </c>
      <c r="FK413" s="51">
        <v>1322</v>
      </c>
      <c r="FL413" s="51">
        <v>1234</v>
      </c>
      <c r="FM413" s="51">
        <v>1180</v>
      </c>
      <c r="FN413" s="51">
        <v>1104</v>
      </c>
      <c r="FO413" s="51">
        <v>1060</v>
      </c>
      <c r="FP413" s="51">
        <v>1183</v>
      </c>
      <c r="FQ413" s="51">
        <v>1171</v>
      </c>
      <c r="FR413" s="51">
        <v>1115</v>
      </c>
      <c r="FS413" s="51">
        <v>1136</v>
      </c>
      <c r="FT413" s="51">
        <v>1116</v>
      </c>
      <c r="FU413" s="51">
        <v>1302</v>
      </c>
      <c r="FV413" s="51">
        <v>1292</v>
      </c>
      <c r="FW413" s="51">
        <v>1387</v>
      </c>
      <c r="FX413" s="51">
        <v>1101</v>
      </c>
      <c r="FY413" s="51">
        <v>1075</v>
      </c>
      <c r="FZ413" s="51">
        <v>1093</v>
      </c>
      <c r="GA413" s="51">
        <v>971</v>
      </c>
      <c r="GB413" s="51">
        <v>880</v>
      </c>
      <c r="GC413" s="51">
        <v>739</v>
      </c>
      <c r="GD413" s="51">
        <v>700</v>
      </c>
      <c r="GE413" s="51">
        <v>740</v>
      </c>
      <c r="GF413" s="51">
        <v>662</v>
      </c>
      <c r="GG413" s="51">
        <v>630</v>
      </c>
      <c r="GH413" s="51">
        <v>551</v>
      </c>
      <c r="GI413" s="51">
        <v>553</v>
      </c>
      <c r="GJ413" s="51">
        <v>457</v>
      </c>
      <c r="GK413" s="51">
        <v>376</v>
      </c>
      <c r="GL413" s="52">
        <v>1782</v>
      </c>
    </row>
    <row r="414" spans="1:194" s="1" customFormat="1">
      <c r="A414" s="30" t="s">
        <v>133</v>
      </c>
      <c r="B414" s="1" t="s">
        <v>280</v>
      </c>
      <c r="C414" s="29" t="str">
        <f t="shared" si="112"/>
        <v>LA England - Somerset</v>
      </c>
      <c r="D414" s="50">
        <f t="shared" si="103"/>
        <v>225653</v>
      </c>
      <c r="E414" s="50">
        <f t="shared" si="104"/>
        <v>240687</v>
      </c>
      <c r="F414" s="51">
        <f t="shared" si="105"/>
        <v>576852</v>
      </c>
      <c r="G414" s="51">
        <f t="shared" si="106"/>
        <v>282176</v>
      </c>
      <c r="H414" s="52">
        <f t="shared" si="107"/>
        <v>294676</v>
      </c>
      <c r="I414" s="52">
        <f t="shared" si="108"/>
        <v>225653</v>
      </c>
      <c r="J414" s="52">
        <f t="shared" si="109"/>
        <v>240687</v>
      </c>
      <c r="K414" s="49">
        <f t="shared" si="110"/>
        <v>56523</v>
      </c>
      <c r="L414" s="50">
        <f t="shared" si="111"/>
        <v>53989</v>
      </c>
      <c r="M414" s="51">
        <v>2579</v>
      </c>
      <c r="N414" s="51">
        <v>2735</v>
      </c>
      <c r="O414" s="51">
        <v>2851</v>
      </c>
      <c r="P414" s="51">
        <v>2827</v>
      </c>
      <c r="Q414" s="51">
        <v>2880</v>
      </c>
      <c r="R414" s="51">
        <v>2967</v>
      </c>
      <c r="S414" s="51">
        <v>3154</v>
      </c>
      <c r="T414" s="51">
        <v>3129</v>
      </c>
      <c r="U414" s="51">
        <v>3161</v>
      </c>
      <c r="V414" s="51">
        <v>3188</v>
      </c>
      <c r="W414" s="51">
        <v>3295</v>
      </c>
      <c r="X414" s="51">
        <v>3363</v>
      </c>
      <c r="Y414" s="51">
        <v>3374</v>
      </c>
      <c r="Z414" s="51">
        <v>3386</v>
      </c>
      <c r="AA414" s="51">
        <v>3512</v>
      </c>
      <c r="AB414" s="51">
        <v>3426</v>
      </c>
      <c r="AC414" s="51">
        <v>3314</v>
      </c>
      <c r="AD414" s="51">
        <v>3382</v>
      </c>
      <c r="AE414" s="51">
        <v>3233</v>
      </c>
      <c r="AF414" s="51">
        <v>2574</v>
      </c>
      <c r="AG414" s="51">
        <v>2320</v>
      </c>
      <c r="AH414" s="51">
        <v>2317</v>
      </c>
      <c r="AI414" s="51">
        <v>2682</v>
      </c>
      <c r="AJ414" s="51">
        <v>2825</v>
      </c>
      <c r="AK414" s="51">
        <v>2972</v>
      </c>
      <c r="AL414" s="51">
        <v>3024</v>
      </c>
      <c r="AM414" s="51">
        <v>2813</v>
      </c>
      <c r="AN414" s="51">
        <v>2916</v>
      </c>
      <c r="AO414" s="51">
        <v>3167</v>
      </c>
      <c r="AP414" s="51">
        <v>3055</v>
      </c>
      <c r="AQ414" s="51">
        <v>3190</v>
      </c>
      <c r="AR414" s="51">
        <v>3110</v>
      </c>
      <c r="AS414" s="51">
        <v>3338</v>
      </c>
      <c r="AT414" s="51">
        <v>3356</v>
      </c>
      <c r="AU414" s="51">
        <v>3357</v>
      </c>
      <c r="AV414" s="51">
        <v>3215</v>
      </c>
      <c r="AW414" s="51">
        <v>3254</v>
      </c>
      <c r="AX414" s="51">
        <v>3245</v>
      </c>
      <c r="AY414" s="51">
        <v>3107</v>
      </c>
      <c r="AZ414" s="51">
        <v>3286</v>
      </c>
      <c r="BA414" s="51">
        <v>3231</v>
      </c>
      <c r="BB414" s="51">
        <v>3086</v>
      </c>
      <c r="BC414" s="51">
        <v>3130</v>
      </c>
      <c r="BD414" s="51">
        <v>3091</v>
      </c>
      <c r="BE414" s="51">
        <v>2853</v>
      </c>
      <c r="BF414" s="51">
        <v>2898</v>
      </c>
      <c r="BG414" s="51">
        <v>2937</v>
      </c>
      <c r="BH414" s="51">
        <v>3128</v>
      </c>
      <c r="BI414" s="51">
        <v>3375</v>
      </c>
      <c r="BJ414" s="51">
        <v>3517</v>
      </c>
      <c r="BK414" s="51">
        <v>3744</v>
      </c>
      <c r="BL414" s="51">
        <v>4009</v>
      </c>
      <c r="BM414" s="51">
        <v>3889</v>
      </c>
      <c r="BN414" s="51">
        <v>4086</v>
      </c>
      <c r="BO414" s="51">
        <v>4178</v>
      </c>
      <c r="BP414" s="51">
        <v>4253</v>
      </c>
      <c r="BQ414" s="51">
        <v>4274</v>
      </c>
      <c r="BR414" s="51">
        <v>4332</v>
      </c>
      <c r="BS414" s="51">
        <v>4354</v>
      </c>
      <c r="BT414" s="51">
        <v>4182</v>
      </c>
      <c r="BU414" s="51">
        <v>4150</v>
      </c>
      <c r="BV414" s="51">
        <v>4066</v>
      </c>
      <c r="BW414" s="51">
        <v>3883</v>
      </c>
      <c r="BX414" s="51">
        <v>3818</v>
      </c>
      <c r="BY414" s="51">
        <v>3682</v>
      </c>
      <c r="BZ414" s="51">
        <v>3615</v>
      </c>
      <c r="CA414" s="51">
        <v>3543</v>
      </c>
      <c r="CB414" s="51">
        <v>3426</v>
      </c>
      <c r="CC414" s="51">
        <v>3489</v>
      </c>
      <c r="CD414" s="51">
        <v>3480</v>
      </c>
      <c r="CE414" s="51">
        <v>3452</v>
      </c>
      <c r="CF414" s="51">
        <v>3599</v>
      </c>
      <c r="CG414" s="51">
        <v>3427</v>
      </c>
      <c r="CH414" s="51">
        <v>3575</v>
      </c>
      <c r="CI414" s="51">
        <v>3738</v>
      </c>
      <c r="CJ414" s="51">
        <v>3920</v>
      </c>
      <c r="CK414" s="51">
        <v>3043</v>
      </c>
      <c r="CL414" s="51">
        <v>2852</v>
      </c>
      <c r="CM414" s="51">
        <v>2699</v>
      </c>
      <c r="CN414" s="51">
        <v>2553</v>
      </c>
      <c r="CO414" s="51">
        <v>2221</v>
      </c>
      <c r="CP414" s="51">
        <v>1745</v>
      </c>
      <c r="CQ414" s="51">
        <v>1859</v>
      </c>
      <c r="CR414" s="51">
        <v>1700</v>
      </c>
      <c r="CS414" s="51">
        <v>1531</v>
      </c>
      <c r="CT414" s="51">
        <v>1348</v>
      </c>
      <c r="CU414" s="51">
        <v>1194</v>
      </c>
      <c r="CV414" s="51">
        <v>995</v>
      </c>
      <c r="CW414" s="51">
        <v>857</v>
      </c>
      <c r="CX414" s="51">
        <v>720</v>
      </c>
      <c r="CY414" s="51">
        <v>2570</v>
      </c>
      <c r="CZ414" s="51">
        <v>2476</v>
      </c>
      <c r="DA414" s="51">
        <v>2468</v>
      </c>
      <c r="DB414" s="51">
        <v>2692</v>
      </c>
      <c r="DC414" s="51">
        <v>2688</v>
      </c>
      <c r="DD414" s="51">
        <v>2859</v>
      </c>
      <c r="DE414" s="51">
        <v>2829</v>
      </c>
      <c r="DF414" s="51">
        <v>2936</v>
      </c>
      <c r="DG414" s="51">
        <v>2924</v>
      </c>
      <c r="DH414" s="51">
        <v>3067</v>
      </c>
      <c r="DI414" s="51">
        <v>3069</v>
      </c>
      <c r="DJ414" s="51">
        <v>3261</v>
      </c>
      <c r="DK414" s="51">
        <v>3285</v>
      </c>
      <c r="DL414" s="51">
        <v>3311</v>
      </c>
      <c r="DM414" s="51">
        <v>3226</v>
      </c>
      <c r="DN414" s="51">
        <v>3315</v>
      </c>
      <c r="DO414" s="51">
        <v>3290</v>
      </c>
      <c r="DP414" s="51">
        <v>3116</v>
      </c>
      <c r="DQ414" s="51">
        <v>3177</v>
      </c>
      <c r="DR414" s="51">
        <v>2969</v>
      </c>
      <c r="DS414" s="51">
        <v>2242</v>
      </c>
      <c r="DT414" s="51">
        <v>1760</v>
      </c>
      <c r="DU414" s="51">
        <v>2042</v>
      </c>
      <c r="DV414" s="51">
        <v>2381</v>
      </c>
      <c r="DW414" s="51">
        <v>2594</v>
      </c>
      <c r="DX414" s="51">
        <v>2847</v>
      </c>
      <c r="DY414" s="51">
        <v>2834</v>
      </c>
      <c r="DZ414" s="51">
        <v>2721</v>
      </c>
      <c r="EA414" s="51">
        <v>2937</v>
      </c>
      <c r="EB414" s="51">
        <v>3245</v>
      </c>
      <c r="EC414" s="51">
        <v>3103</v>
      </c>
      <c r="ED414" s="51">
        <v>3345</v>
      </c>
      <c r="EE414" s="51">
        <v>3311</v>
      </c>
      <c r="EF414" s="51">
        <v>3514</v>
      </c>
      <c r="EG414" s="51">
        <v>3616</v>
      </c>
      <c r="EH414" s="51">
        <v>3539</v>
      </c>
      <c r="EI414" s="51">
        <v>3370</v>
      </c>
      <c r="EJ414" s="51">
        <v>3295</v>
      </c>
      <c r="EK414" s="51">
        <v>3344</v>
      </c>
      <c r="EL414" s="51">
        <v>3273</v>
      </c>
      <c r="EM414" s="51">
        <v>3261</v>
      </c>
      <c r="EN414" s="51">
        <v>3160</v>
      </c>
      <c r="EO414" s="51">
        <v>3476</v>
      </c>
      <c r="EP414" s="51">
        <v>3292</v>
      </c>
      <c r="EQ414" s="51">
        <v>3261</v>
      </c>
      <c r="ER414" s="51">
        <v>3046</v>
      </c>
      <c r="ES414" s="51">
        <v>3057</v>
      </c>
      <c r="ET414" s="51">
        <v>3131</v>
      </c>
      <c r="EU414" s="51">
        <v>3407</v>
      </c>
      <c r="EV414" s="51">
        <v>3533</v>
      </c>
      <c r="EW414" s="51">
        <v>3679</v>
      </c>
      <c r="EX414" s="51">
        <v>4041</v>
      </c>
      <c r="EY414" s="51">
        <v>4122</v>
      </c>
      <c r="EZ414" s="51">
        <v>4175</v>
      </c>
      <c r="FA414" s="51">
        <v>4296</v>
      </c>
      <c r="FB414" s="51">
        <v>4349</v>
      </c>
      <c r="FC414" s="51">
        <v>4362</v>
      </c>
      <c r="FD414" s="51">
        <v>4554</v>
      </c>
      <c r="FE414" s="51">
        <v>4504</v>
      </c>
      <c r="FF414" s="51">
        <v>4550</v>
      </c>
      <c r="FG414" s="51">
        <v>4485</v>
      </c>
      <c r="FH414" s="51">
        <v>4364</v>
      </c>
      <c r="FI414" s="51">
        <v>4293</v>
      </c>
      <c r="FJ414" s="51">
        <v>4066</v>
      </c>
      <c r="FK414" s="51">
        <v>4011</v>
      </c>
      <c r="FL414" s="51">
        <v>4007</v>
      </c>
      <c r="FM414" s="51">
        <v>3910</v>
      </c>
      <c r="FN414" s="51">
        <v>3589</v>
      </c>
      <c r="FO414" s="51">
        <v>3682</v>
      </c>
      <c r="FP414" s="51">
        <v>3879</v>
      </c>
      <c r="FQ414" s="51">
        <v>3770</v>
      </c>
      <c r="FR414" s="51">
        <v>3798</v>
      </c>
      <c r="FS414" s="51">
        <v>3708</v>
      </c>
      <c r="FT414" s="51">
        <v>3747</v>
      </c>
      <c r="FU414" s="51">
        <v>3876</v>
      </c>
      <c r="FV414" s="51">
        <v>4081</v>
      </c>
      <c r="FW414" s="51">
        <v>4322</v>
      </c>
      <c r="FX414" s="51">
        <v>3309</v>
      </c>
      <c r="FY414" s="51">
        <v>3282</v>
      </c>
      <c r="FZ414" s="51">
        <v>3033</v>
      </c>
      <c r="GA414" s="51">
        <v>2963</v>
      </c>
      <c r="GB414" s="51">
        <v>2517</v>
      </c>
      <c r="GC414" s="51">
        <v>2180</v>
      </c>
      <c r="GD414" s="51">
        <v>2154</v>
      </c>
      <c r="GE414" s="51">
        <v>1951</v>
      </c>
      <c r="GF414" s="51">
        <v>1922</v>
      </c>
      <c r="GG414" s="51">
        <v>1779</v>
      </c>
      <c r="GH414" s="51">
        <v>1560</v>
      </c>
      <c r="GI414" s="51">
        <v>1414</v>
      </c>
      <c r="GJ414" s="51">
        <v>1295</v>
      </c>
      <c r="GK414" s="51">
        <v>1114</v>
      </c>
      <c r="GL414" s="52">
        <v>5088</v>
      </c>
    </row>
    <row r="415" spans="1:194" s="1" customFormat="1">
      <c r="A415" s="30" t="s">
        <v>133</v>
      </c>
      <c r="B415" s="1" t="s">
        <v>490</v>
      </c>
      <c r="C415" s="29" t="str">
        <f t="shared" si="112"/>
        <v>LA England - South Cambridgeshire</v>
      </c>
      <c r="D415" s="50">
        <f t="shared" si="103"/>
        <v>62452</v>
      </c>
      <c r="E415" s="50">
        <f t="shared" si="104"/>
        <v>66468</v>
      </c>
      <c r="F415" s="51">
        <f t="shared" si="105"/>
        <v>165633</v>
      </c>
      <c r="G415" s="51">
        <f t="shared" si="106"/>
        <v>81130</v>
      </c>
      <c r="H415" s="52">
        <f t="shared" si="107"/>
        <v>84503</v>
      </c>
      <c r="I415" s="52">
        <f t="shared" si="108"/>
        <v>62452</v>
      </c>
      <c r="J415" s="52">
        <f t="shared" si="109"/>
        <v>66468</v>
      </c>
      <c r="K415" s="49">
        <f t="shared" si="110"/>
        <v>18678</v>
      </c>
      <c r="L415" s="50">
        <f t="shared" si="111"/>
        <v>18035</v>
      </c>
      <c r="M415" s="51">
        <v>801</v>
      </c>
      <c r="N415" s="51">
        <v>832</v>
      </c>
      <c r="O415" s="51">
        <v>935</v>
      </c>
      <c r="P415" s="51">
        <v>945</v>
      </c>
      <c r="Q415" s="51">
        <v>999</v>
      </c>
      <c r="R415" s="51">
        <v>981</v>
      </c>
      <c r="S415" s="51">
        <v>1104</v>
      </c>
      <c r="T415" s="51">
        <v>1008</v>
      </c>
      <c r="U415" s="51">
        <v>1089</v>
      </c>
      <c r="V415" s="51">
        <v>1100</v>
      </c>
      <c r="W415" s="51">
        <v>1125</v>
      </c>
      <c r="X415" s="51">
        <v>1202</v>
      </c>
      <c r="Y415" s="51">
        <v>1132</v>
      </c>
      <c r="Z415" s="51">
        <v>1126</v>
      </c>
      <c r="AA415" s="51">
        <v>1175</v>
      </c>
      <c r="AB415" s="51">
        <v>1078</v>
      </c>
      <c r="AC415" s="51">
        <v>1011</v>
      </c>
      <c r="AD415" s="51">
        <v>1035</v>
      </c>
      <c r="AE415" s="51">
        <v>904</v>
      </c>
      <c r="AF415" s="51">
        <v>658</v>
      </c>
      <c r="AG415" s="51">
        <v>594</v>
      </c>
      <c r="AH415" s="51">
        <v>571</v>
      </c>
      <c r="AI415" s="51">
        <v>624</v>
      </c>
      <c r="AJ415" s="51">
        <v>711</v>
      </c>
      <c r="AK415" s="51">
        <v>777</v>
      </c>
      <c r="AL415" s="51">
        <v>735</v>
      </c>
      <c r="AM415" s="51">
        <v>817</v>
      </c>
      <c r="AN415" s="51">
        <v>857</v>
      </c>
      <c r="AO415" s="51">
        <v>868</v>
      </c>
      <c r="AP415" s="51">
        <v>780</v>
      </c>
      <c r="AQ415" s="51">
        <v>849</v>
      </c>
      <c r="AR415" s="51">
        <v>1021</v>
      </c>
      <c r="AS415" s="51">
        <v>982</v>
      </c>
      <c r="AT415" s="51">
        <v>1090</v>
      </c>
      <c r="AU415" s="51">
        <v>1016</v>
      </c>
      <c r="AV415" s="51">
        <v>1045</v>
      </c>
      <c r="AW415" s="51">
        <v>1034</v>
      </c>
      <c r="AX415" s="51">
        <v>1153</v>
      </c>
      <c r="AY415" s="51">
        <v>1041</v>
      </c>
      <c r="AZ415" s="51">
        <v>1089</v>
      </c>
      <c r="BA415" s="51">
        <v>1203</v>
      </c>
      <c r="BB415" s="51">
        <v>1262</v>
      </c>
      <c r="BC415" s="51">
        <v>1156</v>
      </c>
      <c r="BD415" s="51">
        <v>1265</v>
      </c>
      <c r="BE415" s="51">
        <v>1163</v>
      </c>
      <c r="BF415" s="51">
        <v>1166</v>
      </c>
      <c r="BG415" s="51">
        <v>1128</v>
      </c>
      <c r="BH415" s="51">
        <v>1133</v>
      </c>
      <c r="BI415" s="51">
        <v>1170</v>
      </c>
      <c r="BJ415" s="51">
        <v>1234</v>
      </c>
      <c r="BK415" s="51">
        <v>1206</v>
      </c>
      <c r="BL415" s="51">
        <v>1248</v>
      </c>
      <c r="BM415" s="51">
        <v>1150</v>
      </c>
      <c r="BN415" s="51">
        <v>1071</v>
      </c>
      <c r="BO415" s="51">
        <v>1171</v>
      </c>
      <c r="BP415" s="51">
        <v>1118</v>
      </c>
      <c r="BQ415" s="51">
        <v>1073</v>
      </c>
      <c r="BR415" s="51">
        <v>1114</v>
      </c>
      <c r="BS415" s="51">
        <v>1169</v>
      </c>
      <c r="BT415" s="51">
        <v>1095</v>
      </c>
      <c r="BU415" s="51">
        <v>1040</v>
      </c>
      <c r="BV415" s="51">
        <v>962</v>
      </c>
      <c r="BW415" s="51">
        <v>929</v>
      </c>
      <c r="BX415" s="51">
        <v>913</v>
      </c>
      <c r="BY415" s="51">
        <v>974</v>
      </c>
      <c r="BZ415" s="51">
        <v>869</v>
      </c>
      <c r="CA415" s="51">
        <v>780</v>
      </c>
      <c r="CB415" s="51">
        <v>758</v>
      </c>
      <c r="CC415" s="51">
        <v>717</v>
      </c>
      <c r="CD415" s="51">
        <v>751</v>
      </c>
      <c r="CE415" s="51">
        <v>761</v>
      </c>
      <c r="CF415" s="51">
        <v>754</v>
      </c>
      <c r="CG415" s="51">
        <v>759</v>
      </c>
      <c r="CH415" s="51">
        <v>747</v>
      </c>
      <c r="CI415" s="51">
        <v>798</v>
      </c>
      <c r="CJ415" s="51">
        <v>896</v>
      </c>
      <c r="CK415" s="51">
        <v>669</v>
      </c>
      <c r="CL415" s="51">
        <v>692</v>
      </c>
      <c r="CM415" s="51">
        <v>623</v>
      </c>
      <c r="CN415" s="51">
        <v>575</v>
      </c>
      <c r="CO415" s="51">
        <v>506</v>
      </c>
      <c r="CP415" s="51">
        <v>360</v>
      </c>
      <c r="CQ415" s="51">
        <v>403</v>
      </c>
      <c r="CR415" s="51">
        <v>369</v>
      </c>
      <c r="CS415" s="51">
        <v>375</v>
      </c>
      <c r="CT415" s="51">
        <v>327</v>
      </c>
      <c r="CU415" s="51">
        <v>273</v>
      </c>
      <c r="CV415" s="51">
        <v>282</v>
      </c>
      <c r="CW415" s="51">
        <v>198</v>
      </c>
      <c r="CX415" s="51">
        <v>181</v>
      </c>
      <c r="CY415" s="51">
        <v>700</v>
      </c>
      <c r="CZ415" s="51">
        <v>805</v>
      </c>
      <c r="DA415" s="51">
        <v>886</v>
      </c>
      <c r="DB415" s="51">
        <v>849</v>
      </c>
      <c r="DC415" s="51">
        <v>899</v>
      </c>
      <c r="DD415" s="51">
        <v>915</v>
      </c>
      <c r="DE415" s="51">
        <v>994</v>
      </c>
      <c r="DF415" s="51">
        <v>1106</v>
      </c>
      <c r="DG415" s="51">
        <v>1019</v>
      </c>
      <c r="DH415" s="51">
        <v>1054</v>
      </c>
      <c r="DI415" s="51">
        <v>1136</v>
      </c>
      <c r="DJ415" s="51">
        <v>1120</v>
      </c>
      <c r="DK415" s="51">
        <v>1097</v>
      </c>
      <c r="DL415" s="51">
        <v>1064</v>
      </c>
      <c r="DM415" s="51">
        <v>1067</v>
      </c>
      <c r="DN415" s="51">
        <v>1040</v>
      </c>
      <c r="DO415" s="51">
        <v>1031</v>
      </c>
      <c r="DP415" s="51">
        <v>984</v>
      </c>
      <c r="DQ415" s="51">
        <v>969</v>
      </c>
      <c r="DR415" s="51">
        <v>861</v>
      </c>
      <c r="DS415" s="51">
        <v>554</v>
      </c>
      <c r="DT415" s="51">
        <v>505</v>
      </c>
      <c r="DU415" s="51">
        <v>500</v>
      </c>
      <c r="DV415" s="51">
        <v>623</v>
      </c>
      <c r="DW415" s="51">
        <v>649</v>
      </c>
      <c r="DX415" s="51">
        <v>698</v>
      </c>
      <c r="DY415" s="51">
        <v>696</v>
      </c>
      <c r="DZ415" s="51">
        <v>795</v>
      </c>
      <c r="EA415" s="51">
        <v>849</v>
      </c>
      <c r="EB415" s="51">
        <v>857</v>
      </c>
      <c r="EC415" s="51">
        <v>859</v>
      </c>
      <c r="ED415" s="51">
        <v>950</v>
      </c>
      <c r="EE415" s="51">
        <v>1110</v>
      </c>
      <c r="EF415" s="51">
        <v>1064</v>
      </c>
      <c r="EG415" s="51">
        <v>1136</v>
      </c>
      <c r="EH415" s="51">
        <v>1103</v>
      </c>
      <c r="EI415" s="51">
        <v>1164</v>
      </c>
      <c r="EJ415" s="51">
        <v>1165</v>
      </c>
      <c r="EK415" s="51">
        <v>1214</v>
      </c>
      <c r="EL415" s="51">
        <v>1171</v>
      </c>
      <c r="EM415" s="51">
        <v>1232</v>
      </c>
      <c r="EN415" s="51">
        <v>1221</v>
      </c>
      <c r="EO415" s="51">
        <v>1281</v>
      </c>
      <c r="EP415" s="51">
        <v>1242</v>
      </c>
      <c r="EQ415" s="51">
        <v>1277</v>
      </c>
      <c r="ER415" s="51">
        <v>1239</v>
      </c>
      <c r="ES415" s="51">
        <v>1239</v>
      </c>
      <c r="ET415" s="51">
        <v>1203</v>
      </c>
      <c r="EU415" s="51">
        <v>1169</v>
      </c>
      <c r="EV415" s="51">
        <v>1234</v>
      </c>
      <c r="EW415" s="51">
        <v>1182</v>
      </c>
      <c r="EX415" s="51">
        <v>1263</v>
      </c>
      <c r="EY415" s="51">
        <v>1252</v>
      </c>
      <c r="EZ415" s="51">
        <v>1297</v>
      </c>
      <c r="FA415" s="51">
        <v>1189</v>
      </c>
      <c r="FB415" s="51">
        <v>1202</v>
      </c>
      <c r="FC415" s="51">
        <v>1237</v>
      </c>
      <c r="FD415" s="51">
        <v>1086</v>
      </c>
      <c r="FE415" s="51">
        <v>1188</v>
      </c>
      <c r="FF415" s="51">
        <v>1180</v>
      </c>
      <c r="FG415" s="51">
        <v>1110</v>
      </c>
      <c r="FH415" s="51">
        <v>1034</v>
      </c>
      <c r="FI415" s="51">
        <v>1013</v>
      </c>
      <c r="FJ415" s="51">
        <v>925</v>
      </c>
      <c r="FK415" s="51">
        <v>956</v>
      </c>
      <c r="FL415" s="51">
        <v>887</v>
      </c>
      <c r="FM415" s="51">
        <v>870</v>
      </c>
      <c r="FN415" s="51">
        <v>879</v>
      </c>
      <c r="FO415" s="51">
        <v>824</v>
      </c>
      <c r="FP415" s="51">
        <v>861</v>
      </c>
      <c r="FQ415" s="51">
        <v>845</v>
      </c>
      <c r="FR415" s="51">
        <v>853</v>
      </c>
      <c r="FS415" s="51">
        <v>770</v>
      </c>
      <c r="FT415" s="51">
        <v>790</v>
      </c>
      <c r="FU415" s="51">
        <v>841</v>
      </c>
      <c r="FV415" s="51">
        <v>920</v>
      </c>
      <c r="FW415" s="51">
        <v>1087</v>
      </c>
      <c r="FX415" s="51">
        <v>750</v>
      </c>
      <c r="FY415" s="51">
        <v>709</v>
      </c>
      <c r="FZ415" s="51">
        <v>675</v>
      </c>
      <c r="GA415" s="51">
        <v>708</v>
      </c>
      <c r="GB415" s="51">
        <v>532</v>
      </c>
      <c r="GC415" s="51">
        <v>462</v>
      </c>
      <c r="GD415" s="51">
        <v>511</v>
      </c>
      <c r="GE415" s="51">
        <v>530</v>
      </c>
      <c r="GF415" s="51">
        <v>423</v>
      </c>
      <c r="GG415" s="51">
        <v>419</v>
      </c>
      <c r="GH415" s="51">
        <v>357</v>
      </c>
      <c r="GI415" s="51">
        <v>310</v>
      </c>
      <c r="GJ415" s="51">
        <v>282</v>
      </c>
      <c r="GK415" s="51">
        <v>242</v>
      </c>
      <c r="GL415" s="52">
        <v>1157</v>
      </c>
    </row>
    <row r="416" spans="1:194" s="1" customFormat="1">
      <c r="A416" s="30" t="s">
        <v>133</v>
      </c>
      <c r="B416" s="1" t="s">
        <v>491</v>
      </c>
      <c r="C416" s="29" t="str">
        <f t="shared" si="112"/>
        <v>LA England - South Derbyshire</v>
      </c>
      <c r="D416" s="50">
        <f t="shared" si="103"/>
        <v>42386</v>
      </c>
      <c r="E416" s="50">
        <f t="shared" si="104"/>
        <v>45156</v>
      </c>
      <c r="F416" s="51">
        <f t="shared" si="105"/>
        <v>111133</v>
      </c>
      <c r="G416" s="51">
        <f t="shared" si="106"/>
        <v>54368</v>
      </c>
      <c r="H416" s="52">
        <f t="shared" si="107"/>
        <v>56765</v>
      </c>
      <c r="I416" s="52">
        <f t="shared" si="108"/>
        <v>42386</v>
      </c>
      <c r="J416" s="52">
        <f t="shared" si="109"/>
        <v>45156</v>
      </c>
      <c r="K416" s="49">
        <f t="shared" si="110"/>
        <v>11982</v>
      </c>
      <c r="L416" s="50">
        <f t="shared" si="111"/>
        <v>11609</v>
      </c>
      <c r="M416" s="51">
        <v>632</v>
      </c>
      <c r="N416" s="51">
        <v>592</v>
      </c>
      <c r="O416" s="51">
        <v>606</v>
      </c>
      <c r="P416" s="51">
        <v>637</v>
      </c>
      <c r="Q416" s="51">
        <v>633</v>
      </c>
      <c r="R416" s="51">
        <v>617</v>
      </c>
      <c r="S416" s="51">
        <v>645</v>
      </c>
      <c r="T416" s="51">
        <v>680</v>
      </c>
      <c r="U416" s="51">
        <v>639</v>
      </c>
      <c r="V416" s="51">
        <v>670</v>
      </c>
      <c r="W416" s="51">
        <v>731</v>
      </c>
      <c r="X416" s="51">
        <v>707</v>
      </c>
      <c r="Y416" s="51">
        <v>683</v>
      </c>
      <c r="Z416" s="51">
        <v>679</v>
      </c>
      <c r="AA416" s="51">
        <v>737</v>
      </c>
      <c r="AB416" s="51">
        <v>756</v>
      </c>
      <c r="AC416" s="51">
        <v>693</v>
      </c>
      <c r="AD416" s="51">
        <v>645</v>
      </c>
      <c r="AE416" s="51">
        <v>615</v>
      </c>
      <c r="AF416" s="51">
        <v>454</v>
      </c>
      <c r="AG416" s="51">
        <v>423</v>
      </c>
      <c r="AH416" s="51">
        <v>442</v>
      </c>
      <c r="AI416" s="51">
        <v>517</v>
      </c>
      <c r="AJ416" s="51">
        <v>627</v>
      </c>
      <c r="AK416" s="51">
        <v>602</v>
      </c>
      <c r="AL416" s="51">
        <v>580</v>
      </c>
      <c r="AM416" s="51">
        <v>605</v>
      </c>
      <c r="AN416" s="51">
        <v>690</v>
      </c>
      <c r="AO416" s="51">
        <v>674</v>
      </c>
      <c r="AP416" s="51">
        <v>753</v>
      </c>
      <c r="AQ416" s="51">
        <v>805</v>
      </c>
      <c r="AR416" s="51">
        <v>777</v>
      </c>
      <c r="AS416" s="51">
        <v>752</v>
      </c>
      <c r="AT416" s="51">
        <v>753</v>
      </c>
      <c r="AU416" s="51">
        <v>713</v>
      </c>
      <c r="AV416" s="51">
        <v>679</v>
      </c>
      <c r="AW416" s="51">
        <v>719</v>
      </c>
      <c r="AX416" s="51">
        <v>673</v>
      </c>
      <c r="AY416" s="51">
        <v>729</v>
      </c>
      <c r="AZ416" s="51">
        <v>706</v>
      </c>
      <c r="BA416" s="51">
        <v>702</v>
      </c>
      <c r="BB416" s="51">
        <v>738</v>
      </c>
      <c r="BC416" s="51">
        <v>685</v>
      </c>
      <c r="BD416" s="51">
        <v>619</v>
      </c>
      <c r="BE416" s="51">
        <v>631</v>
      </c>
      <c r="BF416" s="51">
        <v>640</v>
      </c>
      <c r="BG416" s="51">
        <v>650</v>
      </c>
      <c r="BH416" s="51">
        <v>725</v>
      </c>
      <c r="BI416" s="51">
        <v>719</v>
      </c>
      <c r="BJ416" s="51">
        <v>706</v>
      </c>
      <c r="BK416" s="51">
        <v>861</v>
      </c>
      <c r="BL416" s="51">
        <v>873</v>
      </c>
      <c r="BM416" s="51">
        <v>787</v>
      </c>
      <c r="BN416" s="51">
        <v>764</v>
      </c>
      <c r="BO416" s="51">
        <v>895</v>
      </c>
      <c r="BP416" s="51">
        <v>914</v>
      </c>
      <c r="BQ416" s="51">
        <v>879</v>
      </c>
      <c r="BR416" s="51">
        <v>836</v>
      </c>
      <c r="BS416" s="51">
        <v>749</v>
      </c>
      <c r="BT416" s="51">
        <v>749</v>
      </c>
      <c r="BU416" s="51">
        <v>739</v>
      </c>
      <c r="BV416" s="51">
        <v>707</v>
      </c>
      <c r="BW416" s="51">
        <v>631</v>
      </c>
      <c r="BX416" s="51">
        <v>635</v>
      </c>
      <c r="BY416" s="51">
        <v>611</v>
      </c>
      <c r="BZ416" s="51">
        <v>594</v>
      </c>
      <c r="CA416" s="51">
        <v>589</v>
      </c>
      <c r="CB416" s="51">
        <v>525</v>
      </c>
      <c r="CC416" s="51">
        <v>543</v>
      </c>
      <c r="CD416" s="51">
        <v>576</v>
      </c>
      <c r="CE416" s="51">
        <v>543</v>
      </c>
      <c r="CF416" s="51">
        <v>533</v>
      </c>
      <c r="CG416" s="51">
        <v>493</v>
      </c>
      <c r="CH416" s="51">
        <v>495</v>
      </c>
      <c r="CI416" s="51">
        <v>501</v>
      </c>
      <c r="CJ416" s="51">
        <v>597</v>
      </c>
      <c r="CK416" s="51">
        <v>397</v>
      </c>
      <c r="CL416" s="51">
        <v>454</v>
      </c>
      <c r="CM416" s="51">
        <v>380</v>
      </c>
      <c r="CN416" s="51">
        <v>382</v>
      </c>
      <c r="CO416" s="51">
        <v>273</v>
      </c>
      <c r="CP416" s="51">
        <v>260</v>
      </c>
      <c r="CQ416" s="51">
        <v>230</v>
      </c>
      <c r="CR416" s="51">
        <v>217</v>
      </c>
      <c r="CS416" s="51">
        <v>194</v>
      </c>
      <c r="CT416" s="51">
        <v>132</v>
      </c>
      <c r="CU416" s="51">
        <v>137</v>
      </c>
      <c r="CV416" s="51">
        <v>106</v>
      </c>
      <c r="CW416" s="51">
        <v>104</v>
      </c>
      <c r="CX416" s="51">
        <v>85</v>
      </c>
      <c r="CY416" s="51">
        <v>313</v>
      </c>
      <c r="CZ416" s="51">
        <v>591</v>
      </c>
      <c r="DA416" s="51">
        <v>587</v>
      </c>
      <c r="DB416" s="51">
        <v>596</v>
      </c>
      <c r="DC416" s="51">
        <v>610</v>
      </c>
      <c r="DD416" s="51">
        <v>652</v>
      </c>
      <c r="DE416" s="51">
        <v>599</v>
      </c>
      <c r="DF416" s="51">
        <v>700</v>
      </c>
      <c r="DG416" s="51">
        <v>651</v>
      </c>
      <c r="DH416" s="51">
        <v>581</v>
      </c>
      <c r="DI416" s="51">
        <v>675</v>
      </c>
      <c r="DJ416" s="51">
        <v>677</v>
      </c>
      <c r="DK416" s="51">
        <v>682</v>
      </c>
      <c r="DL416" s="51">
        <v>687</v>
      </c>
      <c r="DM416" s="51">
        <v>652</v>
      </c>
      <c r="DN416" s="51">
        <v>699</v>
      </c>
      <c r="DO416" s="51">
        <v>677</v>
      </c>
      <c r="DP416" s="51">
        <v>663</v>
      </c>
      <c r="DQ416" s="51">
        <v>630</v>
      </c>
      <c r="DR416" s="51">
        <v>557</v>
      </c>
      <c r="DS416" s="51">
        <v>409</v>
      </c>
      <c r="DT416" s="51">
        <v>358</v>
      </c>
      <c r="DU416" s="51">
        <v>417</v>
      </c>
      <c r="DV416" s="51">
        <v>528</v>
      </c>
      <c r="DW416" s="51">
        <v>506</v>
      </c>
      <c r="DX416" s="51">
        <v>646</v>
      </c>
      <c r="DY416" s="51">
        <v>712</v>
      </c>
      <c r="DZ416" s="51">
        <v>693</v>
      </c>
      <c r="EA416" s="51">
        <v>747</v>
      </c>
      <c r="EB416" s="51">
        <v>766</v>
      </c>
      <c r="EC416" s="51">
        <v>825</v>
      </c>
      <c r="ED416" s="51">
        <v>783</v>
      </c>
      <c r="EE416" s="51">
        <v>893</v>
      </c>
      <c r="EF416" s="51">
        <v>845</v>
      </c>
      <c r="EG416" s="51">
        <v>736</v>
      </c>
      <c r="EH416" s="51">
        <v>778</v>
      </c>
      <c r="EI416" s="51">
        <v>787</v>
      </c>
      <c r="EJ416" s="51">
        <v>773</v>
      </c>
      <c r="EK416" s="51">
        <v>764</v>
      </c>
      <c r="EL416" s="51">
        <v>774</v>
      </c>
      <c r="EM416" s="51">
        <v>744</v>
      </c>
      <c r="EN416" s="51">
        <v>691</v>
      </c>
      <c r="EO416" s="51">
        <v>754</v>
      </c>
      <c r="EP416" s="51">
        <v>775</v>
      </c>
      <c r="EQ416" s="51">
        <v>732</v>
      </c>
      <c r="ER416" s="51">
        <v>687</v>
      </c>
      <c r="ES416" s="51">
        <v>712</v>
      </c>
      <c r="ET416" s="51">
        <v>627</v>
      </c>
      <c r="EU416" s="51">
        <v>690</v>
      </c>
      <c r="EV416" s="51">
        <v>751</v>
      </c>
      <c r="EW416" s="51">
        <v>778</v>
      </c>
      <c r="EX416" s="51">
        <v>830</v>
      </c>
      <c r="EY416" s="51">
        <v>882</v>
      </c>
      <c r="EZ416" s="51">
        <v>852</v>
      </c>
      <c r="FA416" s="51">
        <v>874</v>
      </c>
      <c r="FB416" s="51">
        <v>841</v>
      </c>
      <c r="FC416" s="51">
        <v>829</v>
      </c>
      <c r="FD416" s="51">
        <v>831</v>
      </c>
      <c r="FE416" s="51">
        <v>796</v>
      </c>
      <c r="FF416" s="51">
        <v>805</v>
      </c>
      <c r="FG416" s="51">
        <v>793</v>
      </c>
      <c r="FH416" s="51">
        <v>827</v>
      </c>
      <c r="FI416" s="51">
        <v>716</v>
      </c>
      <c r="FJ416" s="51">
        <v>689</v>
      </c>
      <c r="FK416" s="51">
        <v>666</v>
      </c>
      <c r="FL416" s="51">
        <v>671</v>
      </c>
      <c r="FM416" s="51">
        <v>544</v>
      </c>
      <c r="FN416" s="51">
        <v>604</v>
      </c>
      <c r="FO416" s="51">
        <v>604</v>
      </c>
      <c r="FP416" s="51">
        <v>610</v>
      </c>
      <c r="FQ416" s="51">
        <v>562</v>
      </c>
      <c r="FR416" s="51">
        <v>581</v>
      </c>
      <c r="FS416" s="51">
        <v>505</v>
      </c>
      <c r="FT416" s="51">
        <v>572</v>
      </c>
      <c r="FU416" s="51">
        <v>543</v>
      </c>
      <c r="FV416" s="51">
        <v>609</v>
      </c>
      <c r="FW416" s="51">
        <v>625</v>
      </c>
      <c r="FX416" s="51">
        <v>480</v>
      </c>
      <c r="FY416" s="51">
        <v>436</v>
      </c>
      <c r="FZ416" s="51">
        <v>456</v>
      </c>
      <c r="GA416" s="51">
        <v>372</v>
      </c>
      <c r="GB416" s="51">
        <v>333</v>
      </c>
      <c r="GC416" s="51">
        <v>272</v>
      </c>
      <c r="GD416" s="51">
        <v>291</v>
      </c>
      <c r="GE416" s="51">
        <v>307</v>
      </c>
      <c r="GF416" s="51">
        <v>233</v>
      </c>
      <c r="GG416" s="51">
        <v>231</v>
      </c>
      <c r="GH416" s="51">
        <v>196</v>
      </c>
      <c r="GI416" s="51">
        <v>213</v>
      </c>
      <c r="GJ416" s="51">
        <v>167</v>
      </c>
      <c r="GK416" s="51">
        <v>145</v>
      </c>
      <c r="GL416" s="52">
        <v>525</v>
      </c>
    </row>
    <row r="417" spans="1:194" s="1" customFormat="1">
      <c r="A417" s="30" t="s">
        <v>133</v>
      </c>
      <c r="B417" s="1" t="s">
        <v>492</v>
      </c>
      <c r="C417" s="29" t="str">
        <f t="shared" si="112"/>
        <v>LA England - South Gloucestershire</v>
      </c>
      <c r="D417" s="50">
        <f t="shared" si="103"/>
        <v>115036</v>
      </c>
      <c r="E417" s="50">
        <f t="shared" si="104"/>
        <v>119572</v>
      </c>
      <c r="F417" s="51">
        <f t="shared" si="105"/>
        <v>294765</v>
      </c>
      <c r="G417" s="51">
        <f t="shared" si="106"/>
        <v>145963</v>
      </c>
      <c r="H417" s="52">
        <f t="shared" si="107"/>
        <v>148802</v>
      </c>
      <c r="I417" s="52">
        <f t="shared" si="108"/>
        <v>115036</v>
      </c>
      <c r="J417" s="52">
        <f t="shared" si="109"/>
        <v>119572</v>
      </c>
      <c r="K417" s="49">
        <f t="shared" si="110"/>
        <v>30927</v>
      </c>
      <c r="L417" s="50">
        <f t="shared" si="111"/>
        <v>29230</v>
      </c>
      <c r="M417" s="51">
        <v>1611</v>
      </c>
      <c r="N417" s="51">
        <v>1620</v>
      </c>
      <c r="O417" s="51">
        <v>1625</v>
      </c>
      <c r="P417" s="51">
        <v>1743</v>
      </c>
      <c r="Q417" s="51">
        <v>1802</v>
      </c>
      <c r="R417" s="51">
        <v>1709</v>
      </c>
      <c r="S417" s="51">
        <v>1777</v>
      </c>
      <c r="T417" s="51">
        <v>1754</v>
      </c>
      <c r="U417" s="51">
        <v>1757</v>
      </c>
      <c r="V417" s="51">
        <v>1796</v>
      </c>
      <c r="W417" s="51">
        <v>1841</v>
      </c>
      <c r="X417" s="51">
        <v>1770</v>
      </c>
      <c r="Y417" s="51">
        <v>1825</v>
      </c>
      <c r="Z417" s="51">
        <v>1745</v>
      </c>
      <c r="AA417" s="51">
        <v>1720</v>
      </c>
      <c r="AB417" s="51">
        <v>1632</v>
      </c>
      <c r="AC417" s="51">
        <v>1614</v>
      </c>
      <c r="AD417" s="51">
        <v>1586</v>
      </c>
      <c r="AE417" s="51">
        <v>1785</v>
      </c>
      <c r="AF417" s="51">
        <v>1978</v>
      </c>
      <c r="AG417" s="51">
        <v>2056</v>
      </c>
      <c r="AH417" s="51">
        <v>1899</v>
      </c>
      <c r="AI417" s="51">
        <v>1987</v>
      </c>
      <c r="AJ417" s="51">
        <v>1964</v>
      </c>
      <c r="AK417" s="51">
        <v>1893</v>
      </c>
      <c r="AL417" s="51">
        <v>1863</v>
      </c>
      <c r="AM417" s="51">
        <v>1846</v>
      </c>
      <c r="AN417" s="51">
        <v>1985</v>
      </c>
      <c r="AO417" s="51">
        <v>2023</v>
      </c>
      <c r="AP417" s="51">
        <v>1971</v>
      </c>
      <c r="AQ417" s="51">
        <v>2054</v>
      </c>
      <c r="AR417" s="51">
        <v>2043</v>
      </c>
      <c r="AS417" s="51">
        <v>1996</v>
      </c>
      <c r="AT417" s="51">
        <v>2141</v>
      </c>
      <c r="AU417" s="51">
        <v>2091</v>
      </c>
      <c r="AV417" s="51">
        <v>2077</v>
      </c>
      <c r="AW417" s="51">
        <v>2007</v>
      </c>
      <c r="AX417" s="51">
        <v>2008</v>
      </c>
      <c r="AY417" s="51">
        <v>1993</v>
      </c>
      <c r="AZ417" s="51">
        <v>1926</v>
      </c>
      <c r="BA417" s="51">
        <v>1934</v>
      </c>
      <c r="BB417" s="51">
        <v>1895</v>
      </c>
      <c r="BC417" s="51">
        <v>1903</v>
      </c>
      <c r="BD417" s="51">
        <v>1855</v>
      </c>
      <c r="BE417" s="51">
        <v>1661</v>
      </c>
      <c r="BF417" s="51">
        <v>1714</v>
      </c>
      <c r="BG417" s="51">
        <v>1736</v>
      </c>
      <c r="BH417" s="51">
        <v>1678</v>
      </c>
      <c r="BI417" s="51">
        <v>1829</v>
      </c>
      <c r="BJ417" s="51">
        <v>1835</v>
      </c>
      <c r="BK417" s="51">
        <v>1825</v>
      </c>
      <c r="BL417" s="51">
        <v>2005</v>
      </c>
      <c r="BM417" s="51">
        <v>1930</v>
      </c>
      <c r="BN417" s="51">
        <v>1977</v>
      </c>
      <c r="BO417" s="51">
        <v>1906</v>
      </c>
      <c r="BP417" s="51">
        <v>2054</v>
      </c>
      <c r="BQ417" s="51">
        <v>2026</v>
      </c>
      <c r="BR417" s="51">
        <v>1945</v>
      </c>
      <c r="BS417" s="51">
        <v>1962</v>
      </c>
      <c r="BT417" s="51">
        <v>1956</v>
      </c>
      <c r="BU417" s="51">
        <v>1912</v>
      </c>
      <c r="BV417" s="51">
        <v>1792</v>
      </c>
      <c r="BW417" s="51">
        <v>1650</v>
      </c>
      <c r="BX417" s="51">
        <v>1574</v>
      </c>
      <c r="BY417" s="51">
        <v>1521</v>
      </c>
      <c r="BZ417" s="51">
        <v>1431</v>
      </c>
      <c r="CA417" s="51">
        <v>1306</v>
      </c>
      <c r="CB417" s="51">
        <v>1307</v>
      </c>
      <c r="CC417" s="51">
        <v>1330</v>
      </c>
      <c r="CD417" s="51">
        <v>1297</v>
      </c>
      <c r="CE417" s="51">
        <v>1211</v>
      </c>
      <c r="CF417" s="51">
        <v>1235</v>
      </c>
      <c r="CG417" s="51">
        <v>1286</v>
      </c>
      <c r="CH417" s="51">
        <v>1225</v>
      </c>
      <c r="CI417" s="51">
        <v>1294</v>
      </c>
      <c r="CJ417" s="51">
        <v>1493</v>
      </c>
      <c r="CK417" s="51">
        <v>1053</v>
      </c>
      <c r="CL417" s="51">
        <v>1141</v>
      </c>
      <c r="CM417" s="51">
        <v>1163</v>
      </c>
      <c r="CN417" s="51">
        <v>988</v>
      </c>
      <c r="CO417" s="51">
        <v>833</v>
      </c>
      <c r="CP417" s="51">
        <v>705</v>
      </c>
      <c r="CQ417" s="51">
        <v>703</v>
      </c>
      <c r="CR417" s="51">
        <v>678</v>
      </c>
      <c r="CS417" s="51">
        <v>627</v>
      </c>
      <c r="CT417" s="51">
        <v>538</v>
      </c>
      <c r="CU417" s="51">
        <v>510</v>
      </c>
      <c r="CV417" s="51">
        <v>386</v>
      </c>
      <c r="CW417" s="51">
        <v>350</v>
      </c>
      <c r="CX417" s="51">
        <v>314</v>
      </c>
      <c r="CY417" s="51">
        <v>971</v>
      </c>
      <c r="CZ417" s="51">
        <v>1436</v>
      </c>
      <c r="DA417" s="51">
        <v>1514</v>
      </c>
      <c r="DB417" s="51">
        <v>1490</v>
      </c>
      <c r="DC417" s="51">
        <v>1580</v>
      </c>
      <c r="DD417" s="51">
        <v>1578</v>
      </c>
      <c r="DE417" s="51">
        <v>1649</v>
      </c>
      <c r="DF417" s="51">
        <v>1645</v>
      </c>
      <c r="DG417" s="51">
        <v>1709</v>
      </c>
      <c r="DH417" s="51">
        <v>1671</v>
      </c>
      <c r="DI417" s="51">
        <v>1751</v>
      </c>
      <c r="DJ417" s="51">
        <v>1753</v>
      </c>
      <c r="DK417" s="51">
        <v>1680</v>
      </c>
      <c r="DL417" s="51">
        <v>1666</v>
      </c>
      <c r="DM417" s="51">
        <v>1702</v>
      </c>
      <c r="DN417" s="51">
        <v>1711</v>
      </c>
      <c r="DO417" s="51">
        <v>1557</v>
      </c>
      <c r="DP417" s="51">
        <v>1527</v>
      </c>
      <c r="DQ417" s="51">
        <v>1611</v>
      </c>
      <c r="DR417" s="51">
        <v>1545</v>
      </c>
      <c r="DS417" s="51">
        <v>1718</v>
      </c>
      <c r="DT417" s="51">
        <v>1661</v>
      </c>
      <c r="DU417" s="51">
        <v>1654</v>
      </c>
      <c r="DV417" s="51">
        <v>1688</v>
      </c>
      <c r="DW417" s="51">
        <v>1709</v>
      </c>
      <c r="DX417" s="51">
        <v>1645</v>
      </c>
      <c r="DY417" s="51">
        <v>1872</v>
      </c>
      <c r="DZ417" s="51">
        <v>1937</v>
      </c>
      <c r="EA417" s="51">
        <v>1936</v>
      </c>
      <c r="EB417" s="51">
        <v>1980</v>
      </c>
      <c r="EC417" s="51">
        <v>2122</v>
      </c>
      <c r="ED417" s="51">
        <v>2174</v>
      </c>
      <c r="EE417" s="51">
        <v>2123</v>
      </c>
      <c r="EF417" s="51">
        <v>2166</v>
      </c>
      <c r="EG417" s="51">
        <v>2174</v>
      </c>
      <c r="EH417" s="51">
        <v>2252</v>
      </c>
      <c r="EI417" s="51">
        <v>2079</v>
      </c>
      <c r="EJ417" s="51">
        <v>2162</v>
      </c>
      <c r="EK417" s="51">
        <v>2130</v>
      </c>
      <c r="EL417" s="51">
        <v>2067</v>
      </c>
      <c r="EM417" s="51">
        <v>2000</v>
      </c>
      <c r="EN417" s="51">
        <v>1921</v>
      </c>
      <c r="EO417" s="51">
        <v>1971</v>
      </c>
      <c r="EP417" s="51">
        <v>1972</v>
      </c>
      <c r="EQ417" s="51">
        <v>1846</v>
      </c>
      <c r="ER417" s="51">
        <v>1739</v>
      </c>
      <c r="ES417" s="51">
        <v>1762</v>
      </c>
      <c r="ET417" s="51">
        <v>1701</v>
      </c>
      <c r="EU417" s="51">
        <v>1781</v>
      </c>
      <c r="EV417" s="51">
        <v>1719</v>
      </c>
      <c r="EW417" s="51">
        <v>1855</v>
      </c>
      <c r="EX417" s="51">
        <v>1870</v>
      </c>
      <c r="EY417" s="51">
        <v>2056</v>
      </c>
      <c r="EZ417" s="51">
        <v>2012</v>
      </c>
      <c r="FA417" s="51">
        <v>2126</v>
      </c>
      <c r="FB417" s="51">
        <v>1975</v>
      </c>
      <c r="FC417" s="51">
        <v>2067</v>
      </c>
      <c r="FD417" s="51">
        <v>2074</v>
      </c>
      <c r="FE417" s="51">
        <v>2049</v>
      </c>
      <c r="FF417" s="51">
        <v>2084</v>
      </c>
      <c r="FG417" s="51">
        <v>1934</v>
      </c>
      <c r="FH417" s="51">
        <v>1775</v>
      </c>
      <c r="FI417" s="51">
        <v>1712</v>
      </c>
      <c r="FJ417" s="51">
        <v>1680</v>
      </c>
      <c r="FK417" s="51">
        <v>1561</v>
      </c>
      <c r="FL417" s="51">
        <v>1581</v>
      </c>
      <c r="FM417" s="51">
        <v>1438</v>
      </c>
      <c r="FN417" s="51">
        <v>1461</v>
      </c>
      <c r="FO417" s="51">
        <v>1374</v>
      </c>
      <c r="FP417" s="51">
        <v>1419</v>
      </c>
      <c r="FQ417" s="51">
        <v>1364</v>
      </c>
      <c r="FR417" s="51">
        <v>1297</v>
      </c>
      <c r="FS417" s="51">
        <v>1365</v>
      </c>
      <c r="FT417" s="51">
        <v>1406</v>
      </c>
      <c r="FU417" s="51">
        <v>1397</v>
      </c>
      <c r="FV417" s="51">
        <v>1564</v>
      </c>
      <c r="FW417" s="51">
        <v>1609</v>
      </c>
      <c r="FX417" s="51">
        <v>1289</v>
      </c>
      <c r="FY417" s="51">
        <v>1283</v>
      </c>
      <c r="FZ417" s="51">
        <v>1270</v>
      </c>
      <c r="GA417" s="51">
        <v>1151</v>
      </c>
      <c r="GB417" s="51">
        <v>1046</v>
      </c>
      <c r="GC417" s="51">
        <v>879</v>
      </c>
      <c r="GD417" s="51">
        <v>887</v>
      </c>
      <c r="GE417" s="51">
        <v>836</v>
      </c>
      <c r="GF417" s="51">
        <v>803</v>
      </c>
      <c r="GG417" s="51">
        <v>724</v>
      </c>
      <c r="GH417" s="51">
        <v>674</v>
      </c>
      <c r="GI417" s="51">
        <v>597</v>
      </c>
      <c r="GJ417" s="51">
        <v>509</v>
      </c>
      <c r="GK417" s="51">
        <v>472</v>
      </c>
      <c r="GL417" s="52">
        <v>1841</v>
      </c>
    </row>
    <row r="418" spans="1:194" s="1" customFormat="1">
      <c r="A418" s="30" t="s">
        <v>133</v>
      </c>
      <c r="B418" s="1" t="s">
        <v>493</v>
      </c>
      <c r="C418" s="29" t="str">
        <f t="shared" si="112"/>
        <v>LA England - South Hams</v>
      </c>
      <c r="D418" s="50">
        <f t="shared" si="103"/>
        <v>35333</v>
      </c>
      <c r="E418" s="50">
        <f t="shared" si="104"/>
        <v>38702</v>
      </c>
      <c r="F418" s="51">
        <f t="shared" si="105"/>
        <v>89812</v>
      </c>
      <c r="G418" s="51">
        <f t="shared" si="106"/>
        <v>43356</v>
      </c>
      <c r="H418" s="52">
        <f t="shared" si="107"/>
        <v>46456</v>
      </c>
      <c r="I418" s="52">
        <f t="shared" si="108"/>
        <v>35333</v>
      </c>
      <c r="J418" s="52">
        <f t="shared" si="109"/>
        <v>38702</v>
      </c>
      <c r="K418" s="49">
        <f t="shared" si="110"/>
        <v>8023</v>
      </c>
      <c r="L418" s="50">
        <f t="shared" si="111"/>
        <v>7754</v>
      </c>
      <c r="M418" s="51">
        <v>325</v>
      </c>
      <c r="N418" s="51">
        <v>335</v>
      </c>
      <c r="O418" s="51">
        <v>361</v>
      </c>
      <c r="P418" s="51">
        <v>380</v>
      </c>
      <c r="Q418" s="51">
        <v>449</v>
      </c>
      <c r="R418" s="51">
        <v>410</v>
      </c>
      <c r="S418" s="51">
        <v>451</v>
      </c>
      <c r="T418" s="51">
        <v>449</v>
      </c>
      <c r="U418" s="51">
        <v>439</v>
      </c>
      <c r="V418" s="51">
        <v>461</v>
      </c>
      <c r="W418" s="51">
        <v>517</v>
      </c>
      <c r="X418" s="51">
        <v>541</v>
      </c>
      <c r="Y418" s="51">
        <v>515</v>
      </c>
      <c r="Z418" s="51">
        <v>497</v>
      </c>
      <c r="AA418" s="51">
        <v>452</v>
      </c>
      <c r="AB418" s="51">
        <v>505</v>
      </c>
      <c r="AC418" s="51">
        <v>469</v>
      </c>
      <c r="AD418" s="51">
        <v>467</v>
      </c>
      <c r="AE418" s="51">
        <v>485</v>
      </c>
      <c r="AF418" s="51">
        <v>357</v>
      </c>
      <c r="AG418" s="51">
        <v>298</v>
      </c>
      <c r="AH418" s="51">
        <v>341</v>
      </c>
      <c r="AI418" s="51">
        <v>335</v>
      </c>
      <c r="AJ418" s="51">
        <v>391</v>
      </c>
      <c r="AK418" s="51">
        <v>391</v>
      </c>
      <c r="AL418" s="51">
        <v>422</v>
      </c>
      <c r="AM418" s="51">
        <v>366</v>
      </c>
      <c r="AN418" s="51">
        <v>351</v>
      </c>
      <c r="AO418" s="51">
        <v>383</v>
      </c>
      <c r="AP418" s="51">
        <v>372</v>
      </c>
      <c r="AQ418" s="51">
        <v>413</v>
      </c>
      <c r="AR418" s="51">
        <v>426</v>
      </c>
      <c r="AS418" s="51">
        <v>401</v>
      </c>
      <c r="AT418" s="51">
        <v>440</v>
      </c>
      <c r="AU418" s="51">
        <v>464</v>
      </c>
      <c r="AV418" s="51">
        <v>459</v>
      </c>
      <c r="AW418" s="51">
        <v>417</v>
      </c>
      <c r="AX418" s="51">
        <v>392</v>
      </c>
      <c r="AY418" s="51">
        <v>458</v>
      </c>
      <c r="AZ418" s="51">
        <v>419</v>
      </c>
      <c r="BA418" s="51">
        <v>483</v>
      </c>
      <c r="BB418" s="51">
        <v>437</v>
      </c>
      <c r="BC418" s="51">
        <v>464</v>
      </c>
      <c r="BD418" s="51">
        <v>472</v>
      </c>
      <c r="BE418" s="51">
        <v>397</v>
      </c>
      <c r="BF418" s="51">
        <v>422</v>
      </c>
      <c r="BG418" s="51">
        <v>467</v>
      </c>
      <c r="BH418" s="51">
        <v>470</v>
      </c>
      <c r="BI418" s="51">
        <v>493</v>
      </c>
      <c r="BJ418" s="51">
        <v>489</v>
      </c>
      <c r="BK418" s="51">
        <v>604</v>
      </c>
      <c r="BL418" s="51">
        <v>566</v>
      </c>
      <c r="BM418" s="51">
        <v>580</v>
      </c>
      <c r="BN418" s="51">
        <v>621</v>
      </c>
      <c r="BO418" s="51">
        <v>647</v>
      </c>
      <c r="BP418" s="51">
        <v>679</v>
      </c>
      <c r="BQ418" s="51">
        <v>683</v>
      </c>
      <c r="BR418" s="51">
        <v>713</v>
      </c>
      <c r="BS418" s="51">
        <v>699</v>
      </c>
      <c r="BT418" s="51">
        <v>723</v>
      </c>
      <c r="BU418" s="51">
        <v>753</v>
      </c>
      <c r="BV418" s="51">
        <v>686</v>
      </c>
      <c r="BW418" s="51">
        <v>677</v>
      </c>
      <c r="BX418" s="51">
        <v>725</v>
      </c>
      <c r="BY418" s="51">
        <v>657</v>
      </c>
      <c r="BZ418" s="51">
        <v>699</v>
      </c>
      <c r="CA418" s="51">
        <v>652</v>
      </c>
      <c r="CB418" s="51">
        <v>624</v>
      </c>
      <c r="CC418" s="51">
        <v>566</v>
      </c>
      <c r="CD418" s="51">
        <v>640</v>
      </c>
      <c r="CE418" s="51">
        <v>618</v>
      </c>
      <c r="CF418" s="51">
        <v>599</v>
      </c>
      <c r="CG418" s="51">
        <v>598</v>
      </c>
      <c r="CH418" s="51">
        <v>658</v>
      </c>
      <c r="CI418" s="51">
        <v>718</v>
      </c>
      <c r="CJ418" s="51">
        <v>717</v>
      </c>
      <c r="CK418" s="51">
        <v>561</v>
      </c>
      <c r="CL418" s="51">
        <v>538</v>
      </c>
      <c r="CM418" s="51">
        <v>499</v>
      </c>
      <c r="CN418" s="51">
        <v>441</v>
      </c>
      <c r="CO418" s="51">
        <v>354</v>
      </c>
      <c r="CP418" s="51">
        <v>322</v>
      </c>
      <c r="CQ418" s="51">
        <v>278</v>
      </c>
      <c r="CR418" s="51">
        <v>303</v>
      </c>
      <c r="CS418" s="51">
        <v>261</v>
      </c>
      <c r="CT418" s="51">
        <v>225</v>
      </c>
      <c r="CU418" s="51">
        <v>226</v>
      </c>
      <c r="CV418" s="51">
        <v>181</v>
      </c>
      <c r="CW418" s="51">
        <v>147</v>
      </c>
      <c r="CX418" s="51">
        <v>123</v>
      </c>
      <c r="CY418" s="51">
        <v>397</v>
      </c>
      <c r="CZ418" s="51">
        <v>287</v>
      </c>
      <c r="DA418" s="51">
        <v>309</v>
      </c>
      <c r="DB418" s="51">
        <v>350</v>
      </c>
      <c r="DC418" s="51">
        <v>364</v>
      </c>
      <c r="DD418" s="51">
        <v>407</v>
      </c>
      <c r="DE418" s="51">
        <v>404</v>
      </c>
      <c r="DF418" s="51">
        <v>426</v>
      </c>
      <c r="DG418" s="51">
        <v>438</v>
      </c>
      <c r="DH418" s="51">
        <v>475</v>
      </c>
      <c r="DI418" s="51">
        <v>480</v>
      </c>
      <c r="DJ418" s="51">
        <v>488</v>
      </c>
      <c r="DK418" s="51">
        <v>497</v>
      </c>
      <c r="DL418" s="51">
        <v>482</v>
      </c>
      <c r="DM418" s="51">
        <v>450</v>
      </c>
      <c r="DN418" s="51">
        <v>489</v>
      </c>
      <c r="DO418" s="51">
        <v>493</v>
      </c>
      <c r="DP418" s="51">
        <v>461</v>
      </c>
      <c r="DQ418" s="51">
        <v>454</v>
      </c>
      <c r="DR418" s="51">
        <v>423</v>
      </c>
      <c r="DS418" s="51">
        <v>277</v>
      </c>
      <c r="DT418" s="51">
        <v>252</v>
      </c>
      <c r="DU418" s="51">
        <v>235</v>
      </c>
      <c r="DV418" s="51">
        <v>309</v>
      </c>
      <c r="DW418" s="51">
        <v>335</v>
      </c>
      <c r="DX418" s="51">
        <v>325</v>
      </c>
      <c r="DY418" s="51">
        <v>327</v>
      </c>
      <c r="DZ418" s="51">
        <v>344</v>
      </c>
      <c r="EA418" s="51">
        <v>319</v>
      </c>
      <c r="EB418" s="51">
        <v>386</v>
      </c>
      <c r="EC418" s="51">
        <v>380</v>
      </c>
      <c r="ED418" s="51">
        <v>456</v>
      </c>
      <c r="EE418" s="51">
        <v>425</v>
      </c>
      <c r="EF418" s="51">
        <v>446</v>
      </c>
      <c r="EG418" s="51">
        <v>503</v>
      </c>
      <c r="EH418" s="51">
        <v>477</v>
      </c>
      <c r="EI418" s="51">
        <v>458</v>
      </c>
      <c r="EJ418" s="51">
        <v>480</v>
      </c>
      <c r="EK418" s="51">
        <v>494</v>
      </c>
      <c r="EL418" s="51">
        <v>506</v>
      </c>
      <c r="EM418" s="51">
        <v>489</v>
      </c>
      <c r="EN418" s="51">
        <v>497</v>
      </c>
      <c r="EO418" s="51">
        <v>489</v>
      </c>
      <c r="EP418" s="51">
        <v>521</v>
      </c>
      <c r="EQ418" s="51">
        <v>554</v>
      </c>
      <c r="ER418" s="51">
        <v>504</v>
      </c>
      <c r="ES418" s="51">
        <v>504</v>
      </c>
      <c r="ET418" s="51">
        <v>499</v>
      </c>
      <c r="EU418" s="51">
        <v>497</v>
      </c>
      <c r="EV418" s="51">
        <v>559</v>
      </c>
      <c r="EW418" s="51">
        <v>588</v>
      </c>
      <c r="EX418" s="51">
        <v>614</v>
      </c>
      <c r="EY418" s="51">
        <v>649</v>
      </c>
      <c r="EZ418" s="51">
        <v>641</v>
      </c>
      <c r="FA418" s="51">
        <v>705</v>
      </c>
      <c r="FB418" s="51">
        <v>712</v>
      </c>
      <c r="FC418" s="51">
        <v>761</v>
      </c>
      <c r="FD418" s="51">
        <v>786</v>
      </c>
      <c r="FE418" s="51">
        <v>812</v>
      </c>
      <c r="FF418" s="51">
        <v>781</v>
      </c>
      <c r="FG418" s="51">
        <v>784</v>
      </c>
      <c r="FH418" s="51">
        <v>808</v>
      </c>
      <c r="FI418" s="51">
        <v>742</v>
      </c>
      <c r="FJ418" s="51">
        <v>800</v>
      </c>
      <c r="FK418" s="51">
        <v>720</v>
      </c>
      <c r="FL418" s="51">
        <v>752</v>
      </c>
      <c r="FM418" s="51">
        <v>723</v>
      </c>
      <c r="FN418" s="51">
        <v>665</v>
      </c>
      <c r="FO418" s="51">
        <v>704</v>
      </c>
      <c r="FP418" s="51">
        <v>645</v>
      </c>
      <c r="FQ418" s="51">
        <v>703</v>
      </c>
      <c r="FR418" s="51">
        <v>689</v>
      </c>
      <c r="FS418" s="51">
        <v>672</v>
      </c>
      <c r="FT418" s="51">
        <v>688</v>
      </c>
      <c r="FU418" s="51">
        <v>625</v>
      </c>
      <c r="FV418" s="51">
        <v>739</v>
      </c>
      <c r="FW418" s="51">
        <v>761</v>
      </c>
      <c r="FX418" s="51">
        <v>647</v>
      </c>
      <c r="FY418" s="51">
        <v>578</v>
      </c>
      <c r="FZ418" s="51">
        <v>539</v>
      </c>
      <c r="GA418" s="51">
        <v>479</v>
      </c>
      <c r="GB418" s="51">
        <v>439</v>
      </c>
      <c r="GC418" s="51">
        <v>332</v>
      </c>
      <c r="GD418" s="51">
        <v>387</v>
      </c>
      <c r="GE418" s="51">
        <v>334</v>
      </c>
      <c r="GF418" s="51">
        <v>310</v>
      </c>
      <c r="GG418" s="51">
        <v>287</v>
      </c>
      <c r="GH418" s="51">
        <v>277</v>
      </c>
      <c r="GI418" s="51">
        <v>268</v>
      </c>
      <c r="GJ418" s="51">
        <v>224</v>
      </c>
      <c r="GK418" s="51">
        <v>195</v>
      </c>
      <c r="GL418" s="52">
        <v>867</v>
      </c>
    </row>
    <row r="419" spans="1:194" s="1" customFormat="1">
      <c r="A419" s="30" t="s">
        <v>133</v>
      </c>
      <c r="B419" s="1" t="s">
        <v>494</v>
      </c>
      <c r="C419" s="29" t="str">
        <f t="shared" si="112"/>
        <v>LA England - South Holland</v>
      </c>
      <c r="D419" s="50">
        <f t="shared" si="103"/>
        <v>38009</v>
      </c>
      <c r="E419" s="50">
        <f t="shared" si="104"/>
        <v>40343</v>
      </c>
      <c r="F419" s="51">
        <f t="shared" si="105"/>
        <v>96983</v>
      </c>
      <c r="G419" s="51">
        <f t="shared" si="106"/>
        <v>47572</v>
      </c>
      <c r="H419" s="52">
        <f t="shared" si="107"/>
        <v>49411</v>
      </c>
      <c r="I419" s="52">
        <f t="shared" si="108"/>
        <v>38009</v>
      </c>
      <c r="J419" s="52">
        <f t="shared" si="109"/>
        <v>40343</v>
      </c>
      <c r="K419" s="49">
        <f t="shared" si="110"/>
        <v>9563</v>
      </c>
      <c r="L419" s="50">
        <f t="shared" si="111"/>
        <v>9068</v>
      </c>
      <c r="M419" s="51">
        <v>453</v>
      </c>
      <c r="N419" s="51">
        <v>546</v>
      </c>
      <c r="O419" s="51">
        <v>478</v>
      </c>
      <c r="P419" s="51">
        <v>525</v>
      </c>
      <c r="Q419" s="51">
        <v>554</v>
      </c>
      <c r="R419" s="51">
        <v>549</v>
      </c>
      <c r="S419" s="51">
        <v>564</v>
      </c>
      <c r="T419" s="51">
        <v>508</v>
      </c>
      <c r="U419" s="51">
        <v>525</v>
      </c>
      <c r="V419" s="51">
        <v>575</v>
      </c>
      <c r="W419" s="51">
        <v>538</v>
      </c>
      <c r="X419" s="51">
        <v>539</v>
      </c>
      <c r="Y419" s="51">
        <v>553</v>
      </c>
      <c r="Z419" s="51">
        <v>545</v>
      </c>
      <c r="AA419" s="51">
        <v>600</v>
      </c>
      <c r="AB419" s="51">
        <v>516</v>
      </c>
      <c r="AC419" s="51">
        <v>524</v>
      </c>
      <c r="AD419" s="51">
        <v>471</v>
      </c>
      <c r="AE419" s="51">
        <v>488</v>
      </c>
      <c r="AF419" s="51">
        <v>403</v>
      </c>
      <c r="AG419" s="51">
        <v>366</v>
      </c>
      <c r="AH419" s="51">
        <v>376</v>
      </c>
      <c r="AI419" s="51">
        <v>465</v>
      </c>
      <c r="AJ419" s="51">
        <v>478</v>
      </c>
      <c r="AK419" s="51">
        <v>477</v>
      </c>
      <c r="AL419" s="51">
        <v>504</v>
      </c>
      <c r="AM419" s="51">
        <v>489</v>
      </c>
      <c r="AN419" s="51">
        <v>506</v>
      </c>
      <c r="AO419" s="51">
        <v>525</v>
      </c>
      <c r="AP419" s="51">
        <v>583</v>
      </c>
      <c r="AQ419" s="51">
        <v>459</v>
      </c>
      <c r="AR419" s="51">
        <v>584</v>
      </c>
      <c r="AS419" s="51">
        <v>605</v>
      </c>
      <c r="AT419" s="51">
        <v>616</v>
      </c>
      <c r="AU419" s="51">
        <v>622</v>
      </c>
      <c r="AV419" s="51">
        <v>579</v>
      </c>
      <c r="AW419" s="51">
        <v>596</v>
      </c>
      <c r="AX419" s="51">
        <v>554</v>
      </c>
      <c r="AY419" s="51">
        <v>543</v>
      </c>
      <c r="AZ419" s="51">
        <v>547</v>
      </c>
      <c r="BA419" s="51">
        <v>540</v>
      </c>
      <c r="BB419" s="51">
        <v>506</v>
      </c>
      <c r="BC419" s="51">
        <v>577</v>
      </c>
      <c r="BD419" s="51">
        <v>571</v>
      </c>
      <c r="BE419" s="51">
        <v>517</v>
      </c>
      <c r="BF419" s="51">
        <v>490</v>
      </c>
      <c r="BG419" s="51">
        <v>533</v>
      </c>
      <c r="BH419" s="51">
        <v>545</v>
      </c>
      <c r="BI419" s="51">
        <v>574</v>
      </c>
      <c r="BJ419" s="51">
        <v>618</v>
      </c>
      <c r="BK419" s="51">
        <v>651</v>
      </c>
      <c r="BL419" s="51">
        <v>740</v>
      </c>
      <c r="BM419" s="51">
        <v>670</v>
      </c>
      <c r="BN419" s="51">
        <v>682</v>
      </c>
      <c r="BO419" s="51">
        <v>695</v>
      </c>
      <c r="BP419" s="51">
        <v>707</v>
      </c>
      <c r="BQ419" s="51">
        <v>714</v>
      </c>
      <c r="BR419" s="51">
        <v>733</v>
      </c>
      <c r="BS419" s="51">
        <v>754</v>
      </c>
      <c r="BT419" s="51">
        <v>703</v>
      </c>
      <c r="BU419" s="51">
        <v>701</v>
      </c>
      <c r="BV419" s="51">
        <v>679</v>
      </c>
      <c r="BW419" s="51">
        <v>612</v>
      </c>
      <c r="BX419" s="51">
        <v>617</v>
      </c>
      <c r="BY419" s="51">
        <v>644</v>
      </c>
      <c r="BZ419" s="51">
        <v>596</v>
      </c>
      <c r="CA419" s="51">
        <v>556</v>
      </c>
      <c r="CB419" s="51">
        <v>561</v>
      </c>
      <c r="CC419" s="51">
        <v>566</v>
      </c>
      <c r="CD419" s="51">
        <v>521</v>
      </c>
      <c r="CE419" s="51">
        <v>517</v>
      </c>
      <c r="CF419" s="51">
        <v>548</v>
      </c>
      <c r="CG419" s="51">
        <v>553</v>
      </c>
      <c r="CH419" s="51">
        <v>597</v>
      </c>
      <c r="CI419" s="51">
        <v>608</v>
      </c>
      <c r="CJ419" s="51">
        <v>680</v>
      </c>
      <c r="CK419" s="51">
        <v>478</v>
      </c>
      <c r="CL419" s="51">
        <v>437</v>
      </c>
      <c r="CM419" s="51">
        <v>451</v>
      </c>
      <c r="CN419" s="51">
        <v>406</v>
      </c>
      <c r="CO419" s="51">
        <v>361</v>
      </c>
      <c r="CP419" s="51">
        <v>262</v>
      </c>
      <c r="CQ419" s="51">
        <v>313</v>
      </c>
      <c r="CR419" s="51">
        <v>271</v>
      </c>
      <c r="CS419" s="51">
        <v>272</v>
      </c>
      <c r="CT419" s="51">
        <v>253</v>
      </c>
      <c r="CU419" s="51">
        <v>204</v>
      </c>
      <c r="CV419" s="51">
        <v>172</v>
      </c>
      <c r="CW419" s="51">
        <v>135</v>
      </c>
      <c r="CX419" s="51">
        <v>134</v>
      </c>
      <c r="CY419" s="51">
        <v>419</v>
      </c>
      <c r="CZ419" s="51">
        <v>460</v>
      </c>
      <c r="DA419" s="51">
        <v>454</v>
      </c>
      <c r="DB419" s="51">
        <v>461</v>
      </c>
      <c r="DC419" s="51">
        <v>488</v>
      </c>
      <c r="DD419" s="51">
        <v>485</v>
      </c>
      <c r="DE419" s="51">
        <v>466</v>
      </c>
      <c r="DF419" s="51">
        <v>537</v>
      </c>
      <c r="DG419" s="51">
        <v>500</v>
      </c>
      <c r="DH419" s="51">
        <v>545</v>
      </c>
      <c r="DI419" s="51">
        <v>529</v>
      </c>
      <c r="DJ419" s="51">
        <v>558</v>
      </c>
      <c r="DK419" s="51">
        <v>531</v>
      </c>
      <c r="DL419" s="51">
        <v>531</v>
      </c>
      <c r="DM419" s="51">
        <v>535</v>
      </c>
      <c r="DN419" s="51">
        <v>481</v>
      </c>
      <c r="DO419" s="51">
        <v>497</v>
      </c>
      <c r="DP419" s="51">
        <v>546</v>
      </c>
      <c r="DQ419" s="51">
        <v>464</v>
      </c>
      <c r="DR419" s="51">
        <v>449</v>
      </c>
      <c r="DS419" s="51">
        <v>299</v>
      </c>
      <c r="DT419" s="51">
        <v>330</v>
      </c>
      <c r="DU419" s="51">
        <v>380</v>
      </c>
      <c r="DV419" s="51">
        <v>438</v>
      </c>
      <c r="DW419" s="51">
        <v>510</v>
      </c>
      <c r="DX419" s="51">
        <v>501</v>
      </c>
      <c r="DY419" s="51">
        <v>490</v>
      </c>
      <c r="DZ419" s="51">
        <v>538</v>
      </c>
      <c r="EA419" s="51">
        <v>527</v>
      </c>
      <c r="EB419" s="51">
        <v>526</v>
      </c>
      <c r="EC419" s="51">
        <v>553</v>
      </c>
      <c r="ED419" s="51">
        <v>587</v>
      </c>
      <c r="EE419" s="51">
        <v>586</v>
      </c>
      <c r="EF419" s="51">
        <v>647</v>
      </c>
      <c r="EG419" s="51">
        <v>588</v>
      </c>
      <c r="EH419" s="51">
        <v>635</v>
      </c>
      <c r="EI419" s="51">
        <v>590</v>
      </c>
      <c r="EJ419" s="51">
        <v>592</v>
      </c>
      <c r="EK419" s="51">
        <v>567</v>
      </c>
      <c r="EL419" s="51">
        <v>578</v>
      </c>
      <c r="EM419" s="51">
        <v>581</v>
      </c>
      <c r="EN419" s="51">
        <v>569</v>
      </c>
      <c r="EO419" s="51">
        <v>555</v>
      </c>
      <c r="EP419" s="51">
        <v>571</v>
      </c>
      <c r="EQ419" s="51">
        <v>574</v>
      </c>
      <c r="ER419" s="51">
        <v>527</v>
      </c>
      <c r="ES419" s="51">
        <v>528</v>
      </c>
      <c r="ET419" s="51">
        <v>594</v>
      </c>
      <c r="EU419" s="51">
        <v>591</v>
      </c>
      <c r="EV419" s="51">
        <v>675</v>
      </c>
      <c r="EW419" s="51">
        <v>638</v>
      </c>
      <c r="EX419" s="51">
        <v>659</v>
      </c>
      <c r="EY419" s="51">
        <v>723</v>
      </c>
      <c r="EZ419" s="51">
        <v>716</v>
      </c>
      <c r="FA419" s="51">
        <v>718</v>
      </c>
      <c r="FB419" s="51">
        <v>755</v>
      </c>
      <c r="FC419" s="51">
        <v>727</v>
      </c>
      <c r="FD419" s="51">
        <v>722</v>
      </c>
      <c r="FE419" s="51">
        <v>779</v>
      </c>
      <c r="FF419" s="51">
        <v>757</v>
      </c>
      <c r="FG419" s="51">
        <v>747</v>
      </c>
      <c r="FH419" s="51">
        <v>751</v>
      </c>
      <c r="FI419" s="51">
        <v>673</v>
      </c>
      <c r="FJ419" s="51">
        <v>638</v>
      </c>
      <c r="FK419" s="51">
        <v>617</v>
      </c>
      <c r="FL419" s="51">
        <v>646</v>
      </c>
      <c r="FM419" s="51">
        <v>606</v>
      </c>
      <c r="FN419" s="51">
        <v>615</v>
      </c>
      <c r="FO419" s="51">
        <v>560</v>
      </c>
      <c r="FP419" s="51">
        <v>570</v>
      </c>
      <c r="FQ419" s="51">
        <v>585</v>
      </c>
      <c r="FR419" s="51">
        <v>605</v>
      </c>
      <c r="FS419" s="51">
        <v>593</v>
      </c>
      <c r="FT419" s="51">
        <v>560</v>
      </c>
      <c r="FU419" s="51">
        <v>611</v>
      </c>
      <c r="FV419" s="51">
        <v>654</v>
      </c>
      <c r="FW419" s="51">
        <v>698</v>
      </c>
      <c r="FX419" s="51">
        <v>521</v>
      </c>
      <c r="FY419" s="51">
        <v>525</v>
      </c>
      <c r="FZ419" s="51">
        <v>477</v>
      </c>
      <c r="GA419" s="51">
        <v>478</v>
      </c>
      <c r="GB419" s="51">
        <v>392</v>
      </c>
      <c r="GC419" s="51">
        <v>387</v>
      </c>
      <c r="GD419" s="51">
        <v>369</v>
      </c>
      <c r="GE419" s="51">
        <v>318</v>
      </c>
      <c r="GF419" s="51">
        <v>326</v>
      </c>
      <c r="GG419" s="51">
        <v>311</v>
      </c>
      <c r="GH419" s="51">
        <v>278</v>
      </c>
      <c r="GI419" s="51">
        <v>223</v>
      </c>
      <c r="GJ419" s="51">
        <v>192</v>
      </c>
      <c r="GK419" s="51">
        <v>171</v>
      </c>
      <c r="GL419" s="52">
        <v>776</v>
      </c>
    </row>
    <row r="420" spans="1:194" s="1" customFormat="1">
      <c r="A420" s="30" t="s">
        <v>133</v>
      </c>
      <c r="B420" s="1" t="s">
        <v>495</v>
      </c>
      <c r="C420" s="29" t="str">
        <f t="shared" si="112"/>
        <v>LA England - South Kesteven</v>
      </c>
      <c r="D420" s="50">
        <f t="shared" si="103"/>
        <v>55210</v>
      </c>
      <c r="E420" s="50">
        <f t="shared" si="104"/>
        <v>60301</v>
      </c>
      <c r="F420" s="51">
        <f t="shared" si="105"/>
        <v>144249</v>
      </c>
      <c r="G420" s="51">
        <f t="shared" si="106"/>
        <v>69829</v>
      </c>
      <c r="H420" s="52">
        <f t="shared" si="107"/>
        <v>74420</v>
      </c>
      <c r="I420" s="52">
        <f t="shared" si="108"/>
        <v>55210</v>
      </c>
      <c r="J420" s="52">
        <f t="shared" si="109"/>
        <v>60301</v>
      </c>
      <c r="K420" s="49">
        <f t="shared" si="110"/>
        <v>14619</v>
      </c>
      <c r="L420" s="50">
        <f t="shared" si="111"/>
        <v>14119</v>
      </c>
      <c r="M420" s="51">
        <v>591</v>
      </c>
      <c r="N420" s="51">
        <v>661</v>
      </c>
      <c r="O420" s="51">
        <v>683</v>
      </c>
      <c r="P420" s="51">
        <v>702</v>
      </c>
      <c r="Q420" s="51">
        <v>758</v>
      </c>
      <c r="R420" s="51">
        <v>778</v>
      </c>
      <c r="S420" s="51">
        <v>827</v>
      </c>
      <c r="T420" s="51">
        <v>866</v>
      </c>
      <c r="U420" s="51">
        <v>852</v>
      </c>
      <c r="V420" s="51">
        <v>835</v>
      </c>
      <c r="W420" s="51">
        <v>887</v>
      </c>
      <c r="X420" s="51">
        <v>911</v>
      </c>
      <c r="Y420" s="51">
        <v>917</v>
      </c>
      <c r="Z420" s="51">
        <v>885</v>
      </c>
      <c r="AA420" s="51">
        <v>940</v>
      </c>
      <c r="AB420" s="51">
        <v>858</v>
      </c>
      <c r="AC420" s="51">
        <v>838</v>
      </c>
      <c r="AD420" s="51">
        <v>830</v>
      </c>
      <c r="AE420" s="51">
        <v>777</v>
      </c>
      <c r="AF420" s="51">
        <v>498</v>
      </c>
      <c r="AG420" s="51">
        <v>534</v>
      </c>
      <c r="AH420" s="51">
        <v>590</v>
      </c>
      <c r="AI420" s="51">
        <v>570</v>
      </c>
      <c r="AJ420" s="51">
        <v>679</v>
      </c>
      <c r="AK420" s="51">
        <v>616</v>
      </c>
      <c r="AL420" s="51">
        <v>690</v>
      </c>
      <c r="AM420" s="51">
        <v>728</v>
      </c>
      <c r="AN420" s="51">
        <v>711</v>
      </c>
      <c r="AO420" s="51">
        <v>736</v>
      </c>
      <c r="AP420" s="51">
        <v>728</v>
      </c>
      <c r="AQ420" s="51">
        <v>781</v>
      </c>
      <c r="AR420" s="51">
        <v>677</v>
      </c>
      <c r="AS420" s="51">
        <v>792</v>
      </c>
      <c r="AT420" s="51">
        <v>814</v>
      </c>
      <c r="AU420" s="51">
        <v>830</v>
      </c>
      <c r="AV420" s="51">
        <v>802</v>
      </c>
      <c r="AW420" s="51">
        <v>750</v>
      </c>
      <c r="AX420" s="51">
        <v>789</v>
      </c>
      <c r="AY420" s="51">
        <v>763</v>
      </c>
      <c r="AZ420" s="51">
        <v>811</v>
      </c>
      <c r="BA420" s="51">
        <v>836</v>
      </c>
      <c r="BB420" s="51">
        <v>849</v>
      </c>
      <c r="BC420" s="51">
        <v>883</v>
      </c>
      <c r="BD420" s="51">
        <v>822</v>
      </c>
      <c r="BE420" s="51">
        <v>810</v>
      </c>
      <c r="BF420" s="51">
        <v>745</v>
      </c>
      <c r="BG420" s="51">
        <v>856</v>
      </c>
      <c r="BH420" s="51">
        <v>834</v>
      </c>
      <c r="BI420" s="51">
        <v>863</v>
      </c>
      <c r="BJ420" s="51">
        <v>931</v>
      </c>
      <c r="BK420" s="51">
        <v>1027</v>
      </c>
      <c r="BL420" s="51">
        <v>1035</v>
      </c>
      <c r="BM420" s="51">
        <v>1036</v>
      </c>
      <c r="BN420" s="51">
        <v>1117</v>
      </c>
      <c r="BO420" s="51">
        <v>1040</v>
      </c>
      <c r="BP420" s="51">
        <v>1058</v>
      </c>
      <c r="BQ420" s="51">
        <v>1083</v>
      </c>
      <c r="BR420" s="51">
        <v>1098</v>
      </c>
      <c r="BS420" s="51">
        <v>1122</v>
      </c>
      <c r="BT420" s="51">
        <v>1047</v>
      </c>
      <c r="BU420" s="51">
        <v>1002</v>
      </c>
      <c r="BV420" s="51">
        <v>1032</v>
      </c>
      <c r="BW420" s="51">
        <v>939</v>
      </c>
      <c r="BX420" s="51">
        <v>922</v>
      </c>
      <c r="BY420" s="51">
        <v>904</v>
      </c>
      <c r="BZ420" s="51">
        <v>839</v>
      </c>
      <c r="CA420" s="51">
        <v>845</v>
      </c>
      <c r="CB420" s="51">
        <v>826</v>
      </c>
      <c r="CC420" s="51">
        <v>813</v>
      </c>
      <c r="CD420" s="51">
        <v>826</v>
      </c>
      <c r="CE420" s="51">
        <v>799</v>
      </c>
      <c r="CF420" s="51">
        <v>783</v>
      </c>
      <c r="CG420" s="51">
        <v>862</v>
      </c>
      <c r="CH420" s="51">
        <v>777</v>
      </c>
      <c r="CI420" s="51">
        <v>878</v>
      </c>
      <c r="CJ420" s="51">
        <v>950</v>
      </c>
      <c r="CK420" s="51">
        <v>746</v>
      </c>
      <c r="CL420" s="51">
        <v>673</v>
      </c>
      <c r="CM420" s="51">
        <v>639</v>
      </c>
      <c r="CN420" s="51">
        <v>607</v>
      </c>
      <c r="CO420" s="51">
        <v>526</v>
      </c>
      <c r="CP420" s="51">
        <v>417</v>
      </c>
      <c r="CQ420" s="51">
        <v>418</v>
      </c>
      <c r="CR420" s="51">
        <v>395</v>
      </c>
      <c r="CS420" s="51">
        <v>308</v>
      </c>
      <c r="CT420" s="51">
        <v>336</v>
      </c>
      <c r="CU420" s="51">
        <v>271</v>
      </c>
      <c r="CV420" s="51">
        <v>242</v>
      </c>
      <c r="CW420" s="51">
        <v>185</v>
      </c>
      <c r="CX420" s="51">
        <v>158</v>
      </c>
      <c r="CY420" s="51">
        <v>534</v>
      </c>
      <c r="CZ420" s="51">
        <v>628</v>
      </c>
      <c r="DA420" s="51">
        <v>610</v>
      </c>
      <c r="DB420" s="51">
        <v>650</v>
      </c>
      <c r="DC420" s="51">
        <v>700</v>
      </c>
      <c r="DD420" s="51">
        <v>710</v>
      </c>
      <c r="DE420" s="51">
        <v>699</v>
      </c>
      <c r="DF420" s="51">
        <v>794</v>
      </c>
      <c r="DG420" s="51">
        <v>819</v>
      </c>
      <c r="DH420" s="51">
        <v>804</v>
      </c>
      <c r="DI420" s="51">
        <v>804</v>
      </c>
      <c r="DJ420" s="51">
        <v>849</v>
      </c>
      <c r="DK420" s="51">
        <v>917</v>
      </c>
      <c r="DL420" s="51">
        <v>847</v>
      </c>
      <c r="DM420" s="51">
        <v>874</v>
      </c>
      <c r="DN420" s="51">
        <v>939</v>
      </c>
      <c r="DO420" s="51">
        <v>897</v>
      </c>
      <c r="DP420" s="51">
        <v>810</v>
      </c>
      <c r="DQ420" s="51">
        <v>768</v>
      </c>
      <c r="DR420" s="51">
        <v>747</v>
      </c>
      <c r="DS420" s="51">
        <v>433</v>
      </c>
      <c r="DT420" s="51">
        <v>471</v>
      </c>
      <c r="DU420" s="51">
        <v>453</v>
      </c>
      <c r="DV420" s="51">
        <v>639</v>
      </c>
      <c r="DW420" s="51">
        <v>722</v>
      </c>
      <c r="DX420" s="51">
        <v>680</v>
      </c>
      <c r="DY420" s="51">
        <v>685</v>
      </c>
      <c r="DZ420" s="51">
        <v>721</v>
      </c>
      <c r="EA420" s="51">
        <v>779</v>
      </c>
      <c r="EB420" s="51">
        <v>788</v>
      </c>
      <c r="EC420" s="51">
        <v>762</v>
      </c>
      <c r="ED420" s="51">
        <v>835</v>
      </c>
      <c r="EE420" s="51">
        <v>904</v>
      </c>
      <c r="EF420" s="51">
        <v>856</v>
      </c>
      <c r="EG420" s="51">
        <v>905</v>
      </c>
      <c r="EH420" s="51">
        <v>844</v>
      </c>
      <c r="EI420" s="51">
        <v>854</v>
      </c>
      <c r="EJ420" s="51">
        <v>930</v>
      </c>
      <c r="EK420" s="51">
        <v>929</v>
      </c>
      <c r="EL420" s="51">
        <v>873</v>
      </c>
      <c r="EM420" s="51">
        <v>889</v>
      </c>
      <c r="EN420" s="51">
        <v>856</v>
      </c>
      <c r="EO420" s="51">
        <v>972</v>
      </c>
      <c r="EP420" s="51">
        <v>975</v>
      </c>
      <c r="EQ420" s="51">
        <v>879</v>
      </c>
      <c r="ER420" s="51">
        <v>826</v>
      </c>
      <c r="ES420" s="51">
        <v>872</v>
      </c>
      <c r="ET420" s="51">
        <v>830</v>
      </c>
      <c r="EU420" s="51">
        <v>911</v>
      </c>
      <c r="EV420" s="51">
        <v>939</v>
      </c>
      <c r="EW420" s="51">
        <v>1035</v>
      </c>
      <c r="EX420" s="51">
        <v>1077</v>
      </c>
      <c r="EY420" s="51">
        <v>1159</v>
      </c>
      <c r="EZ420" s="51">
        <v>1142</v>
      </c>
      <c r="FA420" s="51">
        <v>1158</v>
      </c>
      <c r="FB420" s="51">
        <v>1054</v>
      </c>
      <c r="FC420" s="51">
        <v>1071</v>
      </c>
      <c r="FD420" s="51">
        <v>1140</v>
      </c>
      <c r="FE420" s="51">
        <v>1195</v>
      </c>
      <c r="FF420" s="51">
        <v>1138</v>
      </c>
      <c r="FG420" s="51">
        <v>1059</v>
      </c>
      <c r="FH420" s="51">
        <v>1033</v>
      </c>
      <c r="FI420" s="51">
        <v>1032</v>
      </c>
      <c r="FJ420" s="51">
        <v>1065</v>
      </c>
      <c r="FK420" s="51">
        <v>1007</v>
      </c>
      <c r="FL420" s="51">
        <v>976</v>
      </c>
      <c r="FM420" s="51">
        <v>930</v>
      </c>
      <c r="FN420" s="51">
        <v>863</v>
      </c>
      <c r="FO420" s="51">
        <v>885</v>
      </c>
      <c r="FP420" s="51">
        <v>887</v>
      </c>
      <c r="FQ420" s="51">
        <v>895</v>
      </c>
      <c r="FR420" s="51">
        <v>871</v>
      </c>
      <c r="FS420" s="51">
        <v>898</v>
      </c>
      <c r="FT420" s="51">
        <v>890</v>
      </c>
      <c r="FU420" s="51">
        <v>902</v>
      </c>
      <c r="FV420" s="51">
        <v>1004</v>
      </c>
      <c r="FW420" s="51">
        <v>1064</v>
      </c>
      <c r="FX420" s="51">
        <v>807</v>
      </c>
      <c r="FY420" s="51">
        <v>772</v>
      </c>
      <c r="FZ420" s="51">
        <v>754</v>
      </c>
      <c r="GA420" s="51">
        <v>625</v>
      </c>
      <c r="GB420" s="51">
        <v>668</v>
      </c>
      <c r="GC420" s="51">
        <v>477</v>
      </c>
      <c r="GD420" s="51">
        <v>473</v>
      </c>
      <c r="GE420" s="51">
        <v>466</v>
      </c>
      <c r="GF420" s="51">
        <v>453</v>
      </c>
      <c r="GG420" s="51">
        <v>385</v>
      </c>
      <c r="GH420" s="51">
        <v>347</v>
      </c>
      <c r="GI420" s="51">
        <v>313</v>
      </c>
      <c r="GJ420" s="51">
        <v>309</v>
      </c>
      <c r="GK420" s="51">
        <v>198</v>
      </c>
      <c r="GL420" s="52">
        <v>1065</v>
      </c>
    </row>
    <row r="421" spans="1:194" s="1" customFormat="1">
      <c r="A421" s="30" t="s">
        <v>133</v>
      </c>
      <c r="B421" s="1" t="s">
        <v>496</v>
      </c>
      <c r="C421" s="29" t="str">
        <f t="shared" si="112"/>
        <v>LA England - South Norfolk</v>
      </c>
      <c r="D421" s="50">
        <f t="shared" si="103"/>
        <v>55945</v>
      </c>
      <c r="E421" s="50">
        <f t="shared" si="104"/>
        <v>60231</v>
      </c>
      <c r="F421" s="51">
        <f t="shared" si="105"/>
        <v>144593</v>
      </c>
      <c r="G421" s="51">
        <f t="shared" si="106"/>
        <v>70458</v>
      </c>
      <c r="H421" s="52">
        <f t="shared" si="107"/>
        <v>74135</v>
      </c>
      <c r="I421" s="52">
        <f t="shared" si="108"/>
        <v>55945</v>
      </c>
      <c r="J421" s="52">
        <f t="shared" si="109"/>
        <v>60231</v>
      </c>
      <c r="K421" s="49">
        <f t="shared" si="110"/>
        <v>14513</v>
      </c>
      <c r="L421" s="50">
        <f t="shared" si="111"/>
        <v>13904</v>
      </c>
      <c r="M421" s="51">
        <v>646</v>
      </c>
      <c r="N421" s="51">
        <v>650</v>
      </c>
      <c r="O421" s="51">
        <v>676</v>
      </c>
      <c r="P421" s="51">
        <v>771</v>
      </c>
      <c r="Q421" s="51">
        <v>785</v>
      </c>
      <c r="R421" s="51">
        <v>850</v>
      </c>
      <c r="S421" s="51">
        <v>858</v>
      </c>
      <c r="T421" s="51">
        <v>846</v>
      </c>
      <c r="U421" s="51">
        <v>807</v>
      </c>
      <c r="V421" s="51">
        <v>829</v>
      </c>
      <c r="W421" s="51">
        <v>867</v>
      </c>
      <c r="X421" s="51">
        <v>883</v>
      </c>
      <c r="Y421" s="51">
        <v>882</v>
      </c>
      <c r="Z421" s="51">
        <v>869</v>
      </c>
      <c r="AA421" s="51">
        <v>831</v>
      </c>
      <c r="AB421" s="51">
        <v>830</v>
      </c>
      <c r="AC421" s="51">
        <v>854</v>
      </c>
      <c r="AD421" s="51">
        <v>779</v>
      </c>
      <c r="AE421" s="51">
        <v>792</v>
      </c>
      <c r="AF421" s="51">
        <v>513</v>
      </c>
      <c r="AG421" s="51">
        <v>424</v>
      </c>
      <c r="AH421" s="51">
        <v>491</v>
      </c>
      <c r="AI421" s="51">
        <v>661</v>
      </c>
      <c r="AJ421" s="51">
        <v>666</v>
      </c>
      <c r="AK421" s="51">
        <v>673</v>
      </c>
      <c r="AL421" s="51">
        <v>675</v>
      </c>
      <c r="AM421" s="51">
        <v>665</v>
      </c>
      <c r="AN421" s="51">
        <v>700</v>
      </c>
      <c r="AO421" s="51">
        <v>744</v>
      </c>
      <c r="AP421" s="51">
        <v>742</v>
      </c>
      <c r="AQ421" s="51">
        <v>733</v>
      </c>
      <c r="AR421" s="51">
        <v>756</v>
      </c>
      <c r="AS421" s="51">
        <v>785</v>
      </c>
      <c r="AT421" s="51">
        <v>769</v>
      </c>
      <c r="AU421" s="51">
        <v>857</v>
      </c>
      <c r="AV421" s="51">
        <v>796</v>
      </c>
      <c r="AW421" s="51">
        <v>844</v>
      </c>
      <c r="AX421" s="51">
        <v>853</v>
      </c>
      <c r="AY421" s="51">
        <v>852</v>
      </c>
      <c r="AZ421" s="51">
        <v>862</v>
      </c>
      <c r="BA421" s="51">
        <v>867</v>
      </c>
      <c r="BB421" s="51">
        <v>879</v>
      </c>
      <c r="BC421" s="51">
        <v>832</v>
      </c>
      <c r="BD421" s="51">
        <v>904</v>
      </c>
      <c r="BE421" s="51">
        <v>797</v>
      </c>
      <c r="BF421" s="51">
        <v>774</v>
      </c>
      <c r="BG421" s="51">
        <v>862</v>
      </c>
      <c r="BH421" s="51">
        <v>856</v>
      </c>
      <c r="BI421" s="51">
        <v>886</v>
      </c>
      <c r="BJ421" s="51">
        <v>941</v>
      </c>
      <c r="BK421" s="51">
        <v>960</v>
      </c>
      <c r="BL421" s="51">
        <v>1007</v>
      </c>
      <c r="BM421" s="51">
        <v>996</v>
      </c>
      <c r="BN421" s="51">
        <v>1015</v>
      </c>
      <c r="BO421" s="51">
        <v>1009</v>
      </c>
      <c r="BP421" s="51">
        <v>1017</v>
      </c>
      <c r="BQ421" s="51">
        <v>1083</v>
      </c>
      <c r="BR421" s="51">
        <v>998</v>
      </c>
      <c r="BS421" s="51">
        <v>1041</v>
      </c>
      <c r="BT421" s="51">
        <v>1016</v>
      </c>
      <c r="BU421" s="51">
        <v>997</v>
      </c>
      <c r="BV421" s="51">
        <v>979</v>
      </c>
      <c r="BW421" s="51">
        <v>959</v>
      </c>
      <c r="BX421" s="51">
        <v>927</v>
      </c>
      <c r="BY421" s="51">
        <v>885</v>
      </c>
      <c r="BZ421" s="51">
        <v>889</v>
      </c>
      <c r="CA421" s="51">
        <v>860</v>
      </c>
      <c r="CB421" s="51">
        <v>790</v>
      </c>
      <c r="CC421" s="51">
        <v>862</v>
      </c>
      <c r="CD421" s="51">
        <v>822</v>
      </c>
      <c r="CE421" s="51">
        <v>745</v>
      </c>
      <c r="CF421" s="51">
        <v>835</v>
      </c>
      <c r="CG421" s="51">
        <v>828</v>
      </c>
      <c r="CH421" s="51">
        <v>828</v>
      </c>
      <c r="CI421" s="51">
        <v>912</v>
      </c>
      <c r="CJ421" s="51">
        <v>1056</v>
      </c>
      <c r="CK421" s="51">
        <v>778</v>
      </c>
      <c r="CL421" s="51">
        <v>708</v>
      </c>
      <c r="CM421" s="51">
        <v>716</v>
      </c>
      <c r="CN421" s="51">
        <v>648</v>
      </c>
      <c r="CO421" s="51">
        <v>578</v>
      </c>
      <c r="CP421" s="51">
        <v>426</v>
      </c>
      <c r="CQ421" s="51">
        <v>489</v>
      </c>
      <c r="CR421" s="51">
        <v>489</v>
      </c>
      <c r="CS421" s="51">
        <v>393</v>
      </c>
      <c r="CT421" s="51">
        <v>386</v>
      </c>
      <c r="CU421" s="51">
        <v>295</v>
      </c>
      <c r="CV421" s="51">
        <v>256</v>
      </c>
      <c r="CW421" s="51">
        <v>228</v>
      </c>
      <c r="CX421" s="51">
        <v>176</v>
      </c>
      <c r="CY421" s="51">
        <v>612</v>
      </c>
      <c r="CZ421" s="51">
        <v>619</v>
      </c>
      <c r="DA421" s="51">
        <v>674</v>
      </c>
      <c r="DB421" s="51">
        <v>655</v>
      </c>
      <c r="DC421" s="51">
        <v>683</v>
      </c>
      <c r="DD421" s="51">
        <v>744</v>
      </c>
      <c r="DE421" s="51">
        <v>727</v>
      </c>
      <c r="DF421" s="51">
        <v>802</v>
      </c>
      <c r="DG421" s="51">
        <v>811</v>
      </c>
      <c r="DH421" s="51">
        <v>805</v>
      </c>
      <c r="DI421" s="51">
        <v>865</v>
      </c>
      <c r="DJ421" s="51">
        <v>905</v>
      </c>
      <c r="DK421" s="51">
        <v>810</v>
      </c>
      <c r="DL421" s="51">
        <v>853</v>
      </c>
      <c r="DM421" s="51">
        <v>830</v>
      </c>
      <c r="DN421" s="51">
        <v>832</v>
      </c>
      <c r="DO421" s="51">
        <v>776</v>
      </c>
      <c r="DP421" s="51">
        <v>776</v>
      </c>
      <c r="DQ421" s="51">
        <v>737</v>
      </c>
      <c r="DR421" s="51">
        <v>682</v>
      </c>
      <c r="DS421" s="51">
        <v>466</v>
      </c>
      <c r="DT421" s="51">
        <v>378</v>
      </c>
      <c r="DU421" s="51">
        <v>496</v>
      </c>
      <c r="DV421" s="51">
        <v>592</v>
      </c>
      <c r="DW421" s="51">
        <v>659</v>
      </c>
      <c r="DX421" s="51">
        <v>656</v>
      </c>
      <c r="DY421" s="51">
        <v>700</v>
      </c>
      <c r="DZ421" s="51">
        <v>711</v>
      </c>
      <c r="EA421" s="51">
        <v>702</v>
      </c>
      <c r="EB421" s="51">
        <v>818</v>
      </c>
      <c r="EC421" s="51">
        <v>770</v>
      </c>
      <c r="ED421" s="51">
        <v>828</v>
      </c>
      <c r="EE421" s="51">
        <v>907</v>
      </c>
      <c r="EF421" s="51">
        <v>870</v>
      </c>
      <c r="EG421" s="51">
        <v>917</v>
      </c>
      <c r="EH421" s="51">
        <v>881</v>
      </c>
      <c r="EI421" s="51">
        <v>935</v>
      </c>
      <c r="EJ421" s="51">
        <v>940</v>
      </c>
      <c r="EK421" s="51">
        <v>905</v>
      </c>
      <c r="EL421" s="51">
        <v>909</v>
      </c>
      <c r="EM421" s="51">
        <v>880</v>
      </c>
      <c r="EN421" s="51">
        <v>968</v>
      </c>
      <c r="EO421" s="51">
        <v>937</v>
      </c>
      <c r="EP421" s="51">
        <v>929</v>
      </c>
      <c r="EQ421" s="51">
        <v>886</v>
      </c>
      <c r="ER421" s="51">
        <v>805</v>
      </c>
      <c r="ES421" s="51">
        <v>806</v>
      </c>
      <c r="ET421" s="51">
        <v>863</v>
      </c>
      <c r="EU421" s="51">
        <v>922</v>
      </c>
      <c r="EV421" s="51">
        <v>955</v>
      </c>
      <c r="EW421" s="51">
        <v>974</v>
      </c>
      <c r="EX421" s="51">
        <v>1086</v>
      </c>
      <c r="EY421" s="51">
        <v>1052</v>
      </c>
      <c r="EZ421" s="51">
        <v>1041</v>
      </c>
      <c r="FA421" s="51">
        <v>1003</v>
      </c>
      <c r="FB421" s="51">
        <v>1050</v>
      </c>
      <c r="FC421" s="51">
        <v>1104</v>
      </c>
      <c r="FD421" s="51">
        <v>1063</v>
      </c>
      <c r="FE421" s="51">
        <v>1179</v>
      </c>
      <c r="FF421" s="51">
        <v>1116</v>
      </c>
      <c r="FG421" s="51">
        <v>1071</v>
      </c>
      <c r="FH421" s="51">
        <v>1016</v>
      </c>
      <c r="FI421" s="51">
        <v>1072</v>
      </c>
      <c r="FJ421" s="51">
        <v>972</v>
      </c>
      <c r="FK421" s="51">
        <v>961</v>
      </c>
      <c r="FL421" s="51">
        <v>940</v>
      </c>
      <c r="FM421" s="51">
        <v>979</v>
      </c>
      <c r="FN421" s="51">
        <v>852</v>
      </c>
      <c r="FO421" s="51">
        <v>939</v>
      </c>
      <c r="FP421" s="51">
        <v>848</v>
      </c>
      <c r="FQ421" s="51">
        <v>930</v>
      </c>
      <c r="FR421" s="51">
        <v>874</v>
      </c>
      <c r="FS421" s="51">
        <v>820</v>
      </c>
      <c r="FT421" s="51">
        <v>879</v>
      </c>
      <c r="FU421" s="51">
        <v>910</v>
      </c>
      <c r="FV421" s="51">
        <v>1004</v>
      </c>
      <c r="FW421" s="51">
        <v>1163</v>
      </c>
      <c r="FX421" s="51">
        <v>830</v>
      </c>
      <c r="FY421" s="51">
        <v>797</v>
      </c>
      <c r="FZ421" s="51">
        <v>797</v>
      </c>
      <c r="GA421" s="51">
        <v>680</v>
      </c>
      <c r="GB421" s="51">
        <v>613</v>
      </c>
      <c r="GC421" s="51">
        <v>535</v>
      </c>
      <c r="GD421" s="51">
        <v>492</v>
      </c>
      <c r="GE421" s="51">
        <v>518</v>
      </c>
      <c r="GF421" s="51">
        <v>455</v>
      </c>
      <c r="GG421" s="51">
        <v>408</v>
      </c>
      <c r="GH421" s="51">
        <v>397</v>
      </c>
      <c r="GI421" s="51">
        <v>346</v>
      </c>
      <c r="GJ421" s="51">
        <v>332</v>
      </c>
      <c r="GK421" s="51">
        <v>279</v>
      </c>
      <c r="GL421" s="52">
        <v>1181</v>
      </c>
    </row>
    <row r="422" spans="1:194" s="1" customFormat="1">
      <c r="A422" s="30" t="s">
        <v>133</v>
      </c>
      <c r="B422" s="1" t="s">
        <v>497</v>
      </c>
      <c r="C422" s="29" t="str">
        <f t="shared" si="112"/>
        <v>LA England - South Oxfordshire</v>
      </c>
      <c r="D422" s="50">
        <f t="shared" si="103"/>
        <v>58831</v>
      </c>
      <c r="E422" s="50">
        <f t="shared" si="104"/>
        <v>61584</v>
      </c>
      <c r="F422" s="51">
        <f t="shared" si="105"/>
        <v>151820</v>
      </c>
      <c r="G422" s="51">
        <f t="shared" si="106"/>
        <v>74852</v>
      </c>
      <c r="H422" s="52">
        <f t="shared" si="107"/>
        <v>76968</v>
      </c>
      <c r="I422" s="52">
        <f t="shared" si="108"/>
        <v>58831</v>
      </c>
      <c r="J422" s="52">
        <f t="shared" si="109"/>
        <v>61584</v>
      </c>
      <c r="K422" s="49">
        <f t="shared" si="110"/>
        <v>16021</v>
      </c>
      <c r="L422" s="50">
        <f t="shared" si="111"/>
        <v>15384</v>
      </c>
      <c r="M422" s="51">
        <v>735</v>
      </c>
      <c r="N422" s="51">
        <v>792</v>
      </c>
      <c r="O422" s="51">
        <v>817</v>
      </c>
      <c r="P422" s="51">
        <v>816</v>
      </c>
      <c r="Q422" s="51">
        <v>870</v>
      </c>
      <c r="R422" s="51">
        <v>902</v>
      </c>
      <c r="S422" s="51">
        <v>947</v>
      </c>
      <c r="T422" s="51">
        <v>903</v>
      </c>
      <c r="U422" s="51">
        <v>921</v>
      </c>
      <c r="V422" s="51">
        <v>936</v>
      </c>
      <c r="W422" s="51">
        <v>935</v>
      </c>
      <c r="X422" s="51">
        <v>973</v>
      </c>
      <c r="Y422" s="51">
        <v>959</v>
      </c>
      <c r="Z422" s="51">
        <v>903</v>
      </c>
      <c r="AA422" s="51">
        <v>960</v>
      </c>
      <c r="AB422" s="51">
        <v>877</v>
      </c>
      <c r="AC422" s="51">
        <v>917</v>
      </c>
      <c r="AD422" s="51">
        <v>858</v>
      </c>
      <c r="AE422" s="51">
        <v>838</v>
      </c>
      <c r="AF422" s="51">
        <v>525</v>
      </c>
      <c r="AG422" s="51">
        <v>539</v>
      </c>
      <c r="AH422" s="51">
        <v>578</v>
      </c>
      <c r="AI422" s="51">
        <v>700</v>
      </c>
      <c r="AJ422" s="51">
        <v>786</v>
      </c>
      <c r="AK422" s="51">
        <v>867</v>
      </c>
      <c r="AL422" s="51">
        <v>874</v>
      </c>
      <c r="AM422" s="51">
        <v>848</v>
      </c>
      <c r="AN422" s="51">
        <v>860</v>
      </c>
      <c r="AO422" s="51">
        <v>835</v>
      </c>
      <c r="AP422" s="51">
        <v>894</v>
      </c>
      <c r="AQ422" s="51">
        <v>939</v>
      </c>
      <c r="AR422" s="51">
        <v>949</v>
      </c>
      <c r="AS422" s="51">
        <v>1003</v>
      </c>
      <c r="AT422" s="51">
        <v>959</v>
      </c>
      <c r="AU422" s="51">
        <v>1011</v>
      </c>
      <c r="AV422" s="51">
        <v>921</v>
      </c>
      <c r="AW422" s="51">
        <v>923</v>
      </c>
      <c r="AX422" s="51">
        <v>1005</v>
      </c>
      <c r="AY422" s="51">
        <v>954</v>
      </c>
      <c r="AZ422" s="51">
        <v>994</v>
      </c>
      <c r="BA422" s="51">
        <v>943</v>
      </c>
      <c r="BB422" s="51">
        <v>974</v>
      </c>
      <c r="BC422" s="51">
        <v>1046</v>
      </c>
      <c r="BD422" s="51">
        <v>955</v>
      </c>
      <c r="BE422" s="51">
        <v>931</v>
      </c>
      <c r="BF422" s="51">
        <v>961</v>
      </c>
      <c r="BG422" s="51">
        <v>1005</v>
      </c>
      <c r="BH422" s="51">
        <v>1029</v>
      </c>
      <c r="BI422" s="51">
        <v>968</v>
      </c>
      <c r="BJ422" s="51">
        <v>1058</v>
      </c>
      <c r="BK422" s="51">
        <v>1041</v>
      </c>
      <c r="BL422" s="51">
        <v>1195</v>
      </c>
      <c r="BM422" s="51">
        <v>1014</v>
      </c>
      <c r="BN422" s="51">
        <v>1127</v>
      </c>
      <c r="BO422" s="51">
        <v>1103</v>
      </c>
      <c r="BP422" s="51">
        <v>1215</v>
      </c>
      <c r="BQ422" s="51">
        <v>1114</v>
      </c>
      <c r="BR422" s="51">
        <v>1098</v>
      </c>
      <c r="BS422" s="51">
        <v>1090</v>
      </c>
      <c r="BT422" s="51">
        <v>1111</v>
      </c>
      <c r="BU422" s="51">
        <v>993</v>
      </c>
      <c r="BV422" s="51">
        <v>1012</v>
      </c>
      <c r="BW422" s="51">
        <v>949</v>
      </c>
      <c r="BX422" s="51">
        <v>862</v>
      </c>
      <c r="BY422" s="51">
        <v>854</v>
      </c>
      <c r="BZ422" s="51">
        <v>771</v>
      </c>
      <c r="CA422" s="51">
        <v>765</v>
      </c>
      <c r="CB422" s="51">
        <v>729</v>
      </c>
      <c r="CC422" s="51">
        <v>735</v>
      </c>
      <c r="CD422" s="51">
        <v>761</v>
      </c>
      <c r="CE422" s="51">
        <v>698</v>
      </c>
      <c r="CF422" s="51">
        <v>682</v>
      </c>
      <c r="CG422" s="51">
        <v>725</v>
      </c>
      <c r="CH422" s="51">
        <v>707</v>
      </c>
      <c r="CI422" s="51">
        <v>776</v>
      </c>
      <c r="CJ422" s="51">
        <v>789</v>
      </c>
      <c r="CK422" s="51">
        <v>686</v>
      </c>
      <c r="CL422" s="51">
        <v>612</v>
      </c>
      <c r="CM422" s="51">
        <v>588</v>
      </c>
      <c r="CN422" s="51">
        <v>536</v>
      </c>
      <c r="CO422" s="51">
        <v>463</v>
      </c>
      <c r="CP422" s="51">
        <v>395</v>
      </c>
      <c r="CQ422" s="51">
        <v>402</v>
      </c>
      <c r="CR422" s="51">
        <v>405</v>
      </c>
      <c r="CS422" s="51">
        <v>373</v>
      </c>
      <c r="CT422" s="51">
        <v>301</v>
      </c>
      <c r="CU422" s="51">
        <v>310</v>
      </c>
      <c r="CV422" s="51">
        <v>236</v>
      </c>
      <c r="CW422" s="51">
        <v>206</v>
      </c>
      <c r="CX422" s="51">
        <v>173</v>
      </c>
      <c r="CY422" s="51">
        <v>557</v>
      </c>
      <c r="CZ422" s="51">
        <v>738</v>
      </c>
      <c r="DA422" s="51">
        <v>770</v>
      </c>
      <c r="DB422" s="51">
        <v>759</v>
      </c>
      <c r="DC422" s="51">
        <v>797</v>
      </c>
      <c r="DD422" s="51">
        <v>860</v>
      </c>
      <c r="DE422" s="51">
        <v>849</v>
      </c>
      <c r="DF422" s="51">
        <v>830</v>
      </c>
      <c r="DG422" s="51">
        <v>894</v>
      </c>
      <c r="DH422" s="51">
        <v>828</v>
      </c>
      <c r="DI422" s="51">
        <v>878</v>
      </c>
      <c r="DJ422" s="51">
        <v>906</v>
      </c>
      <c r="DK422" s="51">
        <v>914</v>
      </c>
      <c r="DL422" s="51">
        <v>907</v>
      </c>
      <c r="DM422" s="51">
        <v>869</v>
      </c>
      <c r="DN422" s="51">
        <v>928</v>
      </c>
      <c r="DO422" s="51">
        <v>908</v>
      </c>
      <c r="DP422" s="51">
        <v>885</v>
      </c>
      <c r="DQ422" s="51">
        <v>864</v>
      </c>
      <c r="DR422" s="51">
        <v>814</v>
      </c>
      <c r="DS422" s="51">
        <v>532</v>
      </c>
      <c r="DT422" s="51">
        <v>394</v>
      </c>
      <c r="DU422" s="51">
        <v>448</v>
      </c>
      <c r="DV422" s="51">
        <v>563</v>
      </c>
      <c r="DW422" s="51">
        <v>719</v>
      </c>
      <c r="DX422" s="51">
        <v>721</v>
      </c>
      <c r="DY422" s="51">
        <v>740</v>
      </c>
      <c r="DZ422" s="51">
        <v>768</v>
      </c>
      <c r="EA422" s="51">
        <v>837</v>
      </c>
      <c r="EB422" s="51">
        <v>810</v>
      </c>
      <c r="EC422" s="51">
        <v>938</v>
      </c>
      <c r="ED422" s="51">
        <v>896</v>
      </c>
      <c r="EE422" s="51">
        <v>971</v>
      </c>
      <c r="EF422" s="51">
        <v>968</v>
      </c>
      <c r="EG422" s="51">
        <v>957</v>
      </c>
      <c r="EH422" s="51">
        <v>963</v>
      </c>
      <c r="EI422" s="51">
        <v>990</v>
      </c>
      <c r="EJ422" s="51">
        <v>1052</v>
      </c>
      <c r="EK422" s="51">
        <v>987</v>
      </c>
      <c r="EL422" s="51">
        <v>1033</v>
      </c>
      <c r="EM422" s="51">
        <v>1047</v>
      </c>
      <c r="EN422" s="51">
        <v>1011</v>
      </c>
      <c r="EO422" s="51">
        <v>1054</v>
      </c>
      <c r="EP422" s="51">
        <v>981</v>
      </c>
      <c r="EQ422" s="51">
        <v>1043</v>
      </c>
      <c r="ER422" s="51">
        <v>944</v>
      </c>
      <c r="ES422" s="51">
        <v>961</v>
      </c>
      <c r="ET422" s="51">
        <v>924</v>
      </c>
      <c r="EU422" s="51">
        <v>1023</v>
      </c>
      <c r="EV422" s="51">
        <v>1074</v>
      </c>
      <c r="EW422" s="51">
        <v>1079</v>
      </c>
      <c r="EX422" s="51">
        <v>1099</v>
      </c>
      <c r="EY422" s="51">
        <v>1133</v>
      </c>
      <c r="EZ422" s="51">
        <v>1226</v>
      </c>
      <c r="FA422" s="51">
        <v>1154</v>
      </c>
      <c r="FB422" s="51">
        <v>1142</v>
      </c>
      <c r="FC422" s="51">
        <v>1175</v>
      </c>
      <c r="FD422" s="51">
        <v>1195</v>
      </c>
      <c r="FE422" s="51">
        <v>1192</v>
      </c>
      <c r="FF422" s="51">
        <v>1033</v>
      </c>
      <c r="FG422" s="51">
        <v>1101</v>
      </c>
      <c r="FH422" s="51">
        <v>1012</v>
      </c>
      <c r="FI422" s="51">
        <v>961</v>
      </c>
      <c r="FJ422" s="51">
        <v>953</v>
      </c>
      <c r="FK422" s="51">
        <v>903</v>
      </c>
      <c r="FL422" s="51">
        <v>885</v>
      </c>
      <c r="FM422" s="51">
        <v>855</v>
      </c>
      <c r="FN422" s="51">
        <v>827</v>
      </c>
      <c r="FO422" s="51">
        <v>788</v>
      </c>
      <c r="FP422" s="51">
        <v>805</v>
      </c>
      <c r="FQ422" s="51">
        <v>772</v>
      </c>
      <c r="FR422" s="51">
        <v>765</v>
      </c>
      <c r="FS422" s="51">
        <v>803</v>
      </c>
      <c r="FT422" s="51">
        <v>759</v>
      </c>
      <c r="FU422" s="51">
        <v>796</v>
      </c>
      <c r="FV422" s="51">
        <v>837</v>
      </c>
      <c r="FW422" s="51">
        <v>924</v>
      </c>
      <c r="FX422" s="51">
        <v>736</v>
      </c>
      <c r="FY422" s="51">
        <v>716</v>
      </c>
      <c r="FZ422" s="51">
        <v>771</v>
      </c>
      <c r="GA422" s="51">
        <v>707</v>
      </c>
      <c r="GB422" s="51">
        <v>576</v>
      </c>
      <c r="GC422" s="51">
        <v>508</v>
      </c>
      <c r="GD422" s="51">
        <v>502</v>
      </c>
      <c r="GE422" s="51">
        <v>517</v>
      </c>
      <c r="GF422" s="51">
        <v>448</v>
      </c>
      <c r="GG422" s="51">
        <v>397</v>
      </c>
      <c r="GH422" s="51">
        <v>380</v>
      </c>
      <c r="GI422" s="51">
        <v>332</v>
      </c>
      <c r="GJ422" s="51">
        <v>308</v>
      </c>
      <c r="GK422" s="51">
        <v>259</v>
      </c>
      <c r="GL422" s="52">
        <v>1090</v>
      </c>
    </row>
    <row r="423" spans="1:194" s="1" customFormat="1">
      <c r="A423" s="30" t="s">
        <v>133</v>
      </c>
      <c r="B423" s="1" t="s">
        <v>498</v>
      </c>
      <c r="C423" s="29" t="str">
        <f t="shared" si="112"/>
        <v>LA England - South Ribble</v>
      </c>
      <c r="D423" s="50">
        <f t="shared" si="103"/>
        <v>43597</v>
      </c>
      <c r="E423" s="50">
        <f t="shared" si="104"/>
        <v>46503</v>
      </c>
      <c r="F423" s="51">
        <f t="shared" si="105"/>
        <v>112166</v>
      </c>
      <c r="G423" s="51">
        <f t="shared" si="106"/>
        <v>54874</v>
      </c>
      <c r="H423" s="52">
        <f t="shared" si="107"/>
        <v>57292</v>
      </c>
      <c r="I423" s="52">
        <f t="shared" si="108"/>
        <v>43597</v>
      </c>
      <c r="J423" s="52">
        <f t="shared" si="109"/>
        <v>46503</v>
      </c>
      <c r="K423" s="49">
        <f t="shared" si="110"/>
        <v>11277</v>
      </c>
      <c r="L423" s="50">
        <f t="shared" si="111"/>
        <v>10789</v>
      </c>
      <c r="M423" s="51">
        <v>516</v>
      </c>
      <c r="N423" s="51">
        <v>554</v>
      </c>
      <c r="O423" s="51">
        <v>528</v>
      </c>
      <c r="P423" s="51">
        <v>551</v>
      </c>
      <c r="Q423" s="51">
        <v>594</v>
      </c>
      <c r="R423" s="51">
        <v>589</v>
      </c>
      <c r="S423" s="51">
        <v>654</v>
      </c>
      <c r="T423" s="51">
        <v>658</v>
      </c>
      <c r="U423" s="51">
        <v>685</v>
      </c>
      <c r="V423" s="51">
        <v>645</v>
      </c>
      <c r="W423" s="51">
        <v>708</v>
      </c>
      <c r="X423" s="51">
        <v>668</v>
      </c>
      <c r="Y423" s="51">
        <v>674</v>
      </c>
      <c r="Z423" s="51">
        <v>691</v>
      </c>
      <c r="AA423" s="51">
        <v>670</v>
      </c>
      <c r="AB423" s="51">
        <v>667</v>
      </c>
      <c r="AC423" s="51">
        <v>619</v>
      </c>
      <c r="AD423" s="51">
        <v>606</v>
      </c>
      <c r="AE423" s="51">
        <v>616</v>
      </c>
      <c r="AF423" s="51">
        <v>462</v>
      </c>
      <c r="AG423" s="51">
        <v>430</v>
      </c>
      <c r="AH423" s="51">
        <v>519</v>
      </c>
      <c r="AI423" s="51">
        <v>538</v>
      </c>
      <c r="AJ423" s="51">
        <v>582</v>
      </c>
      <c r="AK423" s="51">
        <v>552</v>
      </c>
      <c r="AL423" s="51">
        <v>625</v>
      </c>
      <c r="AM423" s="51">
        <v>602</v>
      </c>
      <c r="AN423" s="51">
        <v>545</v>
      </c>
      <c r="AO423" s="51">
        <v>601</v>
      </c>
      <c r="AP423" s="51">
        <v>679</v>
      </c>
      <c r="AQ423" s="51">
        <v>657</v>
      </c>
      <c r="AR423" s="51">
        <v>703</v>
      </c>
      <c r="AS423" s="51">
        <v>702</v>
      </c>
      <c r="AT423" s="51">
        <v>684</v>
      </c>
      <c r="AU423" s="51">
        <v>728</v>
      </c>
      <c r="AV423" s="51">
        <v>737</v>
      </c>
      <c r="AW423" s="51">
        <v>645</v>
      </c>
      <c r="AX423" s="51">
        <v>660</v>
      </c>
      <c r="AY423" s="51">
        <v>713</v>
      </c>
      <c r="AZ423" s="51">
        <v>685</v>
      </c>
      <c r="BA423" s="51">
        <v>607</v>
      </c>
      <c r="BB423" s="51">
        <v>676</v>
      </c>
      <c r="BC423" s="51">
        <v>689</v>
      </c>
      <c r="BD423" s="51">
        <v>680</v>
      </c>
      <c r="BE423" s="51">
        <v>602</v>
      </c>
      <c r="BF423" s="51">
        <v>622</v>
      </c>
      <c r="BG423" s="51">
        <v>669</v>
      </c>
      <c r="BH423" s="51">
        <v>678</v>
      </c>
      <c r="BI423" s="51">
        <v>716</v>
      </c>
      <c r="BJ423" s="51">
        <v>721</v>
      </c>
      <c r="BK423" s="51">
        <v>803</v>
      </c>
      <c r="BL423" s="51">
        <v>892</v>
      </c>
      <c r="BM423" s="51">
        <v>761</v>
      </c>
      <c r="BN423" s="51">
        <v>792</v>
      </c>
      <c r="BO423" s="51">
        <v>811</v>
      </c>
      <c r="BP423" s="51">
        <v>820</v>
      </c>
      <c r="BQ423" s="51">
        <v>900</v>
      </c>
      <c r="BR423" s="51">
        <v>861</v>
      </c>
      <c r="BS423" s="51">
        <v>874</v>
      </c>
      <c r="BT423" s="51">
        <v>842</v>
      </c>
      <c r="BU423" s="51">
        <v>775</v>
      </c>
      <c r="BV423" s="51">
        <v>757</v>
      </c>
      <c r="BW423" s="51">
        <v>679</v>
      </c>
      <c r="BX423" s="51">
        <v>719</v>
      </c>
      <c r="BY423" s="51">
        <v>662</v>
      </c>
      <c r="BZ423" s="51">
        <v>644</v>
      </c>
      <c r="CA423" s="51">
        <v>685</v>
      </c>
      <c r="CB423" s="51">
        <v>586</v>
      </c>
      <c r="CC423" s="51">
        <v>581</v>
      </c>
      <c r="CD423" s="51">
        <v>592</v>
      </c>
      <c r="CE423" s="51">
        <v>594</v>
      </c>
      <c r="CF423" s="51">
        <v>570</v>
      </c>
      <c r="CG423" s="51">
        <v>602</v>
      </c>
      <c r="CH423" s="51">
        <v>605</v>
      </c>
      <c r="CI423" s="51">
        <v>653</v>
      </c>
      <c r="CJ423" s="51">
        <v>680</v>
      </c>
      <c r="CK423" s="51">
        <v>494</v>
      </c>
      <c r="CL423" s="51">
        <v>456</v>
      </c>
      <c r="CM423" s="51">
        <v>486</v>
      </c>
      <c r="CN423" s="51">
        <v>419</v>
      </c>
      <c r="CO423" s="51">
        <v>335</v>
      </c>
      <c r="CP423" s="51">
        <v>317</v>
      </c>
      <c r="CQ423" s="51">
        <v>306</v>
      </c>
      <c r="CR423" s="51">
        <v>287</v>
      </c>
      <c r="CS423" s="51">
        <v>250</v>
      </c>
      <c r="CT423" s="51">
        <v>230</v>
      </c>
      <c r="CU423" s="51">
        <v>185</v>
      </c>
      <c r="CV423" s="51">
        <v>180</v>
      </c>
      <c r="CW423" s="51">
        <v>122</v>
      </c>
      <c r="CX423" s="51">
        <v>107</v>
      </c>
      <c r="CY423" s="51">
        <v>358</v>
      </c>
      <c r="CZ423" s="51">
        <v>464</v>
      </c>
      <c r="DA423" s="51">
        <v>505</v>
      </c>
      <c r="DB423" s="51">
        <v>544</v>
      </c>
      <c r="DC423" s="51">
        <v>568</v>
      </c>
      <c r="DD423" s="51">
        <v>592</v>
      </c>
      <c r="DE423" s="51">
        <v>565</v>
      </c>
      <c r="DF423" s="51">
        <v>616</v>
      </c>
      <c r="DG423" s="51">
        <v>635</v>
      </c>
      <c r="DH423" s="51">
        <v>596</v>
      </c>
      <c r="DI423" s="51">
        <v>669</v>
      </c>
      <c r="DJ423" s="51">
        <v>603</v>
      </c>
      <c r="DK423" s="51">
        <v>658</v>
      </c>
      <c r="DL423" s="51">
        <v>615</v>
      </c>
      <c r="DM423" s="51">
        <v>671</v>
      </c>
      <c r="DN423" s="51">
        <v>675</v>
      </c>
      <c r="DO423" s="51">
        <v>600</v>
      </c>
      <c r="DP423" s="51">
        <v>613</v>
      </c>
      <c r="DQ423" s="51">
        <v>600</v>
      </c>
      <c r="DR423" s="51">
        <v>600</v>
      </c>
      <c r="DS423" s="51">
        <v>375</v>
      </c>
      <c r="DT423" s="51">
        <v>430</v>
      </c>
      <c r="DU423" s="51">
        <v>417</v>
      </c>
      <c r="DV423" s="51">
        <v>486</v>
      </c>
      <c r="DW423" s="51">
        <v>539</v>
      </c>
      <c r="DX423" s="51">
        <v>589</v>
      </c>
      <c r="DY423" s="51">
        <v>590</v>
      </c>
      <c r="DZ423" s="51">
        <v>577</v>
      </c>
      <c r="EA423" s="51">
        <v>577</v>
      </c>
      <c r="EB423" s="51">
        <v>664</v>
      </c>
      <c r="EC423" s="51">
        <v>732</v>
      </c>
      <c r="ED423" s="51">
        <v>735</v>
      </c>
      <c r="EE423" s="51">
        <v>750</v>
      </c>
      <c r="EF423" s="51">
        <v>729</v>
      </c>
      <c r="EG423" s="51">
        <v>744</v>
      </c>
      <c r="EH423" s="51">
        <v>791</v>
      </c>
      <c r="EI423" s="51">
        <v>742</v>
      </c>
      <c r="EJ423" s="51">
        <v>721</v>
      </c>
      <c r="EK423" s="51">
        <v>715</v>
      </c>
      <c r="EL423" s="51">
        <v>690</v>
      </c>
      <c r="EM423" s="51">
        <v>730</v>
      </c>
      <c r="EN423" s="51">
        <v>651</v>
      </c>
      <c r="EO423" s="51">
        <v>700</v>
      </c>
      <c r="EP423" s="51">
        <v>735</v>
      </c>
      <c r="EQ423" s="51">
        <v>701</v>
      </c>
      <c r="ER423" s="51">
        <v>613</v>
      </c>
      <c r="ES423" s="51">
        <v>656</v>
      </c>
      <c r="ET423" s="51">
        <v>691</v>
      </c>
      <c r="EU423" s="51">
        <v>659</v>
      </c>
      <c r="EV423" s="51">
        <v>775</v>
      </c>
      <c r="EW423" s="51">
        <v>761</v>
      </c>
      <c r="EX423" s="51">
        <v>848</v>
      </c>
      <c r="EY423" s="51">
        <v>866</v>
      </c>
      <c r="EZ423" s="51">
        <v>753</v>
      </c>
      <c r="FA423" s="51">
        <v>877</v>
      </c>
      <c r="FB423" s="51">
        <v>878</v>
      </c>
      <c r="FC423" s="51">
        <v>878</v>
      </c>
      <c r="FD423" s="51">
        <v>827</v>
      </c>
      <c r="FE423" s="51">
        <v>875</v>
      </c>
      <c r="FF423" s="51">
        <v>896</v>
      </c>
      <c r="FG423" s="51">
        <v>864</v>
      </c>
      <c r="FH423" s="51">
        <v>838</v>
      </c>
      <c r="FI423" s="51">
        <v>771</v>
      </c>
      <c r="FJ423" s="51">
        <v>736</v>
      </c>
      <c r="FK423" s="51">
        <v>708</v>
      </c>
      <c r="FL423" s="51">
        <v>717</v>
      </c>
      <c r="FM423" s="51">
        <v>681</v>
      </c>
      <c r="FN423" s="51">
        <v>666</v>
      </c>
      <c r="FO423" s="51">
        <v>649</v>
      </c>
      <c r="FP423" s="51">
        <v>665</v>
      </c>
      <c r="FQ423" s="51">
        <v>613</v>
      </c>
      <c r="FR423" s="51">
        <v>644</v>
      </c>
      <c r="FS423" s="51">
        <v>605</v>
      </c>
      <c r="FT423" s="51">
        <v>710</v>
      </c>
      <c r="FU423" s="51">
        <v>683</v>
      </c>
      <c r="FV423" s="51">
        <v>664</v>
      </c>
      <c r="FW423" s="51">
        <v>803</v>
      </c>
      <c r="FX423" s="51">
        <v>545</v>
      </c>
      <c r="FY423" s="51">
        <v>534</v>
      </c>
      <c r="FZ423" s="51">
        <v>533</v>
      </c>
      <c r="GA423" s="51">
        <v>504</v>
      </c>
      <c r="GB423" s="51">
        <v>428</v>
      </c>
      <c r="GC423" s="51">
        <v>367</v>
      </c>
      <c r="GD423" s="51">
        <v>390</v>
      </c>
      <c r="GE423" s="51">
        <v>394</v>
      </c>
      <c r="GF423" s="51">
        <v>317</v>
      </c>
      <c r="GG423" s="51">
        <v>300</v>
      </c>
      <c r="GH423" s="51">
        <v>254</v>
      </c>
      <c r="GI423" s="51">
        <v>262</v>
      </c>
      <c r="GJ423" s="51">
        <v>206</v>
      </c>
      <c r="GK423" s="51">
        <v>188</v>
      </c>
      <c r="GL423" s="52">
        <v>701</v>
      </c>
    </row>
    <row r="424" spans="1:194" s="1" customFormat="1">
      <c r="A424" s="30" t="s">
        <v>133</v>
      </c>
      <c r="B424" s="1" t="s">
        <v>499</v>
      </c>
      <c r="C424" s="29" t="str">
        <f t="shared" si="112"/>
        <v>LA England - South Staffordshire</v>
      </c>
      <c r="D424" s="50">
        <f t="shared" si="103"/>
        <v>45750</v>
      </c>
      <c r="E424" s="50">
        <f t="shared" si="104"/>
        <v>46074</v>
      </c>
      <c r="F424" s="51">
        <f t="shared" si="105"/>
        <v>111527</v>
      </c>
      <c r="G424" s="51">
        <f t="shared" si="106"/>
        <v>55746</v>
      </c>
      <c r="H424" s="52">
        <f t="shared" si="107"/>
        <v>55781</v>
      </c>
      <c r="I424" s="52">
        <f t="shared" si="108"/>
        <v>45750</v>
      </c>
      <c r="J424" s="52">
        <f t="shared" si="109"/>
        <v>46074</v>
      </c>
      <c r="K424" s="49">
        <f t="shared" si="110"/>
        <v>9996</v>
      </c>
      <c r="L424" s="50">
        <f t="shared" si="111"/>
        <v>9707</v>
      </c>
      <c r="M424" s="51">
        <v>501</v>
      </c>
      <c r="N424" s="51">
        <v>487</v>
      </c>
      <c r="O424" s="51">
        <v>511</v>
      </c>
      <c r="P424" s="51">
        <v>479</v>
      </c>
      <c r="Q424" s="51">
        <v>546</v>
      </c>
      <c r="R424" s="51">
        <v>590</v>
      </c>
      <c r="S424" s="51">
        <v>591</v>
      </c>
      <c r="T424" s="51">
        <v>530</v>
      </c>
      <c r="U424" s="51">
        <v>551</v>
      </c>
      <c r="V424" s="51">
        <v>587</v>
      </c>
      <c r="W424" s="51">
        <v>609</v>
      </c>
      <c r="X424" s="51">
        <v>564</v>
      </c>
      <c r="Y424" s="51">
        <v>600</v>
      </c>
      <c r="Z424" s="51">
        <v>538</v>
      </c>
      <c r="AA424" s="51">
        <v>608</v>
      </c>
      <c r="AB424" s="51">
        <v>573</v>
      </c>
      <c r="AC424" s="51">
        <v>535</v>
      </c>
      <c r="AD424" s="51">
        <v>596</v>
      </c>
      <c r="AE424" s="51">
        <v>608</v>
      </c>
      <c r="AF424" s="51">
        <v>495</v>
      </c>
      <c r="AG424" s="51">
        <v>503</v>
      </c>
      <c r="AH424" s="51">
        <v>503</v>
      </c>
      <c r="AI424" s="51">
        <v>563</v>
      </c>
      <c r="AJ424" s="51">
        <v>681</v>
      </c>
      <c r="AK424" s="51">
        <v>698</v>
      </c>
      <c r="AL424" s="51">
        <v>649</v>
      </c>
      <c r="AM424" s="51">
        <v>590</v>
      </c>
      <c r="AN424" s="51">
        <v>610</v>
      </c>
      <c r="AO424" s="51">
        <v>638</v>
      </c>
      <c r="AP424" s="51">
        <v>652</v>
      </c>
      <c r="AQ424" s="51">
        <v>641</v>
      </c>
      <c r="AR424" s="51">
        <v>642</v>
      </c>
      <c r="AS424" s="51">
        <v>640</v>
      </c>
      <c r="AT424" s="51">
        <v>696</v>
      </c>
      <c r="AU424" s="51">
        <v>624</v>
      </c>
      <c r="AV424" s="51">
        <v>688</v>
      </c>
      <c r="AW424" s="51">
        <v>659</v>
      </c>
      <c r="AX424" s="51">
        <v>657</v>
      </c>
      <c r="AY424" s="51">
        <v>654</v>
      </c>
      <c r="AZ424" s="51">
        <v>687</v>
      </c>
      <c r="BA424" s="51">
        <v>648</v>
      </c>
      <c r="BB424" s="51">
        <v>622</v>
      </c>
      <c r="BC424" s="51">
        <v>686</v>
      </c>
      <c r="BD424" s="51">
        <v>648</v>
      </c>
      <c r="BE424" s="51">
        <v>560</v>
      </c>
      <c r="BF424" s="51">
        <v>538</v>
      </c>
      <c r="BG424" s="51">
        <v>646</v>
      </c>
      <c r="BH424" s="51">
        <v>617</v>
      </c>
      <c r="BI424" s="51">
        <v>654</v>
      </c>
      <c r="BJ424" s="51">
        <v>743</v>
      </c>
      <c r="BK424" s="51">
        <v>748</v>
      </c>
      <c r="BL424" s="51">
        <v>792</v>
      </c>
      <c r="BM424" s="51">
        <v>783</v>
      </c>
      <c r="BN424" s="51">
        <v>832</v>
      </c>
      <c r="BO424" s="51">
        <v>816</v>
      </c>
      <c r="BP424" s="51">
        <v>873</v>
      </c>
      <c r="BQ424" s="51">
        <v>863</v>
      </c>
      <c r="BR424" s="51">
        <v>887</v>
      </c>
      <c r="BS424" s="51">
        <v>899</v>
      </c>
      <c r="BT424" s="51">
        <v>798</v>
      </c>
      <c r="BU424" s="51">
        <v>859</v>
      </c>
      <c r="BV424" s="51">
        <v>874</v>
      </c>
      <c r="BW424" s="51">
        <v>827</v>
      </c>
      <c r="BX424" s="51">
        <v>801</v>
      </c>
      <c r="BY424" s="51">
        <v>718</v>
      </c>
      <c r="BZ424" s="51">
        <v>751</v>
      </c>
      <c r="CA424" s="51">
        <v>664</v>
      </c>
      <c r="CB424" s="51">
        <v>689</v>
      </c>
      <c r="CC424" s="51">
        <v>706</v>
      </c>
      <c r="CD424" s="51">
        <v>663</v>
      </c>
      <c r="CE424" s="51">
        <v>596</v>
      </c>
      <c r="CF424" s="51">
        <v>660</v>
      </c>
      <c r="CG424" s="51">
        <v>710</v>
      </c>
      <c r="CH424" s="51">
        <v>707</v>
      </c>
      <c r="CI424" s="51">
        <v>718</v>
      </c>
      <c r="CJ424" s="51">
        <v>737</v>
      </c>
      <c r="CK424" s="51">
        <v>541</v>
      </c>
      <c r="CL424" s="51">
        <v>545</v>
      </c>
      <c r="CM424" s="51">
        <v>572</v>
      </c>
      <c r="CN424" s="51">
        <v>512</v>
      </c>
      <c r="CO424" s="51">
        <v>496</v>
      </c>
      <c r="CP424" s="51">
        <v>382</v>
      </c>
      <c r="CQ424" s="51">
        <v>411</v>
      </c>
      <c r="CR424" s="51">
        <v>360</v>
      </c>
      <c r="CS424" s="51">
        <v>355</v>
      </c>
      <c r="CT424" s="51">
        <v>291</v>
      </c>
      <c r="CU424" s="51">
        <v>257</v>
      </c>
      <c r="CV424" s="51">
        <v>217</v>
      </c>
      <c r="CW424" s="51">
        <v>159</v>
      </c>
      <c r="CX424" s="51">
        <v>126</v>
      </c>
      <c r="CY424" s="51">
        <v>415</v>
      </c>
      <c r="CZ424" s="51">
        <v>433</v>
      </c>
      <c r="DA424" s="51">
        <v>494</v>
      </c>
      <c r="DB424" s="51">
        <v>462</v>
      </c>
      <c r="DC424" s="51">
        <v>491</v>
      </c>
      <c r="DD424" s="51">
        <v>558</v>
      </c>
      <c r="DE424" s="51">
        <v>492</v>
      </c>
      <c r="DF424" s="51">
        <v>560</v>
      </c>
      <c r="DG424" s="51">
        <v>545</v>
      </c>
      <c r="DH424" s="51">
        <v>513</v>
      </c>
      <c r="DI424" s="51">
        <v>592</v>
      </c>
      <c r="DJ424" s="51">
        <v>613</v>
      </c>
      <c r="DK424" s="51">
        <v>567</v>
      </c>
      <c r="DL424" s="51">
        <v>559</v>
      </c>
      <c r="DM424" s="51">
        <v>597</v>
      </c>
      <c r="DN424" s="51">
        <v>577</v>
      </c>
      <c r="DO424" s="51">
        <v>576</v>
      </c>
      <c r="DP424" s="51">
        <v>553</v>
      </c>
      <c r="DQ424" s="51">
        <v>525</v>
      </c>
      <c r="DR424" s="51">
        <v>492</v>
      </c>
      <c r="DS424" s="51">
        <v>332</v>
      </c>
      <c r="DT424" s="51">
        <v>359</v>
      </c>
      <c r="DU424" s="51">
        <v>370</v>
      </c>
      <c r="DV424" s="51">
        <v>513</v>
      </c>
      <c r="DW424" s="51">
        <v>526</v>
      </c>
      <c r="DX424" s="51">
        <v>515</v>
      </c>
      <c r="DY424" s="51">
        <v>564</v>
      </c>
      <c r="DZ424" s="51">
        <v>539</v>
      </c>
      <c r="EA424" s="51">
        <v>526</v>
      </c>
      <c r="EB424" s="51">
        <v>543</v>
      </c>
      <c r="EC424" s="51">
        <v>552</v>
      </c>
      <c r="ED424" s="51">
        <v>618</v>
      </c>
      <c r="EE424" s="51">
        <v>627</v>
      </c>
      <c r="EF424" s="51">
        <v>573</v>
      </c>
      <c r="EG424" s="51">
        <v>542</v>
      </c>
      <c r="EH424" s="51">
        <v>644</v>
      </c>
      <c r="EI424" s="51">
        <v>622</v>
      </c>
      <c r="EJ424" s="51">
        <v>646</v>
      </c>
      <c r="EK424" s="51">
        <v>591</v>
      </c>
      <c r="EL424" s="51">
        <v>636</v>
      </c>
      <c r="EM424" s="51">
        <v>612</v>
      </c>
      <c r="EN424" s="51">
        <v>601</v>
      </c>
      <c r="EO424" s="51">
        <v>635</v>
      </c>
      <c r="EP424" s="51">
        <v>643</v>
      </c>
      <c r="EQ424" s="51">
        <v>603</v>
      </c>
      <c r="ER424" s="51">
        <v>536</v>
      </c>
      <c r="ES424" s="51">
        <v>554</v>
      </c>
      <c r="ET424" s="51">
        <v>583</v>
      </c>
      <c r="EU424" s="51">
        <v>650</v>
      </c>
      <c r="EV424" s="51">
        <v>667</v>
      </c>
      <c r="EW424" s="51">
        <v>676</v>
      </c>
      <c r="EX424" s="51">
        <v>789</v>
      </c>
      <c r="EY424" s="51">
        <v>838</v>
      </c>
      <c r="EZ424" s="51">
        <v>814</v>
      </c>
      <c r="FA424" s="51">
        <v>823</v>
      </c>
      <c r="FB424" s="51">
        <v>880</v>
      </c>
      <c r="FC424" s="51">
        <v>850</v>
      </c>
      <c r="FD424" s="51">
        <v>918</v>
      </c>
      <c r="FE424" s="51">
        <v>894</v>
      </c>
      <c r="FF424" s="51">
        <v>870</v>
      </c>
      <c r="FG424" s="51">
        <v>889</v>
      </c>
      <c r="FH424" s="51">
        <v>946</v>
      </c>
      <c r="FI424" s="51">
        <v>858</v>
      </c>
      <c r="FJ424" s="51">
        <v>789</v>
      </c>
      <c r="FK424" s="51">
        <v>768</v>
      </c>
      <c r="FL424" s="51">
        <v>784</v>
      </c>
      <c r="FM424" s="51">
        <v>794</v>
      </c>
      <c r="FN424" s="51">
        <v>754</v>
      </c>
      <c r="FO424" s="51">
        <v>707</v>
      </c>
      <c r="FP424" s="51">
        <v>693</v>
      </c>
      <c r="FQ424" s="51">
        <v>747</v>
      </c>
      <c r="FR424" s="51">
        <v>631</v>
      </c>
      <c r="FS424" s="51">
        <v>692</v>
      </c>
      <c r="FT424" s="51">
        <v>730</v>
      </c>
      <c r="FU424" s="51">
        <v>707</v>
      </c>
      <c r="FV424" s="51">
        <v>792</v>
      </c>
      <c r="FW424" s="51">
        <v>835</v>
      </c>
      <c r="FX424" s="51">
        <v>595</v>
      </c>
      <c r="FY424" s="51">
        <v>699</v>
      </c>
      <c r="FZ424" s="51">
        <v>704</v>
      </c>
      <c r="GA424" s="51">
        <v>629</v>
      </c>
      <c r="GB424" s="51">
        <v>516</v>
      </c>
      <c r="GC424" s="51">
        <v>482</v>
      </c>
      <c r="GD424" s="51">
        <v>433</v>
      </c>
      <c r="GE424" s="51">
        <v>446</v>
      </c>
      <c r="GF424" s="51">
        <v>394</v>
      </c>
      <c r="GG424" s="51">
        <v>328</v>
      </c>
      <c r="GH424" s="51">
        <v>387</v>
      </c>
      <c r="GI424" s="51">
        <v>275</v>
      </c>
      <c r="GJ424" s="51">
        <v>264</v>
      </c>
      <c r="GK424" s="51">
        <v>204</v>
      </c>
      <c r="GL424" s="52">
        <v>836</v>
      </c>
    </row>
    <row r="425" spans="1:194" s="1" customFormat="1">
      <c r="A425" s="30" t="s">
        <v>133</v>
      </c>
      <c r="B425" s="1" t="s">
        <v>500</v>
      </c>
      <c r="C425" s="29" t="str">
        <f t="shared" si="112"/>
        <v>LA England - South Tyneside</v>
      </c>
      <c r="D425" s="50">
        <f t="shared" si="103"/>
        <v>56904</v>
      </c>
      <c r="E425" s="50">
        <f t="shared" si="104"/>
        <v>61816</v>
      </c>
      <c r="F425" s="51">
        <f t="shared" si="105"/>
        <v>148667</v>
      </c>
      <c r="G425" s="51">
        <f t="shared" si="106"/>
        <v>72355</v>
      </c>
      <c r="H425" s="52">
        <f t="shared" si="107"/>
        <v>76312</v>
      </c>
      <c r="I425" s="52">
        <f t="shared" si="108"/>
        <v>56904</v>
      </c>
      <c r="J425" s="52">
        <f t="shared" si="109"/>
        <v>61816</v>
      </c>
      <c r="K425" s="49">
        <f t="shared" si="110"/>
        <v>15451</v>
      </c>
      <c r="L425" s="50">
        <f t="shared" si="111"/>
        <v>14496</v>
      </c>
      <c r="M425" s="51">
        <v>739</v>
      </c>
      <c r="N425" s="51">
        <v>794</v>
      </c>
      <c r="O425" s="51">
        <v>804</v>
      </c>
      <c r="P425" s="51">
        <v>792</v>
      </c>
      <c r="Q425" s="51">
        <v>851</v>
      </c>
      <c r="R425" s="51">
        <v>887</v>
      </c>
      <c r="S425" s="51">
        <v>926</v>
      </c>
      <c r="T425" s="51">
        <v>864</v>
      </c>
      <c r="U425" s="51">
        <v>913</v>
      </c>
      <c r="V425" s="51">
        <v>888</v>
      </c>
      <c r="W425" s="51">
        <v>882</v>
      </c>
      <c r="X425" s="51">
        <v>914</v>
      </c>
      <c r="Y425" s="51">
        <v>899</v>
      </c>
      <c r="Z425" s="51">
        <v>924</v>
      </c>
      <c r="AA425" s="51">
        <v>882</v>
      </c>
      <c r="AB425" s="51">
        <v>845</v>
      </c>
      <c r="AC425" s="51">
        <v>833</v>
      </c>
      <c r="AD425" s="51">
        <v>814</v>
      </c>
      <c r="AE425" s="51">
        <v>799</v>
      </c>
      <c r="AF425" s="51">
        <v>720</v>
      </c>
      <c r="AG425" s="51">
        <v>676</v>
      </c>
      <c r="AH425" s="51">
        <v>677</v>
      </c>
      <c r="AI425" s="51">
        <v>770</v>
      </c>
      <c r="AJ425" s="51">
        <v>757</v>
      </c>
      <c r="AK425" s="51">
        <v>755</v>
      </c>
      <c r="AL425" s="51">
        <v>817</v>
      </c>
      <c r="AM425" s="51">
        <v>840</v>
      </c>
      <c r="AN425" s="51">
        <v>817</v>
      </c>
      <c r="AO425" s="51">
        <v>785</v>
      </c>
      <c r="AP425" s="51">
        <v>916</v>
      </c>
      <c r="AQ425" s="51">
        <v>923</v>
      </c>
      <c r="AR425" s="51">
        <v>959</v>
      </c>
      <c r="AS425" s="51">
        <v>895</v>
      </c>
      <c r="AT425" s="51">
        <v>937</v>
      </c>
      <c r="AU425" s="51">
        <v>937</v>
      </c>
      <c r="AV425" s="51">
        <v>972</v>
      </c>
      <c r="AW425" s="51">
        <v>1026</v>
      </c>
      <c r="AX425" s="51">
        <v>957</v>
      </c>
      <c r="AY425" s="51">
        <v>885</v>
      </c>
      <c r="AZ425" s="51">
        <v>878</v>
      </c>
      <c r="BA425" s="51">
        <v>881</v>
      </c>
      <c r="BB425" s="51">
        <v>911</v>
      </c>
      <c r="BC425" s="51">
        <v>935</v>
      </c>
      <c r="BD425" s="51">
        <v>869</v>
      </c>
      <c r="BE425" s="51">
        <v>746</v>
      </c>
      <c r="BF425" s="51">
        <v>710</v>
      </c>
      <c r="BG425" s="51">
        <v>751</v>
      </c>
      <c r="BH425" s="51">
        <v>791</v>
      </c>
      <c r="BI425" s="51">
        <v>808</v>
      </c>
      <c r="BJ425" s="51">
        <v>899</v>
      </c>
      <c r="BK425" s="51">
        <v>901</v>
      </c>
      <c r="BL425" s="51">
        <v>1014</v>
      </c>
      <c r="BM425" s="51">
        <v>962</v>
      </c>
      <c r="BN425" s="51">
        <v>1007</v>
      </c>
      <c r="BO425" s="51">
        <v>1052</v>
      </c>
      <c r="BP425" s="51">
        <v>1066</v>
      </c>
      <c r="BQ425" s="51">
        <v>1077</v>
      </c>
      <c r="BR425" s="51">
        <v>1068</v>
      </c>
      <c r="BS425" s="51">
        <v>1122</v>
      </c>
      <c r="BT425" s="51">
        <v>1084</v>
      </c>
      <c r="BU425" s="51">
        <v>1071</v>
      </c>
      <c r="BV425" s="51">
        <v>1031</v>
      </c>
      <c r="BW425" s="51">
        <v>1037</v>
      </c>
      <c r="BX425" s="51">
        <v>1054</v>
      </c>
      <c r="BY425" s="51">
        <v>970</v>
      </c>
      <c r="BZ425" s="51">
        <v>941</v>
      </c>
      <c r="CA425" s="51">
        <v>948</v>
      </c>
      <c r="CB425" s="51">
        <v>891</v>
      </c>
      <c r="CC425" s="51">
        <v>842</v>
      </c>
      <c r="CD425" s="51">
        <v>813</v>
      </c>
      <c r="CE425" s="51">
        <v>746</v>
      </c>
      <c r="CF425" s="51">
        <v>776</v>
      </c>
      <c r="CG425" s="51">
        <v>770</v>
      </c>
      <c r="CH425" s="51">
        <v>758</v>
      </c>
      <c r="CI425" s="51">
        <v>781</v>
      </c>
      <c r="CJ425" s="51">
        <v>815</v>
      </c>
      <c r="CK425" s="51">
        <v>610</v>
      </c>
      <c r="CL425" s="51">
        <v>526</v>
      </c>
      <c r="CM425" s="51">
        <v>491</v>
      </c>
      <c r="CN425" s="51">
        <v>423</v>
      </c>
      <c r="CO425" s="51">
        <v>410</v>
      </c>
      <c r="CP425" s="51">
        <v>356</v>
      </c>
      <c r="CQ425" s="51">
        <v>364</v>
      </c>
      <c r="CR425" s="51">
        <v>323</v>
      </c>
      <c r="CS425" s="51">
        <v>324</v>
      </c>
      <c r="CT425" s="51">
        <v>297</v>
      </c>
      <c r="CU425" s="51">
        <v>249</v>
      </c>
      <c r="CV425" s="51">
        <v>198</v>
      </c>
      <c r="CW425" s="51">
        <v>154</v>
      </c>
      <c r="CX425" s="51">
        <v>140</v>
      </c>
      <c r="CY425" s="51">
        <v>443</v>
      </c>
      <c r="CZ425" s="51">
        <v>664</v>
      </c>
      <c r="DA425" s="51">
        <v>766</v>
      </c>
      <c r="DB425" s="51">
        <v>676</v>
      </c>
      <c r="DC425" s="51">
        <v>782</v>
      </c>
      <c r="DD425" s="51">
        <v>807</v>
      </c>
      <c r="DE425" s="51">
        <v>781</v>
      </c>
      <c r="DF425" s="51">
        <v>867</v>
      </c>
      <c r="DG425" s="51">
        <v>800</v>
      </c>
      <c r="DH425" s="51">
        <v>813</v>
      </c>
      <c r="DI425" s="51">
        <v>845</v>
      </c>
      <c r="DJ425" s="51">
        <v>875</v>
      </c>
      <c r="DK425" s="51">
        <v>889</v>
      </c>
      <c r="DL425" s="51">
        <v>870</v>
      </c>
      <c r="DM425" s="51">
        <v>823</v>
      </c>
      <c r="DN425" s="51">
        <v>879</v>
      </c>
      <c r="DO425" s="51">
        <v>807</v>
      </c>
      <c r="DP425" s="51">
        <v>769</v>
      </c>
      <c r="DQ425" s="51">
        <v>783</v>
      </c>
      <c r="DR425" s="51">
        <v>757</v>
      </c>
      <c r="DS425" s="51">
        <v>595</v>
      </c>
      <c r="DT425" s="51">
        <v>615</v>
      </c>
      <c r="DU425" s="51">
        <v>625</v>
      </c>
      <c r="DV425" s="51">
        <v>697</v>
      </c>
      <c r="DW425" s="51">
        <v>759</v>
      </c>
      <c r="DX425" s="51">
        <v>782</v>
      </c>
      <c r="DY425" s="51">
        <v>816</v>
      </c>
      <c r="DZ425" s="51">
        <v>829</v>
      </c>
      <c r="EA425" s="51">
        <v>883</v>
      </c>
      <c r="EB425" s="51">
        <v>922</v>
      </c>
      <c r="EC425" s="51">
        <v>926</v>
      </c>
      <c r="ED425" s="51">
        <v>915</v>
      </c>
      <c r="EE425" s="51">
        <v>1048</v>
      </c>
      <c r="EF425" s="51">
        <v>1034</v>
      </c>
      <c r="EG425" s="51">
        <v>1041</v>
      </c>
      <c r="EH425" s="51">
        <v>1078</v>
      </c>
      <c r="EI425" s="51">
        <v>1087</v>
      </c>
      <c r="EJ425" s="51">
        <v>1122</v>
      </c>
      <c r="EK425" s="51">
        <v>1040</v>
      </c>
      <c r="EL425" s="51">
        <v>943</v>
      </c>
      <c r="EM425" s="51">
        <v>936</v>
      </c>
      <c r="EN425" s="51">
        <v>977</v>
      </c>
      <c r="EO425" s="51">
        <v>950</v>
      </c>
      <c r="EP425" s="51">
        <v>957</v>
      </c>
      <c r="EQ425" s="51">
        <v>975</v>
      </c>
      <c r="ER425" s="51">
        <v>780</v>
      </c>
      <c r="ES425" s="51">
        <v>759</v>
      </c>
      <c r="ET425" s="51">
        <v>806</v>
      </c>
      <c r="EU425" s="51">
        <v>864</v>
      </c>
      <c r="EV425" s="51">
        <v>875</v>
      </c>
      <c r="EW425" s="51">
        <v>878</v>
      </c>
      <c r="EX425" s="51">
        <v>1001</v>
      </c>
      <c r="EY425" s="51">
        <v>1032</v>
      </c>
      <c r="EZ425" s="51">
        <v>1014</v>
      </c>
      <c r="FA425" s="51">
        <v>1094</v>
      </c>
      <c r="FB425" s="51">
        <v>1076</v>
      </c>
      <c r="FC425" s="51">
        <v>1053</v>
      </c>
      <c r="FD425" s="51">
        <v>1175</v>
      </c>
      <c r="FE425" s="51">
        <v>1200</v>
      </c>
      <c r="FF425" s="51">
        <v>1143</v>
      </c>
      <c r="FG425" s="51">
        <v>1156</v>
      </c>
      <c r="FH425" s="51">
        <v>1101</v>
      </c>
      <c r="FI425" s="51">
        <v>1174</v>
      </c>
      <c r="FJ425" s="51">
        <v>1077</v>
      </c>
      <c r="FK425" s="51">
        <v>1065</v>
      </c>
      <c r="FL425" s="51">
        <v>1057</v>
      </c>
      <c r="FM425" s="51">
        <v>991</v>
      </c>
      <c r="FN425" s="51">
        <v>952</v>
      </c>
      <c r="FO425" s="51">
        <v>853</v>
      </c>
      <c r="FP425" s="51">
        <v>961</v>
      </c>
      <c r="FQ425" s="51">
        <v>889</v>
      </c>
      <c r="FR425" s="51">
        <v>783</v>
      </c>
      <c r="FS425" s="51">
        <v>818</v>
      </c>
      <c r="FT425" s="51">
        <v>872</v>
      </c>
      <c r="FU425" s="51">
        <v>815</v>
      </c>
      <c r="FV425" s="51">
        <v>862</v>
      </c>
      <c r="FW425" s="51">
        <v>866</v>
      </c>
      <c r="FX425" s="51">
        <v>706</v>
      </c>
      <c r="FY425" s="51">
        <v>629</v>
      </c>
      <c r="FZ425" s="51">
        <v>604</v>
      </c>
      <c r="GA425" s="51">
        <v>613</v>
      </c>
      <c r="GB425" s="51">
        <v>489</v>
      </c>
      <c r="GC425" s="51">
        <v>462</v>
      </c>
      <c r="GD425" s="51">
        <v>465</v>
      </c>
      <c r="GE425" s="51">
        <v>458</v>
      </c>
      <c r="GF425" s="51">
        <v>455</v>
      </c>
      <c r="GG425" s="51">
        <v>410</v>
      </c>
      <c r="GH425" s="51">
        <v>345</v>
      </c>
      <c r="GI425" s="51">
        <v>321</v>
      </c>
      <c r="GJ425" s="51">
        <v>290</v>
      </c>
      <c r="GK425" s="51">
        <v>247</v>
      </c>
      <c r="GL425" s="52">
        <v>971</v>
      </c>
    </row>
    <row r="426" spans="1:194" s="1" customFormat="1">
      <c r="A426" s="30" t="s">
        <v>133</v>
      </c>
      <c r="B426" s="1" t="s">
        <v>501</v>
      </c>
      <c r="C426" s="29" t="str">
        <f t="shared" si="112"/>
        <v>LA England - Southampton</v>
      </c>
      <c r="D426" s="50">
        <f t="shared" si="103"/>
        <v>100951</v>
      </c>
      <c r="E426" s="50">
        <f t="shared" si="104"/>
        <v>101874</v>
      </c>
      <c r="F426" s="51">
        <f t="shared" si="105"/>
        <v>252689</v>
      </c>
      <c r="G426" s="51">
        <f t="shared" si="106"/>
        <v>126412</v>
      </c>
      <c r="H426" s="52">
        <f t="shared" si="107"/>
        <v>126277</v>
      </c>
      <c r="I426" s="52">
        <f t="shared" si="108"/>
        <v>100951</v>
      </c>
      <c r="J426" s="52">
        <f t="shared" si="109"/>
        <v>101874</v>
      </c>
      <c r="K426" s="49">
        <f t="shared" si="110"/>
        <v>25461</v>
      </c>
      <c r="L426" s="50">
        <f t="shared" si="111"/>
        <v>24403</v>
      </c>
      <c r="M426" s="51">
        <v>1387</v>
      </c>
      <c r="N426" s="51">
        <v>1382</v>
      </c>
      <c r="O426" s="51">
        <v>1395</v>
      </c>
      <c r="P426" s="51">
        <v>1373</v>
      </c>
      <c r="Q426" s="51">
        <v>1418</v>
      </c>
      <c r="R426" s="51">
        <v>1394</v>
      </c>
      <c r="S426" s="51">
        <v>1448</v>
      </c>
      <c r="T426" s="51">
        <v>1486</v>
      </c>
      <c r="U426" s="51">
        <v>1510</v>
      </c>
      <c r="V426" s="51">
        <v>1458</v>
      </c>
      <c r="W426" s="51">
        <v>1515</v>
      </c>
      <c r="X426" s="51">
        <v>1525</v>
      </c>
      <c r="Y426" s="51">
        <v>1401</v>
      </c>
      <c r="Z426" s="51">
        <v>1454</v>
      </c>
      <c r="AA426" s="51">
        <v>1460</v>
      </c>
      <c r="AB426" s="51">
        <v>1276</v>
      </c>
      <c r="AC426" s="51">
        <v>1298</v>
      </c>
      <c r="AD426" s="51">
        <v>1281</v>
      </c>
      <c r="AE426" s="51">
        <v>1616</v>
      </c>
      <c r="AF426" s="51">
        <v>3269</v>
      </c>
      <c r="AG426" s="51">
        <v>3194</v>
      </c>
      <c r="AH426" s="51">
        <v>3000</v>
      </c>
      <c r="AI426" s="51">
        <v>2723</v>
      </c>
      <c r="AJ426" s="51">
        <v>2742</v>
      </c>
      <c r="AK426" s="51">
        <v>2487</v>
      </c>
      <c r="AL426" s="51">
        <v>2272</v>
      </c>
      <c r="AM426" s="51">
        <v>2069</v>
      </c>
      <c r="AN426" s="51">
        <v>2156</v>
      </c>
      <c r="AO426" s="51">
        <v>2004</v>
      </c>
      <c r="AP426" s="51">
        <v>2013</v>
      </c>
      <c r="AQ426" s="51">
        <v>2020</v>
      </c>
      <c r="AR426" s="51">
        <v>1969</v>
      </c>
      <c r="AS426" s="51">
        <v>2120</v>
      </c>
      <c r="AT426" s="51">
        <v>1930</v>
      </c>
      <c r="AU426" s="51">
        <v>1962</v>
      </c>
      <c r="AV426" s="51">
        <v>1845</v>
      </c>
      <c r="AW426" s="51">
        <v>1880</v>
      </c>
      <c r="AX426" s="51">
        <v>1880</v>
      </c>
      <c r="AY426" s="51">
        <v>1810</v>
      </c>
      <c r="AZ426" s="51">
        <v>1864</v>
      </c>
      <c r="BA426" s="51">
        <v>1779</v>
      </c>
      <c r="BB426" s="51">
        <v>1711</v>
      </c>
      <c r="BC426" s="51">
        <v>1717</v>
      </c>
      <c r="BD426" s="51">
        <v>1603</v>
      </c>
      <c r="BE426" s="51">
        <v>1592</v>
      </c>
      <c r="BF426" s="51">
        <v>1509</v>
      </c>
      <c r="BG426" s="51">
        <v>1534</v>
      </c>
      <c r="BH426" s="51">
        <v>1508</v>
      </c>
      <c r="BI426" s="51">
        <v>1478</v>
      </c>
      <c r="BJ426" s="51">
        <v>1491</v>
      </c>
      <c r="BK426" s="51">
        <v>1482</v>
      </c>
      <c r="BL426" s="51">
        <v>1505</v>
      </c>
      <c r="BM426" s="51">
        <v>1451</v>
      </c>
      <c r="BN426" s="51">
        <v>1339</v>
      </c>
      <c r="BO426" s="51">
        <v>1368</v>
      </c>
      <c r="BP426" s="51">
        <v>1351</v>
      </c>
      <c r="BQ426" s="51">
        <v>1392</v>
      </c>
      <c r="BR426" s="51">
        <v>1483</v>
      </c>
      <c r="BS426" s="51">
        <v>1407</v>
      </c>
      <c r="BT426" s="51">
        <v>1374</v>
      </c>
      <c r="BU426" s="51">
        <v>1319</v>
      </c>
      <c r="BV426" s="51">
        <v>1220</v>
      </c>
      <c r="BW426" s="51">
        <v>1152</v>
      </c>
      <c r="BX426" s="51">
        <v>1181</v>
      </c>
      <c r="BY426" s="51">
        <v>1156</v>
      </c>
      <c r="BZ426" s="51">
        <v>1027</v>
      </c>
      <c r="CA426" s="51">
        <v>1066</v>
      </c>
      <c r="CB426" s="51">
        <v>964</v>
      </c>
      <c r="CC426" s="51">
        <v>940</v>
      </c>
      <c r="CD426" s="51">
        <v>957</v>
      </c>
      <c r="CE426" s="51">
        <v>826</v>
      </c>
      <c r="CF426" s="51">
        <v>869</v>
      </c>
      <c r="CG426" s="51">
        <v>845</v>
      </c>
      <c r="CH426" s="51">
        <v>819</v>
      </c>
      <c r="CI426" s="51">
        <v>764</v>
      </c>
      <c r="CJ426" s="51">
        <v>837</v>
      </c>
      <c r="CK426" s="51">
        <v>718</v>
      </c>
      <c r="CL426" s="51">
        <v>661</v>
      </c>
      <c r="CM426" s="51">
        <v>594</v>
      </c>
      <c r="CN426" s="51">
        <v>530</v>
      </c>
      <c r="CO426" s="51">
        <v>487</v>
      </c>
      <c r="CP426" s="51">
        <v>413</v>
      </c>
      <c r="CQ426" s="51">
        <v>397</v>
      </c>
      <c r="CR426" s="51">
        <v>403</v>
      </c>
      <c r="CS426" s="51">
        <v>292</v>
      </c>
      <c r="CT426" s="51">
        <v>267</v>
      </c>
      <c r="CU426" s="51">
        <v>250</v>
      </c>
      <c r="CV426" s="51">
        <v>204</v>
      </c>
      <c r="CW426" s="51">
        <v>180</v>
      </c>
      <c r="CX426" s="51">
        <v>157</v>
      </c>
      <c r="CY426" s="51">
        <v>557</v>
      </c>
      <c r="CZ426" s="51">
        <v>1355</v>
      </c>
      <c r="DA426" s="51">
        <v>1344</v>
      </c>
      <c r="DB426" s="51">
        <v>1386</v>
      </c>
      <c r="DC426" s="51">
        <v>1381</v>
      </c>
      <c r="DD426" s="51">
        <v>1316</v>
      </c>
      <c r="DE426" s="51">
        <v>1390</v>
      </c>
      <c r="DF426" s="51">
        <v>1359</v>
      </c>
      <c r="DG426" s="51">
        <v>1378</v>
      </c>
      <c r="DH426" s="51">
        <v>1335</v>
      </c>
      <c r="DI426" s="51">
        <v>1411</v>
      </c>
      <c r="DJ426" s="51">
        <v>1372</v>
      </c>
      <c r="DK426" s="51">
        <v>1469</v>
      </c>
      <c r="DL426" s="51">
        <v>1400</v>
      </c>
      <c r="DM426" s="51">
        <v>1367</v>
      </c>
      <c r="DN426" s="51">
        <v>1369</v>
      </c>
      <c r="DO426" s="51">
        <v>1268</v>
      </c>
      <c r="DP426" s="51">
        <v>1292</v>
      </c>
      <c r="DQ426" s="51">
        <v>1211</v>
      </c>
      <c r="DR426" s="51">
        <v>1535</v>
      </c>
      <c r="DS426" s="51">
        <v>2907</v>
      </c>
      <c r="DT426" s="51">
        <v>2896</v>
      </c>
      <c r="DU426" s="51">
        <v>2850</v>
      </c>
      <c r="DV426" s="51">
        <v>2621</v>
      </c>
      <c r="DW426" s="51">
        <v>2646</v>
      </c>
      <c r="DX426" s="51">
        <v>2543</v>
      </c>
      <c r="DY426" s="51">
        <v>2328</v>
      </c>
      <c r="DZ426" s="51">
        <v>2111</v>
      </c>
      <c r="EA426" s="51">
        <v>2152</v>
      </c>
      <c r="EB426" s="51">
        <v>1984</v>
      </c>
      <c r="EC426" s="51">
        <v>2125</v>
      </c>
      <c r="ED426" s="51">
        <v>2114</v>
      </c>
      <c r="EE426" s="51">
        <v>2003</v>
      </c>
      <c r="EF426" s="51">
        <v>2047</v>
      </c>
      <c r="EG426" s="51">
        <v>2022</v>
      </c>
      <c r="EH426" s="51">
        <v>2011</v>
      </c>
      <c r="EI426" s="51">
        <v>1982</v>
      </c>
      <c r="EJ426" s="51">
        <v>1855</v>
      </c>
      <c r="EK426" s="51">
        <v>1859</v>
      </c>
      <c r="EL426" s="51">
        <v>1763</v>
      </c>
      <c r="EM426" s="51">
        <v>1746</v>
      </c>
      <c r="EN426" s="51">
        <v>1733</v>
      </c>
      <c r="EO426" s="51">
        <v>1774</v>
      </c>
      <c r="EP426" s="51">
        <v>1723</v>
      </c>
      <c r="EQ426" s="51">
        <v>1618</v>
      </c>
      <c r="ER426" s="51">
        <v>1539</v>
      </c>
      <c r="ES426" s="51">
        <v>1463</v>
      </c>
      <c r="ET426" s="51">
        <v>1498</v>
      </c>
      <c r="EU426" s="51">
        <v>1356</v>
      </c>
      <c r="EV426" s="51">
        <v>1417</v>
      </c>
      <c r="EW426" s="51">
        <v>1387</v>
      </c>
      <c r="EX426" s="51">
        <v>1334</v>
      </c>
      <c r="EY426" s="51">
        <v>1454</v>
      </c>
      <c r="EZ426" s="51">
        <v>1342</v>
      </c>
      <c r="FA426" s="51">
        <v>1269</v>
      </c>
      <c r="FB426" s="51">
        <v>1413</v>
      </c>
      <c r="FC426" s="51">
        <v>1436</v>
      </c>
      <c r="FD426" s="51">
        <v>1337</v>
      </c>
      <c r="FE426" s="51">
        <v>1384</v>
      </c>
      <c r="FF426" s="51">
        <v>1330</v>
      </c>
      <c r="FG426" s="51">
        <v>1350</v>
      </c>
      <c r="FH426" s="51">
        <v>1252</v>
      </c>
      <c r="FI426" s="51">
        <v>1206</v>
      </c>
      <c r="FJ426" s="51">
        <v>1201</v>
      </c>
      <c r="FK426" s="51">
        <v>1165</v>
      </c>
      <c r="FL426" s="51">
        <v>1170</v>
      </c>
      <c r="FM426" s="51">
        <v>1039</v>
      </c>
      <c r="FN426" s="51">
        <v>986</v>
      </c>
      <c r="FO426" s="51">
        <v>928</v>
      </c>
      <c r="FP426" s="51">
        <v>970</v>
      </c>
      <c r="FQ426" s="51">
        <v>921</v>
      </c>
      <c r="FR426" s="51">
        <v>862</v>
      </c>
      <c r="FS426" s="51">
        <v>880</v>
      </c>
      <c r="FT426" s="51">
        <v>902</v>
      </c>
      <c r="FU426" s="51">
        <v>887</v>
      </c>
      <c r="FV426" s="51">
        <v>915</v>
      </c>
      <c r="FW426" s="51">
        <v>982</v>
      </c>
      <c r="FX426" s="51">
        <v>750</v>
      </c>
      <c r="FY426" s="51">
        <v>763</v>
      </c>
      <c r="FZ426" s="51">
        <v>677</v>
      </c>
      <c r="GA426" s="51">
        <v>685</v>
      </c>
      <c r="GB426" s="51">
        <v>573</v>
      </c>
      <c r="GC426" s="51">
        <v>511</v>
      </c>
      <c r="GD426" s="51">
        <v>513</v>
      </c>
      <c r="GE426" s="51">
        <v>451</v>
      </c>
      <c r="GF426" s="51">
        <v>483</v>
      </c>
      <c r="GG426" s="51">
        <v>405</v>
      </c>
      <c r="GH426" s="51">
        <v>405</v>
      </c>
      <c r="GI426" s="51">
        <v>331</v>
      </c>
      <c r="GJ426" s="51">
        <v>292</v>
      </c>
      <c r="GK426" s="51">
        <v>300</v>
      </c>
      <c r="GL426" s="52">
        <v>1212</v>
      </c>
    </row>
    <row r="427" spans="1:194" s="1" customFormat="1">
      <c r="A427" s="30" t="s">
        <v>133</v>
      </c>
      <c r="B427" s="1" t="s">
        <v>502</v>
      </c>
      <c r="C427" s="29" t="str">
        <f t="shared" si="112"/>
        <v>LA England - Southend-on-Sea</v>
      </c>
      <c r="D427" s="50">
        <f t="shared" si="103"/>
        <v>68646</v>
      </c>
      <c r="E427" s="50">
        <f t="shared" si="104"/>
        <v>73948</v>
      </c>
      <c r="F427" s="51">
        <f t="shared" si="105"/>
        <v>180915</v>
      </c>
      <c r="G427" s="51">
        <f t="shared" si="106"/>
        <v>88198</v>
      </c>
      <c r="H427" s="52">
        <f t="shared" si="107"/>
        <v>92717</v>
      </c>
      <c r="I427" s="52">
        <f t="shared" si="108"/>
        <v>68646</v>
      </c>
      <c r="J427" s="52">
        <f t="shared" si="109"/>
        <v>73948</v>
      </c>
      <c r="K427" s="49">
        <f t="shared" si="110"/>
        <v>19552</v>
      </c>
      <c r="L427" s="50">
        <f t="shared" si="111"/>
        <v>18769</v>
      </c>
      <c r="M427" s="51">
        <v>986</v>
      </c>
      <c r="N427" s="51">
        <v>948</v>
      </c>
      <c r="O427" s="51">
        <v>1022</v>
      </c>
      <c r="P427" s="51">
        <v>1038</v>
      </c>
      <c r="Q427" s="51">
        <v>1088</v>
      </c>
      <c r="R427" s="51">
        <v>1083</v>
      </c>
      <c r="S427" s="51">
        <v>1147</v>
      </c>
      <c r="T427" s="51">
        <v>1095</v>
      </c>
      <c r="U427" s="51">
        <v>1153</v>
      </c>
      <c r="V427" s="51">
        <v>1064</v>
      </c>
      <c r="W427" s="51">
        <v>1162</v>
      </c>
      <c r="X427" s="51">
        <v>1146</v>
      </c>
      <c r="Y427" s="51">
        <v>1191</v>
      </c>
      <c r="Z427" s="51">
        <v>1142</v>
      </c>
      <c r="AA427" s="51">
        <v>1143</v>
      </c>
      <c r="AB427" s="51">
        <v>1121</v>
      </c>
      <c r="AC427" s="51">
        <v>1029</v>
      </c>
      <c r="AD427" s="51">
        <v>994</v>
      </c>
      <c r="AE427" s="51">
        <v>1051</v>
      </c>
      <c r="AF427" s="51">
        <v>765</v>
      </c>
      <c r="AG427" s="51">
        <v>771</v>
      </c>
      <c r="AH427" s="51">
        <v>773</v>
      </c>
      <c r="AI427" s="51">
        <v>934</v>
      </c>
      <c r="AJ427" s="51">
        <v>963</v>
      </c>
      <c r="AK427" s="51">
        <v>1051</v>
      </c>
      <c r="AL427" s="51">
        <v>1047</v>
      </c>
      <c r="AM427" s="51">
        <v>1029</v>
      </c>
      <c r="AN427" s="51">
        <v>1064</v>
      </c>
      <c r="AO427" s="51">
        <v>1122</v>
      </c>
      <c r="AP427" s="51">
        <v>1142</v>
      </c>
      <c r="AQ427" s="51">
        <v>1086</v>
      </c>
      <c r="AR427" s="51">
        <v>1172</v>
      </c>
      <c r="AS427" s="51">
        <v>1147</v>
      </c>
      <c r="AT427" s="51">
        <v>1170</v>
      </c>
      <c r="AU427" s="51">
        <v>1156</v>
      </c>
      <c r="AV427" s="51">
        <v>1103</v>
      </c>
      <c r="AW427" s="51">
        <v>1163</v>
      </c>
      <c r="AX427" s="51">
        <v>1147</v>
      </c>
      <c r="AY427" s="51">
        <v>1129</v>
      </c>
      <c r="AZ427" s="51">
        <v>1226</v>
      </c>
      <c r="BA427" s="51">
        <v>1212</v>
      </c>
      <c r="BB427" s="51">
        <v>1211</v>
      </c>
      <c r="BC427" s="51">
        <v>1334</v>
      </c>
      <c r="BD427" s="51">
        <v>1257</v>
      </c>
      <c r="BE427" s="51">
        <v>1165</v>
      </c>
      <c r="BF427" s="51">
        <v>1115</v>
      </c>
      <c r="BG427" s="51">
        <v>1145</v>
      </c>
      <c r="BH427" s="51">
        <v>1084</v>
      </c>
      <c r="BI427" s="51">
        <v>1214</v>
      </c>
      <c r="BJ427" s="51">
        <v>1233</v>
      </c>
      <c r="BK427" s="51">
        <v>1340</v>
      </c>
      <c r="BL427" s="51">
        <v>1246</v>
      </c>
      <c r="BM427" s="51">
        <v>1211</v>
      </c>
      <c r="BN427" s="51">
        <v>1264</v>
      </c>
      <c r="BO427" s="51">
        <v>1220</v>
      </c>
      <c r="BP427" s="51">
        <v>1211</v>
      </c>
      <c r="BQ427" s="51">
        <v>1223</v>
      </c>
      <c r="BR427" s="51">
        <v>1241</v>
      </c>
      <c r="BS427" s="51">
        <v>1278</v>
      </c>
      <c r="BT427" s="51">
        <v>1200</v>
      </c>
      <c r="BU427" s="51">
        <v>1168</v>
      </c>
      <c r="BV427" s="51">
        <v>1134</v>
      </c>
      <c r="BW427" s="51">
        <v>1080</v>
      </c>
      <c r="BX427" s="51">
        <v>998</v>
      </c>
      <c r="BY427" s="51">
        <v>1041</v>
      </c>
      <c r="BZ427" s="51">
        <v>876</v>
      </c>
      <c r="CA427" s="51">
        <v>851</v>
      </c>
      <c r="CB427" s="51">
        <v>835</v>
      </c>
      <c r="CC427" s="51">
        <v>800</v>
      </c>
      <c r="CD427" s="51">
        <v>816</v>
      </c>
      <c r="CE427" s="51">
        <v>829</v>
      </c>
      <c r="CF427" s="51">
        <v>742</v>
      </c>
      <c r="CG427" s="51">
        <v>771</v>
      </c>
      <c r="CH427" s="51">
        <v>816</v>
      </c>
      <c r="CI427" s="51">
        <v>895</v>
      </c>
      <c r="CJ427" s="51">
        <v>920</v>
      </c>
      <c r="CK427" s="51">
        <v>714</v>
      </c>
      <c r="CL427" s="51">
        <v>660</v>
      </c>
      <c r="CM427" s="51">
        <v>625</v>
      </c>
      <c r="CN427" s="51">
        <v>539</v>
      </c>
      <c r="CO427" s="51">
        <v>502</v>
      </c>
      <c r="CP427" s="51">
        <v>410</v>
      </c>
      <c r="CQ427" s="51">
        <v>425</v>
      </c>
      <c r="CR427" s="51">
        <v>394</v>
      </c>
      <c r="CS427" s="51">
        <v>368</v>
      </c>
      <c r="CT427" s="51">
        <v>295</v>
      </c>
      <c r="CU427" s="51">
        <v>298</v>
      </c>
      <c r="CV427" s="51">
        <v>236</v>
      </c>
      <c r="CW427" s="51">
        <v>241</v>
      </c>
      <c r="CX427" s="51">
        <v>183</v>
      </c>
      <c r="CY427" s="51">
        <v>569</v>
      </c>
      <c r="CZ427" s="51">
        <v>944</v>
      </c>
      <c r="DA427" s="51">
        <v>938</v>
      </c>
      <c r="DB427" s="51">
        <v>1008</v>
      </c>
      <c r="DC427" s="51">
        <v>985</v>
      </c>
      <c r="DD427" s="51">
        <v>1055</v>
      </c>
      <c r="DE427" s="51">
        <v>1073</v>
      </c>
      <c r="DF427" s="51">
        <v>1067</v>
      </c>
      <c r="DG427" s="51">
        <v>1070</v>
      </c>
      <c r="DH427" s="51">
        <v>1091</v>
      </c>
      <c r="DI427" s="51">
        <v>1039</v>
      </c>
      <c r="DJ427" s="51">
        <v>1099</v>
      </c>
      <c r="DK427" s="51">
        <v>1119</v>
      </c>
      <c r="DL427" s="51">
        <v>1162</v>
      </c>
      <c r="DM427" s="51">
        <v>1122</v>
      </c>
      <c r="DN427" s="51">
        <v>1031</v>
      </c>
      <c r="DO427" s="51">
        <v>1052</v>
      </c>
      <c r="DP427" s="51">
        <v>972</v>
      </c>
      <c r="DQ427" s="51">
        <v>942</v>
      </c>
      <c r="DR427" s="51">
        <v>896</v>
      </c>
      <c r="DS427" s="51">
        <v>634</v>
      </c>
      <c r="DT427" s="51">
        <v>706</v>
      </c>
      <c r="DU427" s="51">
        <v>783</v>
      </c>
      <c r="DV427" s="51">
        <v>929</v>
      </c>
      <c r="DW427" s="51">
        <v>1010</v>
      </c>
      <c r="DX427" s="51">
        <v>969</v>
      </c>
      <c r="DY427" s="51">
        <v>1114</v>
      </c>
      <c r="DZ427" s="51">
        <v>1056</v>
      </c>
      <c r="EA427" s="51">
        <v>1057</v>
      </c>
      <c r="EB427" s="51">
        <v>1185</v>
      </c>
      <c r="EC427" s="51">
        <v>1201</v>
      </c>
      <c r="ED427" s="51">
        <v>1178</v>
      </c>
      <c r="EE427" s="51">
        <v>1268</v>
      </c>
      <c r="EF427" s="51">
        <v>1293</v>
      </c>
      <c r="EG427" s="51">
        <v>1228</v>
      </c>
      <c r="EH427" s="51">
        <v>1279</v>
      </c>
      <c r="EI427" s="51">
        <v>1231</v>
      </c>
      <c r="EJ427" s="51">
        <v>1324</v>
      </c>
      <c r="EK427" s="51">
        <v>1319</v>
      </c>
      <c r="EL427" s="51">
        <v>1248</v>
      </c>
      <c r="EM427" s="51">
        <v>1256</v>
      </c>
      <c r="EN427" s="51">
        <v>1272</v>
      </c>
      <c r="EO427" s="51">
        <v>1261</v>
      </c>
      <c r="EP427" s="51">
        <v>1340</v>
      </c>
      <c r="EQ427" s="51">
        <v>1319</v>
      </c>
      <c r="ER427" s="51">
        <v>1154</v>
      </c>
      <c r="ES427" s="51">
        <v>1161</v>
      </c>
      <c r="ET427" s="51">
        <v>1185</v>
      </c>
      <c r="EU427" s="51">
        <v>1166</v>
      </c>
      <c r="EV427" s="51">
        <v>1238</v>
      </c>
      <c r="EW427" s="51">
        <v>1293</v>
      </c>
      <c r="EX427" s="51">
        <v>1281</v>
      </c>
      <c r="EY427" s="51">
        <v>1224</v>
      </c>
      <c r="EZ427" s="51">
        <v>1231</v>
      </c>
      <c r="FA427" s="51">
        <v>1248</v>
      </c>
      <c r="FB427" s="51">
        <v>1273</v>
      </c>
      <c r="FC427" s="51">
        <v>1254</v>
      </c>
      <c r="FD427" s="51">
        <v>1342</v>
      </c>
      <c r="FE427" s="51">
        <v>1239</v>
      </c>
      <c r="FF427" s="51">
        <v>1251</v>
      </c>
      <c r="FG427" s="51">
        <v>1240</v>
      </c>
      <c r="FH427" s="51">
        <v>1147</v>
      </c>
      <c r="FI427" s="51">
        <v>1111</v>
      </c>
      <c r="FJ427" s="51">
        <v>1116</v>
      </c>
      <c r="FK427" s="51">
        <v>1067</v>
      </c>
      <c r="FL427" s="51">
        <v>998</v>
      </c>
      <c r="FM427" s="51">
        <v>972</v>
      </c>
      <c r="FN427" s="51">
        <v>898</v>
      </c>
      <c r="FO427" s="51">
        <v>909</v>
      </c>
      <c r="FP427" s="51">
        <v>911</v>
      </c>
      <c r="FQ427" s="51">
        <v>928</v>
      </c>
      <c r="FR427" s="51">
        <v>835</v>
      </c>
      <c r="FS427" s="51">
        <v>903</v>
      </c>
      <c r="FT427" s="51">
        <v>913</v>
      </c>
      <c r="FU427" s="51">
        <v>941</v>
      </c>
      <c r="FV427" s="51">
        <v>1031</v>
      </c>
      <c r="FW427" s="51">
        <v>1065</v>
      </c>
      <c r="FX427" s="51">
        <v>792</v>
      </c>
      <c r="FY427" s="51">
        <v>802</v>
      </c>
      <c r="FZ427" s="51">
        <v>806</v>
      </c>
      <c r="GA427" s="51">
        <v>709</v>
      </c>
      <c r="GB427" s="51">
        <v>610</v>
      </c>
      <c r="GC427" s="51">
        <v>465</v>
      </c>
      <c r="GD427" s="51">
        <v>563</v>
      </c>
      <c r="GE427" s="51">
        <v>539</v>
      </c>
      <c r="GF427" s="51">
        <v>524</v>
      </c>
      <c r="GG427" s="51">
        <v>423</v>
      </c>
      <c r="GH427" s="51">
        <v>403</v>
      </c>
      <c r="GI427" s="51">
        <v>386</v>
      </c>
      <c r="GJ427" s="51">
        <v>325</v>
      </c>
      <c r="GK427" s="51">
        <v>320</v>
      </c>
      <c r="GL427" s="52">
        <v>1400</v>
      </c>
    </row>
    <row r="428" spans="1:194" s="1" customFormat="1">
      <c r="A428" s="30" t="s">
        <v>133</v>
      </c>
      <c r="B428" s="1" t="s">
        <v>503</v>
      </c>
      <c r="C428" s="29" t="str">
        <f t="shared" si="112"/>
        <v>LA England - Southwark</v>
      </c>
      <c r="D428" s="50">
        <f t="shared" si="103"/>
        <v>122213</v>
      </c>
      <c r="E428" s="50">
        <f t="shared" si="104"/>
        <v>132671</v>
      </c>
      <c r="F428" s="51">
        <f t="shared" si="105"/>
        <v>311913</v>
      </c>
      <c r="G428" s="51">
        <f t="shared" si="106"/>
        <v>151277</v>
      </c>
      <c r="H428" s="52">
        <f t="shared" si="107"/>
        <v>160636</v>
      </c>
      <c r="I428" s="52">
        <f t="shared" si="108"/>
        <v>122213</v>
      </c>
      <c r="J428" s="52">
        <f t="shared" si="109"/>
        <v>132671</v>
      </c>
      <c r="K428" s="49">
        <f t="shared" si="110"/>
        <v>29064</v>
      </c>
      <c r="L428" s="50">
        <f t="shared" si="111"/>
        <v>27965</v>
      </c>
      <c r="M428" s="51">
        <v>1746</v>
      </c>
      <c r="N428" s="51">
        <v>1519</v>
      </c>
      <c r="O428" s="51">
        <v>1666</v>
      </c>
      <c r="P428" s="51">
        <v>1622</v>
      </c>
      <c r="Q428" s="51">
        <v>1524</v>
      </c>
      <c r="R428" s="51">
        <v>1558</v>
      </c>
      <c r="S428" s="51">
        <v>1646</v>
      </c>
      <c r="T428" s="51">
        <v>1584</v>
      </c>
      <c r="U428" s="51">
        <v>1581</v>
      </c>
      <c r="V428" s="51">
        <v>1559</v>
      </c>
      <c r="W428" s="51">
        <v>1559</v>
      </c>
      <c r="X428" s="51">
        <v>1694</v>
      </c>
      <c r="Y428" s="51">
        <v>1635</v>
      </c>
      <c r="Z428" s="51">
        <v>1706</v>
      </c>
      <c r="AA428" s="51">
        <v>1574</v>
      </c>
      <c r="AB428" s="51">
        <v>1668</v>
      </c>
      <c r="AC428" s="51">
        <v>1552</v>
      </c>
      <c r="AD428" s="51">
        <v>1671</v>
      </c>
      <c r="AE428" s="51">
        <v>1635</v>
      </c>
      <c r="AF428" s="51">
        <v>1823</v>
      </c>
      <c r="AG428" s="51">
        <v>2024</v>
      </c>
      <c r="AH428" s="51">
        <v>1919</v>
      </c>
      <c r="AI428" s="51">
        <v>2330</v>
      </c>
      <c r="AJ428" s="51">
        <v>2815</v>
      </c>
      <c r="AK428" s="51">
        <v>3163</v>
      </c>
      <c r="AL428" s="51">
        <v>3502</v>
      </c>
      <c r="AM428" s="51">
        <v>3741</v>
      </c>
      <c r="AN428" s="51">
        <v>3640</v>
      </c>
      <c r="AO428" s="51">
        <v>3996</v>
      </c>
      <c r="AP428" s="51">
        <v>4028</v>
      </c>
      <c r="AQ428" s="51">
        <v>3823</v>
      </c>
      <c r="AR428" s="51">
        <v>3736</v>
      </c>
      <c r="AS428" s="51">
        <v>3709</v>
      </c>
      <c r="AT428" s="51">
        <v>3426</v>
      </c>
      <c r="AU428" s="51">
        <v>3156</v>
      </c>
      <c r="AV428" s="51">
        <v>2734</v>
      </c>
      <c r="AW428" s="51">
        <v>2761</v>
      </c>
      <c r="AX428" s="51">
        <v>2528</v>
      </c>
      <c r="AY428" s="51">
        <v>2410</v>
      </c>
      <c r="AZ428" s="51">
        <v>2343</v>
      </c>
      <c r="BA428" s="51">
        <v>2316</v>
      </c>
      <c r="BB428" s="51">
        <v>2215</v>
      </c>
      <c r="BC428" s="51">
        <v>2113</v>
      </c>
      <c r="BD428" s="51">
        <v>2038</v>
      </c>
      <c r="BE428" s="51">
        <v>1934</v>
      </c>
      <c r="BF428" s="51">
        <v>1787</v>
      </c>
      <c r="BG428" s="51">
        <v>1987</v>
      </c>
      <c r="BH428" s="51">
        <v>1907</v>
      </c>
      <c r="BI428" s="51">
        <v>1832</v>
      </c>
      <c r="BJ428" s="51">
        <v>1994</v>
      </c>
      <c r="BK428" s="51">
        <v>1787</v>
      </c>
      <c r="BL428" s="51">
        <v>1788</v>
      </c>
      <c r="BM428" s="51">
        <v>1918</v>
      </c>
      <c r="BN428" s="51">
        <v>1919</v>
      </c>
      <c r="BO428" s="51">
        <v>1837</v>
      </c>
      <c r="BP428" s="51">
        <v>1908</v>
      </c>
      <c r="BQ428" s="51">
        <v>1814</v>
      </c>
      <c r="BR428" s="51">
        <v>1744</v>
      </c>
      <c r="BS428" s="51">
        <v>1717</v>
      </c>
      <c r="BT428" s="51">
        <v>1626</v>
      </c>
      <c r="BU428" s="51">
        <v>1565</v>
      </c>
      <c r="BV428" s="51">
        <v>1447</v>
      </c>
      <c r="BW428" s="51">
        <v>1419</v>
      </c>
      <c r="BX428" s="51">
        <v>1268</v>
      </c>
      <c r="BY428" s="51">
        <v>1161</v>
      </c>
      <c r="BZ428" s="51">
        <v>1054</v>
      </c>
      <c r="CA428" s="51">
        <v>944</v>
      </c>
      <c r="CB428" s="51">
        <v>877</v>
      </c>
      <c r="CC428" s="51">
        <v>823</v>
      </c>
      <c r="CD428" s="51">
        <v>689</v>
      </c>
      <c r="CE428" s="51">
        <v>649</v>
      </c>
      <c r="CF428" s="51">
        <v>611</v>
      </c>
      <c r="CG428" s="51">
        <v>620</v>
      </c>
      <c r="CH428" s="51">
        <v>527</v>
      </c>
      <c r="CI428" s="51">
        <v>589</v>
      </c>
      <c r="CJ428" s="51">
        <v>637</v>
      </c>
      <c r="CK428" s="51">
        <v>451</v>
      </c>
      <c r="CL428" s="51">
        <v>400</v>
      </c>
      <c r="CM428" s="51">
        <v>354</v>
      </c>
      <c r="CN428" s="51">
        <v>346</v>
      </c>
      <c r="CO428" s="51">
        <v>307</v>
      </c>
      <c r="CP428" s="51">
        <v>289</v>
      </c>
      <c r="CQ428" s="51">
        <v>285</v>
      </c>
      <c r="CR428" s="51">
        <v>244</v>
      </c>
      <c r="CS428" s="51">
        <v>241</v>
      </c>
      <c r="CT428" s="51">
        <v>184</v>
      </c>
      <c r="CU428" s="51">
        <v>161</v>
      </c>
      <c r="CV428" s="51">
        <v>135</v>
      </c>
      <c r="CW428" s="51">
        <v>112</v>
      </c>
      <c r="CX428" s="51">
        <v>82</v>
      </c>
      <c r="CY428" s="51">
        <v>319</v>
      </c>
      <c r="CZ428" s="51">
        <v>1702</v>
      </c>
      <c r="DA428" s="51">
        <v>1517</v>
      </c>
      <c r="DB428" s="51">
        <v>1505</v>
      </c>
      <c r="DC428" s="51">
        <v>1512</v>
      </c>
      <c r="DD428" s="51">
        <v>1521</v>
      </c>
      <c r="DE428" s="51">
        <v>1526</v>
      </c>
      <c r="DF428" s="51">
        <v>1566</v>
      </c>
      <c r="DG428" s="51">
        <v>1518</v>
      </c>
      <c r="DH428" s="51">
        <v>1511</v>
      </c>
      <c r="DI428" s="51">
        <v>1600</v>
      </c>
      <c r="DJ428" s="51">
        <v>1568</v>
      </c>
      <c r="DK428" s="51">
        <v>1624</v>
      </c>
      <c r="DL428" s="51">
        <v>1492</v>
      </c>
      <c r="DM428" s="51">
        <v>1571</v>
      </c>
      <c r="DN428" s="51">
        <v>1654</v>
      </c>
      <c r="DO428" s="51">
        <v>1579</v>
      </c>
      <c r="DP428" s="51">
        <v>1432</v>
      </c>
      <c r="DQ428" s="51">
        <v>1567</v>
      </c>
      <c r="DR428" s="51">
        <v>1710</v>
      </c>
      <c r="DS428" s="51">
        <v>2318</v>
      </c>
      <c r="DT428" s="51">
        <v>2532</v>
      </c>
      <c r="DU428" s="51">
        <v>2477</v>
      </c>
      <c r="DV428" s="51">
        <v>3073</v>
      </c>
      <c r="DW428" s="51">
        <v>3262</v>
      </c>
      <c r="DX428" s="51">
        <v>3680</v>
      </c>
      <c r="DY428" s="51">
        <v>3762</v>
      </c>
      <c r="DZ428" s="51">
        <v>4072</v>
      </c>
      <c r="EA428" s="51">
        <v>4101</v>
      </c>
      <c r="EB428" s="51">
        <v>4194</v>
      </c>
      <c r="EC428" s="51">
        <v>4050</v>
      </c>
      <c r="ED428" s="51">
        <v>3970</v>
      </c>
      <c r="EE428" s="51">
        <v>3628</v>
      </c>
      <c r="EF428" s="51">
        <v>3663</v>
      </c>
      <c r="EG428" s="51">
        <v>3461</v>
      </c>
      <c r="EH428" s="51">
        <v>3144</v>
      </c>
      <c r="EI428" s="51">
        <v>2949</v>
      </c>
      <c r="EJ428" s="51">
        <v>2752</v>
      </c>
      <c r="EK428" s="51">
        <v>2600</v>
      </c>
      <c r="EL428" s="51">
        <v>2516</v>
      </c>
      <c r="EM428" s="51">
        <v>2367</v>
      </c>
      <c r="EN428" s="51">
        <v>2314</v>
      </c>
      <c r="EO428" s="51">
        <v>2379</v>
      </c>
      <c r="EP428" s="51">
        <v>2198</v>
      </c>
      <c r="EQ428" s="51">
        <v>2152</v>
      </c>
      <c r="ER428" s="51">
        <v>2074</v>
      </c>
      <c r="ES428" s="51">
        <v>2148</v>
      </c>
      <c r="ET428" s="51">
        <v>2079</v>
      </c>
      <c r="EU428" s="51">
        <v>2051</v>
      </c>
      <c r="EV428" s="51">
        <v>1951</v>
      </c>
      <c r="EW428" s="51">
        <v>1986</v>
      </c>
      <c r="EX428" s="51">
        <v>1995</v>
      </c>
      <c r="EY428" s="51">
        <v>2042</v>
      </c>
      <c r="EZ428" s="51">
        <v>1881</v>
      </c>
      <c r="FA428" s="51">
        <v>1969</v>
      </c>
      <c r="FB428" s="51">
        <v>1942</v>
      </c>
      <c r="FC428" s="51">
        <v>1897</v>
      </c>
      <c r="FD428" s="51">
        <v>1829</v>
      </c>
      <c r="FE428" s="51">
        <v>1797</v>
      </c>
      <c r="FF428" s="51">
        <v>1853</v>
      </c>
      <c r="FG428" s="51">
        <v>1857</v>
      </c>
      <c r="FH428" s="51">
        <v>1570</v>
      </c>
      <c r="FI428" s="51">
        <v>1577</v>
      </c>
      <c r="FJ428" s="51">
        <v>1426</v>
      </c>
      <c r="FK428" s="51">
        <v>1293</v>
      </c>
      <c r="FL428" s="51">
        <v>1206</v>
      </c>
      <c r="FM428" s="51">
        <v>1157</v>
      </c>
      <c r="FN428" s="51">
        <v>1079</v>
      </c>
      <c r="FO428" s="51">
        <v>917</v>
      </c>
      <c r="FP428" s="51">
        <v>893</v>
      </c>
      <c r="FQ428" s="51">
        <v>830</v>
      </c>
      <c r="FR428" s="51">
        <v>716</v>
      </c>
      <c r="FS428" s="51">
        <v>652</v>
      </c>
      <c r="FT428" s="51">
        <v>761</v>
      </c>
      <c r="FU428" s="51">
        <v>687</v>
      </c>
      <c r="FV428" s="51">
        <v>637</v>
      </c>
      <c r="FW428" s="51">
        <v>699</v>
      </c>
      <c r="FX428" s="51">
        <v>581</v>
      </c>
      <c r="FY428" s="51">
        <v>489</v>
      </c>
      <c r="FZ428" s="51">
        <v>464</v>
      </c>
      <c r="GA428" s="51">
        <v>429</v>
      </c>
      <c r="GB428" s="51">
        <v>410</v>
      </c>
      <c r="GC428" s="51">
        <v>398</v>
      </c>
      <c r="GD428" s="51">
        <v>399</v>
      </c>
      <c r="GE428" s="51">
        <v>393</v>
      </c>
      <c r="GF428" s="51">
        <v>318</v>
      </c>
      <c r="GG428" s="51">
        <v>298</v>
      </c>
      <c r="GH428" s="51">
        <v>280</v>
      </c>
      <c r="GI428" s="51">
        <v>234</v>
      </c>
      <c r="GJ428" s="51">
        <v>190</v>
      </c>
      <c r="GK428" s="51">
        <v>192</v>
      </c>
      <c r="GL428" s="52">
        <v>821</v>
      </c>
    </row>
    <row r="429" spans="1:194" s="1" customFormat="1">
      <c r="A429" s="30" t="s">
        <v>133</v>
      </c>
      <c r="B429" s="1" t="s">
        <v>504</v>
      </c>
      <c r="C429" s="29" t="str">
        <f t="shared" si="112"/>
        <v>LA England - Spelthorne</v>
      </c>
      <c r="D429" s="50">
        <f t="shared" si="103"/>
        <v>39462</v>
      </c>
      <c r="E429" s="50">
        <f t="shared" si="104"/>
        <v>41979</v>
      </c>
      <c r="F429" s="51">
        <f t="shared" si="105"/>
        <v>103551</v>
      </c>
      <c r="G429" s="51">
        <f t="shared" si="106"/>
        <v>50846</v>
      </c>
      <c r="H429" s="52">
        <f t="shared" si="107"/>
        <v>52705</v>
      </c>
      <c r="I429" s="52">
        <f t="shared" si="108"/>
        <v>39462</v>
      </c>
      <c r="J429" s="52">
        <f t="shared" si="109"/>
        <v>41979</v>
      </c>
      <c r="K429" s="49">
        <f t="shared" si="110"/>
        <v>11384</v>
      </c>
      <c r="L429" s="50">
        <f t="shared" si="111"/>
        <v>10726</v>
      </c>
      <c r="M429" s="51">
        <v>584</v>
      </c>
      <c r="N429" s="51">
        <v>623</v>
      </c>
      <c r="O429" s="51">
        <v>630</v>
      </c>
      <c r="P429" s="51">
        <v>572</v>
      </c>
      <c r="Q429" s="51">
        <v>638</v>
      </c>
      <c r="R429" s="51">
        <v>671</v>
      </c>
      <c r="S429" s="51">
        <v>652</v>
      </c>
      <c r="T429" s="51">
        <v>635</v>
      </c>
      <c r="U429" s="51">
        <v>664</v>
      </c>
      <c r="V429" s="51">
        <v>654</v>
      </c>
      <c r="W429" s="51">
        <v>668</v>
      </c>
      <c r="X429" s="51">
        <v>668</v>
      </c>
      <c r="Y429" s="51">
        <v>618</v>
      </c>
      <c r="Z429" s="51">
        <v>657</v>
      </c>
      <c r="AA429" s="51">
        <v>621</v>
      </c>
      <c r="AB429" s="51">
        <v>639</v>
      </c>
      <c r="AC429" s="51">
        <v>599</v>
      </c>
      <c r="AD429" s="51">
        <v>591</v>
      </c>
      <c r="AE429" s="51">
        <v>566</v>
      </c>
      <c r="AF429" s="51">
        <v>407</v>
      </c>
      <c r="AG429" s="51">
        <v>398</v>
      </c>
      <c r="AH429" s="51">
        <v>474</v>
      </c>
      <c r="AI429" s="51">
        <v>486</v>
      </c>
      <c r="AJ429" s="51">
        <v>499</v>
      </c>
      <c r="AK429" s="51">
        <v>607</v>
      </c>
      <c r="AL429" s="51">
        <v>595</v>
      </c>
      <c r="AM429" s="51">
        <v>556</v>
      </c>
      <c r="AN429" s="51">
        <v>583</v>
      </c>
      <c r="AO429" s="51">
        <v>580</v>
      </c>
      <c r="AP429" s="51">
        <v>605</v>
      </c>
      <c r="AQ429" s="51">
        <v>599</v>
      </c>
      <c r="AR429" s="51">
        <v>679</v>
      </c>
      <c r="AS429" s="51">
        <v>712</v>
      </c>
      <c r="AT429" s="51">
        <v>664</v>
      </c>
      <c r="AU429" s="51">
        <v>820</v>
      </c>
      <c r="AV429" s="51">
        <v>765</v>
      </c>
      <c r="AW429" s="51">
        <v>680</v>
      </c>
      <c r="AX429" s="51">
        <v>791</v>
      </c>
      <c r="AY429" s="51">
        <v>748</v>
      </c>
      <c r="AZ429" s="51">
        <v>742</v>
      </c>
      <c r="BA429" s="51">
        <v>846</v>
      </c>
      <c r="BB429" s="51">
        <v>786</v>
      </c>
      <c r="BC429" s="51">
        <v>723</v>
      </c>
      <c r="BD429" s="51">
        <v>755</v>
      </c>
      <c r="BE429" s="51">
        <v>704</v>
      </c>
      <c r="BF429" s="51">
        <v>708</v>
      </c>
      <c r="BG429" s="51">
        <v>663</v>
      </c>
      <c r="BH429" s="51">
        <v>666</v>
      </c>
      <c r="BI429" s="51">
        <v>644</v>
      </c>
      <c r="BJ429" s="51">
        <v>678</v>
      </c>
      <c r="BK429" s="51">
        <v>729</v>
      </c>
      <c r="BL429" s="51">
        <v>724</v>
      </c>
      <c r="BM429" s="51">
        <v>721</v>
      </c>
      <c r="BN429" s="51">
        <v>700</v>
      </c>
      <c r="BO429" s="51">
        <v>674</v>
      </c>
      <c r="BP429" s="51">
        <v>732</v>
      </c>
      <c r="BQ429" s="51">
        <v>763</v>
      </c>
      <c r="BR429" s="51">
        <v>710</v>
      </c>
      <c r="BS429" s="51">
        <v>713</v>
      </c>
      <c r="BT429" s="51">
        <v>712</v>
      </c>
      <c r="BU429" s="51">
        <v>732</v>
      </c>
      <c r="BV429" s="51">
        <v>672</v>
      </c>
      <c r="BW429" s="51">
        <v>601</v>
      </c>
      <c r="BX429" s="51">
        <v>573</v>
      </c>
      <c r="BY429" s="51">
        <v>543</v>
      </c>
      <c r="BZ429" s="51">
        <v>470</v>
      </c>
      <c r="CA429" s="51">
        <v>503</v>
      </c>
      <c r="CB429" s="51">
        <v>452</v>
      </c>
      <c r="CC429" s="51">
        <v>404</v>
      </c>
      <c r="CD429" s="51">
        <v>442</v>
      </c>
      <c r="CE429" s="51">
        <v>388</v>
      </c>
      <c r="CF429" s="51">
        <v>422</v>
      </c>
      <c r="CG429" s="51">
        <v>378</v>
      </c>
      <c r="CH429" s="51">
        <v>414</v>
      </c>
      <c r="CI429" s="51">
        <v>413</v>
      </c>
      <c r="CJ429" s="51">
        <v>479</v>
      </c>
      <c r="CK429" s="51">
        <v>380</v>
      </c>
      <c r="CL429" s="51">
        <v>330</v>
      </c>
      <c r="CM429" s="51">
        <v>319</v>
      </c>
      <c r="CN429" s="51">
        <v>304</v>
      </c>
      <c r="CO429" s="51">
        <v>248</v>
      </c>
      <c r="CP429" s="51">
        <v>245</v>
      </c>
      <c r="CQ429" s="51">
        <v>263</v>
      </c>
      <c r="CR429" s="51">
        <v>215</v>
      </c>
      <c r="CS429" s="51">
        <v>232</v>
      </c>
      <c r="CT429" s="51">
        <v>217</v>
      </c>
      <c r="CU429" s="51">
        <v>168</v>
      </c>
      <c r="CV429" s="51">
        <v>150</v>
      </c>
      <c r="CW429" s="51">
        <v>126</v>
      </c>
      <c r="CX429" s="51">
        <v>103</v>
      </c>
      <c r="CY429" s="51">
        <v>369</v>
      </c>
      <c r="CZ429" s="51">
        <v>602</v>
      </c>
      <c r="DA429" s="51">
        <v>534</v>
      </c>
      <c r="DB429" s="51">
        <v>637</v>
      </c>
      <c r="DC429" s="51">
        <v>593</v>
      </c>
      <c r="DD429" s="51">
        <v>591</v>
      </c>
      <c r="DE429" s="51">
        <v>579</v>
      </c>
      <c r="DF429" s="51">
        <v>660</v>
      </c>
      <c r="DG429" s="51">
        <v>655</v>
      </c>
      <c r="DH429" s="51">
        <v>601</v>
      </c>
      <c r="DI429" s="51">
        <v>666</v>
      </c>
      <c r="DJ429" s="51">
        <v>573</v>
      </c>
      <c r="DK429" s="51">
        <v>615</v>
      </c>
      <c r="DL429" s="51">
        <v>594</v>
      </c>
      <c r="DM429" s="51">
        <v>573</v>
      </c>
      <c r="DN429" s="51">
        <v>574</v>
      </c>
      <c r="DO429" s="51">
        <v>598</v>
      </c>
      <c r="DP429" s="51">
        <v>557</v>
      </c>
      <c r="DQ429" s="51">
        <v>524</v>
      </c>
      <c r="DR429" s="51">
        <v>516</v>
      </c>
      <c r="DS429" s="51">
        <v>380</v>
      </c>
      <c r="DT429" s="51">
        <v>343</v>
      </c>
      <c r="DU429" s="51">
        <v>410</v>
      </c>
      <c r="DV429" s="51">
        <v>469</v>
      </c>
      <c r="DW429" s="51">
        <v>588</v>
      </c>
      <c r="DX429" s="51">
        <v>568</v>
      </c>
      <c r="DY429" s="51">
        <v>561</v>
      </c>
      <c r="DZ429" s="51">
        <v>567</v>
      </c>
      <c r="EA429" s="51">
        <v>629</v>
      </c>
      <c r="EB429" s="51">
        <v>645</v>
      </c>
      <c r="EC429" s="51">
        <v>655</v>
      </c>
      <c r="ED429" s="51">
        <v>690</v>
      </c>
      <c r="EE429" s="51">
        <v>743</v>
      </c>
      <c r="EF429" s="51">
        <v>723</v>
      </c>
      <c r="EG429" s="51">
        <v>787</v>
      </c>
      <c r="EH429" s="51">
        <v>873</v>
      </c>
      <c r="EI429" s="51">
        <v>853</v>
      </c>
      <c r="EJ429" s="51">
        <v>770</v>
      </c>
      <c r="EK429" s="51">
        <v>783</v>
      </c>
      <c r="EL429" s="51">
        <v>785</v>
      </c>
      <c r="EM429" s="51">
        <v>770</v>
      </c>
      <c r="EN429" s="51">
        <v>789</v>
      </c>
      <c r="EO429" s="51">
        <v>826</v>
      </c>
      <c r="EP429" s="51">
        <v>818</v>
      </c>
      <c r="EQ429" s="51">
        <v>783</v>
      </c>
      <c r="ER429" s="51">
        <v>738</v>
      </c>
      <c r="ES429" s="51">
        <v>702</v>
      </c>
      <c r="ET429" s="51">
        <v>703</v>
      </c>
      <c r="EU429" s="51">
        <v>682</v>
      </c>
      <c r="EV429" s="51">
        <v>654</v>
      </c>
      <c r="EW429" s="51">
        <v>698</v>
      </c>
      <c r="EX429" s="51">
        <v>729</v>
      </c>
      <c r="EY429" s="51">
        <v>771</v>
      </c>
      <c r="EZ429" s="51">
        <v>739</v>
      </c>
      <c r="FA429" s="51">
        <v>751</v>
      </c>
      <c r="FB429" s="51">
        <v>703</v>
      </c>
      <c r="FC429" s="51">
        <v>738</v>
      </c>
      <c r="FD429" s="51">
        <v>756</v>
      </c>
      <c r="FE429" s="51">
        <v>716</v>
      </c>
      <c r="FF429" s="51">
        <v>706</v>
      </c>
      <c r="FG429" s="51">
        <v>737</v>
      </c>
      <c r="FH429" s="51">
        <v>645</v>
      </c>
      <c r="FI429" s="51">
        <v>600</v>
      </c>
      <c r="FJ429" s="51">
        <v>539</v>
      </c>
      <c r="FK429" s="51">
        <v>597</v>
      </c>
      <c r="FL429" s="51">
        <v>519</v>
      </c>
      <c r="FM429" s="51">
        <v>528</v>
      </c>
      <c r="FN429" s="51">
        <v>454</v>
      </c>
      <c r="FO429" s="51">
        <v>471</v>
      </c>
      <c r="FP429" s="51">
        <v>483</v>
      </c>
      <c r="FQ429" s="51">
        <v>448</v>
      </c>
      <c r="FR429" s="51">
        <v>440</v>
      </c>
      <c r="FS429" s="51">
        <v>443</v>
      </c>
      <c r="FT429" s="51">
        <v>442</v>
      </c>
      <c r="FU429" s="51">
        <v>480</v>
      </c>
      <c r="FV429" s="51">
        <v>484</v>
      </c>
      <c r="FW429" s="51">
        <v>545</v>
      </c>
      <c r="FX429" s="51">
        <v>448</v>
      </c>
      <c r="FY429" s="51">
        <v>397</v>
      </c>
      <c r="FZ429" s="51">
        <v>405</v>
      </c>
      <c r="GA429" s="51">
        <v>397</v>
      </c>
      <c r="GB429" s="51">
        <v>344</v>
      </c>
      <c r="GC429" s="51">
        <v>320</v>
      </c>
      <c r="GD429" s="51">
        <v>320</v>
      </c>
      <c r="GE429" s="51">
        <v>301</v>
      </c>
      <c r="GF429" s="51">
        <v>257</v>
      </c>
      <c r="GG429" s="51">
        <v>279</v>
      </c>
      <c r="GH429" s="51">
        <v>268</v>
      </c>
      <c r="GI429" s="51">
        <v>185</v>
      </c>
      <c r="GJ429" s="51">
        <v>187</v>
      </c>
      <c r="GK429" s="51">
        <v>189</v>
      </c>
      <c r="GL429" s="52">
        <v>717</v>
      </c>
    </row>
    <row r="430" spans="1:194" s="1" customFormat="1">
      <c r="A430" s="30" t="s">
        <v>133</v>
      </c>
      <c r="B430" s="1" t="s">
        <v>505</v>
      </c>
      <c r="C430" s="29" t="str">
        <f t="shared" si="112"/>
        <v>LA England - St Albans</v>
      </c>
      <c r="D430" s="50">
        <f t="shared" si="103"/>
        <v>53988</v>
      </c>
      <c r="E430" s="50">
        <f t="shared" si="104"/>
        <v>58356</v>
      </c>
      <c r="F430" s="51">
        <f t="shared" si="105"/>
        <v>148358</v>
      </c>
      <c r="G430" s="51">
        <f t="shared" si="106"/>
        <v>72473</v>
      </c>
      <c r="H430" s="52">
        <f t="shared" si="107"/>
        <v>75885</v>
      </c>
      <c r="I430" s="52">
        <f t="shared" si="108"/>
        <v>53988</v>
      </c>
      <c r="J430" s="52">
        <f t="shared" si="109"/>
        <v>58356</v>
      </c>
      <c r="K430" s="49">
        <f t="shared" si="110"/>
        <v>18485</v>
      </c>
      <c r="L430" s="50">
        <f t="shared" si="111"/>
        <v>17529</v>
      </c>
      <c r="M430" s="51">
        <v>806</v>
      </c>
      <c r="N430" s="51">
        <v>847</v>
      </c>
      <c r="O430" s="51">
        <v>856</v>
      </c>
      <c r="P430" s="51">
        <v>917</v>
      </c>
      <c r="Q430" s="51">
        <v>915</v>
      </c>
      <c r="R430" s="51">
        <v>1002</v>
      </c>
      <c r="S430" s="51">
        <v>993</v>
      </c>
      <c r="T430" s="51">
        <v>1051</v>
      </c>
      <c r="U430" s="51">
        <v>1029</v>
      </c>
      <c r="V430" s="51">
        <v>1056</v>
      </c>
      <c r="W430" s="51">
        <v>1142</v>
      </c>
      <c r="X430" s="51">
        <v>1198</v>
      </c>
      <c r="Y430" s="51">
        <v>1179</v>
      </c>
      <c r="Z430" s="51">
        <v>1151</v>
      </c>
      <c r="AA430" s="51">
        <v>1169</v>
      </c>
      <c r="AB430" s="51">
        <v>1056</v>
      </c>
      <c r="AC430" s="51">
        <v>1090</v>
      </c>
      <c r="AD430" s="51">
        <v>1028</v>
      </c>
      <c r="AE430" s="51">
        <v>897</v>
      </c>
      <c r="AF430" s="51">
        <v>408</v>
      </c>
      <c r="AG430" s="51">
        <v>386</v>
      </c>
      <c r="AH430" s="51">
        <v>483</v>
      </c>
      <c r="AI430" s="51">
        <v>628</v>
      </c>
      <c r="AJ430" s="51">
        <v>678</v>
      </c>
      <c r="AK430" s="51">
        <v>771</v>
      </c>
      <c r="AL430" s="51">
        <v>743</v>
      </c>
      <c r="AM430" s="51">
        <v>675</v>
      </c>
      <c r="AN430" s="51">
        <v>715</v>
      </c>
      <c r="AO430" s="51">
        <v>722</v>
      </c>
      <c r="AP430" s="51">
        <v>715</v>
      </c>
      <c r="AQ430" s="51">
        <v>769</v>
      </c>
      <c r="AR430" s="51">
        <v>798</v>
      </c>
      <c r="AS430" s="51">
        <v>846</v>
      </c>
      <c r="AT430" s="51">
        <v>857</v>
      </c>
      <c r="AU430" s="51">
        <v>905</v>
      </c>
      <c r="AV430" s="51">
        <v>794</v>
      </c>
      <c r="AW430" s="51">
        <v>874</v>
      </c>
      <c r="AX430" s="51">
        <v>837</v>
      </c>
      <c r="AY430" s="51">
        <v>909</v>
      </c>
      <c r="AZ430" s="51">
        <v>926</v>
      </c>
      <c r="BA430" s="51">
        <v>988</v>
      </c>
      <c r="BB430" s="51">
        <v>1024</v>
      </c>
      <c r="BC430" s="51">
        <v>1127</v>
      </c>
      <c r="BD430" s="51">
        <v>1102</v>
      </c>
      <c r="BE430" s="51">
        <v>1121</v>
      </c>
      <c r="BF430" s="51">
        <v>1184</v>
      </c>
      <c r="BG430" s="51">
        <v>1155</v>
      </c>
      <c r="BH430" s="51">
        <v>1151</v>
      </c>
      <c r="BI430" s="51">
        <v>1154</v>
      </c>
      <c r="BJ430" s="51">
        <v>1095</v>
      </c>
      <c r="BK430" s="51">
        <v>1195</v>
      </c>
      <c r="BL430" s="51">
        <v>1183</v>
      </c>
      <c r="BM430" s="51">
        <v>1082</v>
      </c>
      <c r="BN430" s="51">
        <v>1076</v>
      </c>
      <c r="BO430" s="51">
        <v>1143</v>
      </c>
      <c r="BP430" s="51">
        <v>1084</v>
      </c>
      <c r="BQ430" s="51">
        <v>1082</v>
      </c>
      <c r="BR430" s="51">
        <v>997</v>
      </c>
      <c r="BS430" s="51">
        <v>970</v>
      </c>
      <c r="BT430" s="51">
        <v>924</v>
      </c>
      <c r="BU430" s="51">
        <v>858</v>
      </c>
      <c r="BV430" s="51">
        <v>866</v>
      </c>
      <c r="BW430" s="51">
        <v>821</v>
      </c>
      <c r="BX430" s="51">
        <v>727</v>
      </c>
      <c r="BY430" s="51">
        <v>730</v>
      </c>
      <c r="BZ430" s="51">
        <v>707</v>
      </c>
      <c r="CA430" s="51">
        <v>663</v>
      </c>
      <c r="CB430" s="51">
        <v>594</v>
      </c>
      <c r="CC430" s="51">
        <v>649</v>
      </c>
      <c r="CD430" s="51">
        <v>646</v>
      </c>
      <c r="CE430" s="51">
        <v>552</v>
      </c>
      <c r="CF430" s="51">
        <v>536</v>
      </c>
      <c r="CG430" s="51">
        <v>627</v>
      </c>
      <c r="CH430" s="51">
        <v>501</v>
      </c>
      <c r="CI430" s="51">
        <v>585</v>
      </c>
      <c r="CJ430" s="51">
        <v>641</v>
      </c>
      <c r="CK430" s="51">
        <v>521</v>
      </c>
      <c r="CL430" s="51">
        <v>481</v>
      </c>
      <c r="CM430" s="51">
        <v>497</v>
      </c>
      <c r="CN430" s="51">
        <v>409</v>
      </c>
      <c r="CO430" s="51">
        <v>330</v>
      </c>
      <c r="CP430" s="51">
        <v>296</v>
      </c>
      <c r="CQ430" s="51">
        <v>333</v>
      </c>
      <c r="CR430" s="51">
        <v>332</v>
      </c>
      <c r="CS430" s="51">
        <v>286</v>
      </c>
      <c r="CT430" s="51">
        <v>269</v>
      </c>
      <c r="CU430" s="51">
        <v>227</v>
      </c>
      <c r="CV430" s="51">
        <v>217</v>
      </c>
      <c r="CW430" s="51">
        <v>194</v>
      </c>
      <c r="CX430" s="51">
        <v>170</v>
      </c>
      <c r="CY430" s="51">
        <v>550</v>
      </c>
      <c r="CZ430" s="51">
        <v>692</v>
      </c>
      <c r="DA430" s="51">
        <v>722</v>
      </c>
      <c r="DB430" s="51">
        <v>800</v>
      </c>
      <c r="DC430" s="51">
        <v>860</v>
      </c>
      <c r="DD430" s="51">
        <v>910</v>
      </c>
      <c r="DE430" s="51">
        <v>912</v>
      </c>
      <c r="DF430" s="51">
        <v>1044</v>
      </c>
      <c r="DG430" s="51">
        <v>1003</v>
      </c>
      <c r="DH430" s="51">
        <v>1026</v>
      </c>
      <c r="DI430" s="51">
        <v>1060</v>
      </c>
      <c r="DJ430" s="51">
        <v>1102</v>
      </c>
      <c r="DK430" s="51">
        <v>1084</v>
      </c>
      <c r="DL430" s="51">
        <v>1115</v>
      </c>
      <c r="DM430" s="51">
        <v>1114</v>
      </c>
      <c r="DN430" s="51">
        <v>1134</v>
      </c>
      <c r="DO430" s="51">
        <v>1027</v>
      </c>
      <c r="DP430" s="51">
        <v>1013</v>
      </c>
      <c r="DQ430" s="51">
        <v>911</v>
      </c>
      <c r="DR430" s="51">
        <v>884</v>
      </c>
      <c r="DS430" s="51">
        <v>380</v>
      </c>
      <c r="DT430" s="51">
        <v>319</v>
      </c>
      <c r="DU430" s="51">
        <v>490</v>
      </c>
      <c r="DV430" s="51">
        <v>644</v>
      </c>
      <c r="DW430" s="51">
        <v>743</v>
      </c>
      <c r="DX430" s="51">
        <v>679</v>
      </c>
      <c r="DY430" s="51">
        <v>675</v>
      </c>
      <c r="DZ430" s="51">
        <v>684</v>
      </c>
      <c r="EA430" s="51">
        <v>721</v>
      </c>
      <c r="EB430" s="51">
        <v>730</v>
      </c>
      <c r="EC430" s="51">
        <v>719</v>
      </c>
      <c r="ED430" s="51">
        <v>758</v>
      </c>
      <c r="EE430" s="51">
        <v>841</v>
      </c>
      <c r="EF430" s="51">
        <v>892</v>
      </c>
      <c r="EG430" s="51">
        <v>909</v>
      </c>
      <c r="EH430" s="51">
        <v>971</v>
      </c>
      <c r="EI430" s="51">
        <v>958</v>
      </c>
      <c r="EJ430" s="51">
        <v>1046</v>
      </c>
      <c r="EK430" s="51">
        <v>1055</v>
      </c>
      <c r="EL430" s="51">
        <v>1039</v>
      </c>
      <c r="EM430" s="51">
        <v>1097</v>
      </c>
      <c r="EN430" s="51">
        <v>1121</v>
      </c>
      <c r="EO430" s="51">
        <v>1210</v>
      </c>
      <c r="EP430" s="51">
        <v>1237</v>
      </c>
      <c r="EQ430" s="51">
        <v>1253</v>
      </c>
      <c r="ER430" s="51">
        <v>1178</v>
      </c>
      <c r="ES430" s="51">
        <v>1161</v>
      </c>
      <c r="ET430" s="51">
        <v>1215</v>
      </c>
      <c r="EU430" s="51">
        <v>1181</v>
      </c>
      <c r="EV430" s="51">
        <v>1213</v>
      </c>
      <c r="EW430" s="51">
        <v>1186</v>
      </c>
      <c r="EX430" s="51">
        <v>1196</v>
      </c>
      <c r="EY430" s="51">
        <v>1172</v>
      </c>
      <c r="EZ430" s="51">
        <v>1115</v>
      </c>
      <c r="FA430" s="51">
        <v>1074</v>
      </c>
      <c r="FB430" s="51">
        <v>1090</v>
      </c>
      <c r="FC430" s="51">
        <v>1141</v>
      </c>
      <c r="FD430" s="51">
        <v>1072</v>
      </c>
      <c r="FE430" s="51">
        <v>1040</v>
      </c>
      <c r="FF430" s="51">
        <v>1027</v>
      </c>
      <c r="FG430" s="51">
        <v>938</v>
      </c>
      <c r="FH430" s="51">
        <v>932</v>
      </c>
      <c r="FI430" s="51">
        <v>876</v>
      </c>
      <c r="FJ430" s="51">
        <v>838</v>
      </c>
      <c r="FK430" s="51">
        <v>766</v>
      </c>
      <c r="FL430" s="51">
        <v>781</v>
      </c>
      <c r="FM430" s="51">
        <v>682</v>
      </c>
      <c r="FN430" s="51">
        <v>721</v>
      </c>
      <c r="FO430" s="51">
        <v>615</v>
      </c>
      <c r="FP430" s="51">
        <v>657</v>
      </c>
      <c r="FQ430" s="51">
        <v>618</v>
      </c>
      <c r="FR430" s="51">
        <v>634</v>
      </c>
      <c r="FS430" s="51">
        <v>651</v>
      </c>
      <c r="FT430" s="51">
        <v>682</v>
      </c>
      <c r="FU430" s="51">
        <v>663</v>
      </c>
      <c r="FV430" s="51">
        <v>698</v>
      </c>
      <c r="FW430" s="51">
        <v>790</v>
      </c>
      <c r="FX430" s="51">
        <v>627</v>
      </c>
      <c r="FY430" s="51">
        <v>572</v>
      </c>
      <c r="FZ430" s="51">
        <v>527</v>
      </c>
      <c r="GA430" s="51">
        <v>510</v>
      </c>
      <c r="GB430" s="51">
        <v>435</v>
      </c>
      <c r="GC430" s="51">
        <v>368</v>
      </c>
      <c r="GD430" s="51">
        <v>370</v>
      </c>
      <c r="GE430" s="51">
        <v>397</v>
      </c>
      <c r="GF430" s="51">
        <v>403</v>
      </c>
      <c r="GG430" s="51">
        <v>377</v>
      </c>
      <c r="GH430" s="51">
        <v>332</v>
      </c>
      <c r="GI430" s="51">
        <v>263</v>
      </c>
      <c r="GJ430" s="51">
        <v>270</v>
      </c>
      <c r="GK430" s="51">
        <v>237</v>
      </c>
      <c r="GL430" s="52">
        <v>1010</v>
      </c>
    </row>
    <row r="431" spans="1:194" s="1" customFormat="1">
      <c r="A431" s="30" t="s">
        <v>133</v>
      </c>
      <c r="B431" s="1" t="s">
        <v>506</v>
      </c>
      <c r="C431" s="29" t="str">
        <f t="shared" si="112"/>
        <v>LA England - St. Helens</v>
      </c>
      <c r="D431" s="50">
        <f t="shared" si="103"/>
        <v>71708</v>
      </c>
      <c r="E431" s="50">
        <f t="shared" si="104"/>
        <v>76120</v>
      </c>
      <c r="F431" s="51">
        <f t="shared" si="105"/>
        <v>184728</v>
      </c>
      <c r="G431" s="51">
        <f t="shared" si="106"/>
        <v>90663</v>
      </c>
      <c r="H431" s="52">
        <f t="shared" si="107"/>
        <v>94065</v>
      </c>
      <c r="I431" s="52">
        <f t="shared" si="108"/>
        <v>71708</v>
      </c>
      <c r="J431" s="52">
        <f t="shared" si="109"/>
        <v>76120</v>
      </c>
      <c r="K431" s="49">
        <f t="shared" si="110"/>
        <v>18955</v>
      </c>
      <c r="L431" s="50">
        <f t="shared" si="111"/>
        <v>17945</v>
      </c>
      <c r="M431" s="51">
        <v>951</v>
      </c>
      <c r="N431" s="51">
        <v>921</v>
      </c>
      <c r="O431" s="51">
        <v>975</v>
      </c>
      <c r="P431" s="51">
        <v>1057</v>
      </c>
      <c r="Q431" s="51">
        <v>997</v>
      </c>
      <c r="R431" s="51">
        <v>1104</v>
      </c>
      <c r="S431" s="51">
        <v>1063</v>
      </c>
      <c r="T431" s="51">
        <v>1032</v>
      </c>
      <c r="U431" s="51">
        <v>1060</v>
      </c>
      <c r="V431" s="51">
        <v>1095</v>
      </c>
      <c r="W431" s="51">
        <v>1127</v>
      </c>
      <c r="X431" s="51">
        <v>1104</v>
      </c>
      <c r="Y431" s="51">
        <v>1118</v>
      </c>
      <c r="Z431" s="51">
        <v>1068</v>
      </c>
      <c r="AA431" s="51">
        <v>1142</v>
      </c>
      <c r="AB431" s="51">
        <v>1032</v>
      </c>
      <c r="AC431" s="51">
        <v>1061</v>
      </c>
      <c r="AD431" s="51">
        <v>1048</v>
      </c>
      <c r="AE431" s="51">
        <v>1030</v>
      </c>
      <c r="AF431" s="51">
        <v>810</v>
      </c>
      <c r="AG431" s="51">
        <v>822</v>
      </c>
      <c r="AH431" s="51">
        <v>849</v>
      </c>
      <c r="AI431" s="51">
        <v>988</v>
      </c>
      <c r="AJ431" s="51">
        <v>1034</v>
      </c>
      <c r="AK431" s="51">
        <v>1065</v>
      </c>
      <c r="AL431" s="51">
        <v>1056</v>
      </c>
      <c r="AM431" s="51">
        <v>1019</v>
      </c>
      <c r="AN431" s="51">
        <v>1062</v>
      </c>
      <c r="AO431" s="51">
        <v>1118</v>
      </c>
      <c r="AP431" s="51">
        <v>1183</v>
      </c>
      <c r="AQ431" s="51">
        <v>1213</v>
      </c>
      <c r="AR431" s="51">
        <v>1322</v>
      </c>
      <c r="AS431" s="51">
        <v>1199</v>
      </c>
      <c r="AT431" s="51">
        <v>1173</v>
      </c>
      <c r="AU431" s="51">
        <v>1203</v>
      </c>
      <c r="AV431" s="51">
        <v>1134</v>
      </c>
      <c r="AW431" s="51">
        <v>1274</v>
      </c>
      <c r="AX431" s="51">
        <v>1087</v>
      </c>
      <c r="AY431" s="51">
        <v>1174</v>
      </c>
      <c r="AZ431" s="51">
        <v>1140</v>
      </c>
      <c r="BA431" s="51">
        <v>1163</v>
      </c>
      <c r="BB431" s="51">
        <v>1106</v>
      </c>
      <c r="BC431" s="51">
        <v>1120</v>
      </c>
      <c r="BD431" s="51">
        <v>1173</v>
      </c>
      <c r="BE431" s="51">
        <v>959</v>
      </c>
      <c r="BF431" s="51">
        <v>1008</v>
      </c>
      <c r="BG431" s="51">
        <v>1060</v>
      </c>
      <c r="BH431" s="51">
        <v>1097</v>
      </c>
      <c r="BI431" s="51">
        <v>1175</v>
      </c>
      <c r="BJ431" s="51">
        <v>1228</v>
      </c>
      <c r="BK431" s="51">
        <v>1229</v>
      </c>
      <c r="BL431" s="51">
        <v>1357</v>
      </c>
      <c r="BM431" s="51">
        <v>1305</v>
      </c>
      <c r="BN431" s="51">
        <v>1339</v>
      </c>
      <c r="BO431" s="51">
        <v>1320</v>
      </c>
      <c r="BP431" s="51">
        <v>1307</v>
      </c>
      <c r="BQ431" s="51">
        <v>1324</v>
      </c>
      <c r="BR431" s="51">
        <v>1350</v>
      </c>
      <c r="BS431" s="51">
        <v>1339</v>
      </c>
      <c r="BT431" s="51">
        <v>1286</v>
      </c>
      <c r="BU431" s="51">
        <v>1262</v>
      </c>
      <c r="BV431" s="51">
        <v>1230</v>
      </c>
      <c r="BW431" s="51">
        <v>1159</v>
      </c>
      <c r="BX431" s="51">
        <v>1143</v>
      </c>
      <c r="BY431" s="51">
        <v>1118</v>
      </c>
      <c r="BZ431" s="51">
        <v>1057</v>
      </c>
      <c r="CA431" s="51">
        <v>966</v>
      </c>
      <c r="CB431" s="51">
        <v>945</v>
      </c>
      <c r="CC431" s="51">
        <v>919</v>
      </c>
      <c r="CD431" s="51">
        <v>940</v>
      </c>
      <c r="CE431" s="51">
        <v>900</v>
      </c>
      <c r="CF431" s="51">
        <v>966</v>
      </c>
      <c r="CG431" s="51">
        <v>919</v>
      </c>
      <c r="CH431" s="51">
        <v>933</v>
      </c>
      <c r="CI431" s="51">
        <v>994</v>
      </c>
      <c r="CJ431" s="51">
        <v>1082</v>
      </c>
      <c r="CK431" s="51">
        <v>810</v>
      </c>
      <c r="CL431" s="51">
        <v>734</v>
      </c>
      <c r="CM431" s="51">
        <v>708</v>
      </c>
      <c r="CN431" s="51">
        <v>656</v>
      </c>
      <c r="CO431" s="51">
        <v>552</v>
      </c>
      <c r="CP431" s="51">
        <v>444</v>
      </c>
      <c r="CQ431" s="51">
        <v>448</v>
      </c>
      <c r="CR431" s="51">
        <v>439</v>
      </c>
      <c r="CS431" s="51">
        <v>400</v>
      </c>
      <c r="CT431" s="51">
        <v>356</v>
      </c>
      <c r="CU431" s="51">
        <v>306</v>
      </c>
      <c r="CV431" s="51">
        <v>282</v>
      </c>
      <c r="CW431" s="51">
        <v>188</v>
      </c>
      <c r="CX431" s="51">
        <v>164</v>
      </c>
      <c r="CY431" s="51">
        <v>488</v>
      </c>
      <c r="CZ431" s="51">
        <v>910</v>
      </c>
      <c r="DA431" s="51">
        <v>924</v>
      </c>
      <c r="DB431" s="51">
        <v>894</v>
      </c>
      <c r="DC431" s="51">
        <v>918</v>
      </c>
      <c r="DD431" s="51">
        <v>972</v>
      </c>
      <c r="DE431" s="51">
        <v>1032</v>
      </c>
      <c r="DF431" s="51">
        <v>970</v>
      </c>
      <c r="DG431" s="51">
        <v>962</v>
      </c>
      <c r="DH431" s="51">
        <v>1009</v>
      </c>
      <c r="DI431" s="51">
        <v>996</v>
      </c>
      <c r="DJ431" s="51">
        <v>1087</v>
      </c>
      <c r="DK431" s="51">
        <v>1040</v>
      </c>
      <c r="DL431" s="51">
        <v>1054</v>
      </c>
      <c r="DM431" s="51">
        <v>1057</v>
      </c>
      <c r="DN431" s="51">
        <v>1060</v>
      </c>
      <c r="DO431" s="51">
        <v>1067</v>
      </c>
      <c r="DP431" s="51">
        <v>995</v>
      </c>
      <c r="DQ431" s="51">
        <v>998</v>
      </c>
      <c r="DR431" s="51">
        <v>979</v>
      </c>
      <c r="DS431" s="51">
        <v>754</v>
      </c>
      <c r="DT431" s="51">
        <v>707</v>
      </c>
      <c r="DU431" s="51">
        <v>850</v>
      </c>
      <c r="DV431" s="51">
        <v>946</v>
      </c>
      <c r="DW431" s="51">
        <v>1045</v>
      </c>
      <c r="DX431" s="51">
        <v>1026</v>
      </c>
      <c r="DY431" s="51">
        <v>1107</v>
      </c>
      <c r="DZ431" s="51">
        <v>1162</v>
      </c>
      <c r="EA431" s="51">
        <v>1131</v>
      </c>
      <c r="EB431" s="51">
        <v>1223</v>
      </c>
      <c r="EC431" s="51">
        <v>1302</v>
      </c>
      <c r="ED431" s="51">
        <v>1365</v>
      </c>
      <c r="EE431" s="51">
        <v>1263</v>
      </c>
      <c r="EF431" s="51">
        <v>1263</v>
      </c>
      <c r="EG431" s="51">
        <v>1330</v>
      </c>
      <c r="EH431" s="51">
        <v>1314</v>
      </c>
      <c r="EI431" s="51">
        <v>1241</v>
      </c>
      <c r="EJ431" s="51">
        <v>1239</v>
      </c>
      <c r="EK431" s="51">
        <v>1261</v>
      </c>
      <c r="EL431" s="51">
        <v>1134</v>
      </c>
      <c r="EM431" s="51">
        <v>1252</v>
      </c>
      <c r="EN431" s="51">
        <v>1231</v>
      </c>
      <c r="EO431" s="51">
        <v>1113</v>
      </c>
      <c r="EP431" s="51">
        <v>1144</v>
      </c>
      <c r="EQ431" s="51">
        <v>1153</v>
      </c>
      <c r="ER431" s="51">
        <v>1013</v>
      </c>
      <c r="ES431" s="51">
        <v>1003</v>
      </c>
      <c r="ET431" s="51">
        <v>1024</v>
      </c>
      <c r="EU431" s="51">
        <v>1115</v>
      </c>
      <c r="EV431" s="51">
        <v>1105</v>
      </c>
      <c r="EW431" s="51">
        <v>1180</v>
      </c>
      <c r="EX431" s="51">
        <v>1356</v>
      </c>
      <c r="EY431" s="51">
        <v>1446</v>
      </c>
      <c r="EZ431" s="51">
        <v>1382</v>
      </c>
      <c r="FA431" s="51">
        <v>1360</v>
      </c>
      <c r="FB431" s="51">
        <v>1362</v>
      </c>
      <c r="FC431" s="51">
        <v>1324</v>
      </c>
      <c r="FD431" s="51">
        <v>1366</v>
      </c>
      <c r="FE431" s="51">
        <v>1372</v>
      </c>
      <c r="FF431" s="51">
        <v>1411</v>
      </c>
      <c r="FG431" s="51">
        <v>1323</v>
      </c>
      <c r="FH431" s="51">
        <v>1276</v>
      </c>
      <c r="FI431" s="51">
        <v>1251</v>
      </c>
      <c r="FJ431" s="51">
        <v>1192</v>
      </c>
      <c r="FK431" s="51">
        <v>1163</v>
      </c>
      <c r="FL431" s="51">
        <v>1074</v>
      </c>
      <c r="FM431" s="51">
        <v>1060</v>
      </c>
      <c r="FN431" s="51">
        <v>1091</v>
      </c>
      <c r="FO431" s="51">
        <v>969</v>
      </c>
      <c r="FP431" s="51">
        <v>1071</v>
      </c>
      <c r="FQ431" s="51">
        <v>961</v>
      </c>
      <c r="FR431" s="51">
        <v>975</v>
      </c>
      <c r="FS431" s="51">
        <v>1045</v>
      </c>
      <c r="FT431" s="51">
        <v>994</v>
      </c>
      <c r="FU431" s="51">
        <v>1024</v>
      </c>
      <c r="FV431" s="51">
        <v>1105</v>
      </c>
      <c r="FW431" s="51">
        <v>1175</v>
      </c>
      <c r="FX431" s="51">
        <v>910</v>
      </c>
      <c r="FY431" s="51">
        <v>811</v>
      </c>
      <c r="FZ431" s="51">
        <v>816</v>
      </c>
      <c r="GA431" s="51">
        <v>770</v>
      </c>
      <c r="GB431" s="51">
        <v>672</v>
      </c>
      <c r="GC431" s="51">
        <v>596</v>
      </c>
      <c r="GD431" s="51">
        <v>568</v>
      </c>
      <c r="GE431" s="51">
        <v>553</v>
      </c>
      <c r="GF431" s="51">
        <v>548</v>
      </c>
      <c r="GG431" s="51">
        <v>435</v>
      </c>
      <c r="GH431" s="51">
        <v>416</v>
      </c>
      <c r="GI431" s="51">
        <v>355</v>
      </c>
      <c r="GJ431" s="51">
        <v>319</v>
      </c>
      <c r="GK431" s="51">
        <v>265</v>
      </c>
      <c r="GL431" s="52">
        <v>983</v>
      </c>
    </row>
    <row r="432" spans="1:194" s="1" customFormat="1">
      <c r="A432" s="30" t="s">
        <v>133</v>
      </c>
      <c r="B432" s="1" t="s">
        <v>507</v>
      </c>
      <c r="C432" s="29" t="str">
        <f t="shared" si="112"/>
        <v>LA England - Stafford</v>
      </c>
      <c r="D432" s="50">
        <f t="shared" si="103"/>
        <v>54925</v>
      </c>
      <c r="E432" s="50">
        <f t="shared" si="104"/>
        <v>57357</v>
      </c>
      <c r="F432" s="51">
        <f t="shared" si="105"/>
        <v>138670</v>
      </c>
      <c r="G432" s="51">
        <f t="shared" si="106"/>
        <v>68380</v>
      </c>
      <c r="H432" s="52">
        <f t="shared" si="107"/>
        <v>70290</v>
      </c>
      <c r="I432" s="52">
        <f t="shared" si="108"/>
        <v>54925</v>
      </c>
      <c r="J432" s="52">
        <f t="shared" si="109"/>
        <v>57357</v>
      </c>
      <c r="K432" s="49">
        <f t="shared" si="110"/>
        <v>13455</v>
      </c>
      <c r="L432" s="50">
        <f t="shared" si="111"/>
        <v>12933</v>
      </c>
      <c r="M432" s="51">
        <v>627</v>
      </c>
      <c r="N432" s="51">
        <v>630</v>
      </c>
      <c r="O432" s="51">
        <v>695</v>
      </c>
      <c r="P432" s="51">
        <v>757</v>
      </c>
      <c r="Q432" s="51">
        <v>651</v>
      </c>
      <c r="R432" s="51">
        <v>719</v>
      </c>
      <c r="S432" s="51">
        <v>770</v>
      </c>
      <c r="T432" s="51">
        <v>762</v>
      </c>
      <c r="U432" s="51">
        <v>761</v>
      </c>
      <c r="V432" s="51">
        <v>830</v>
      </c>
      <c r="W432" s="51">
        <v>805</v>
      </c>
      <c r="X432" s="51">
        <v>825</v>
      </c>
      <c r="Y432" s="51">
        <v>777</v>
      </c>
      <c r="Z432" s="51">
        <v>773</v>
      </c>
      <c r="AA432" s="51">
        <v>798</v>
      </c>
      <c r="AB432" s="51">
        <v>805</v>
      </c>
      <c r="AC432" s="51">
        <v>763</v>
      </c>
      <c r="AD432" s="51">
        <v>707</v>
      </c>
      <c r="AE432" s="51">
        <v>695</v>
      </c>
      <c r="AF432" s="51">
        <v>497</v>
      </c>
      <c r="AG432" s="51">
        <v>481</v>
      </c>
      <c r="AH432" s="51">
        <v>561</v>
      </c>
      <c r="AI432" s="51">
        <v>610</v>
      </c>
      <c r="AJ432" s="51">
        <v>664</v>
      </c>
      <c r="AK432" s="51">
        <v>697</v>
      </c>
      <c r="AL432" s="51">
        <v>778</v>
      </c>
      <c r="AM432" s="51">
        <v>820</v>
      </c>
      <c r="AN432" s="51">
        <v>703</v>
      </c>
      <c r="AO432" s="51">
        <v>759</v>
      </c>
      <c r="AP432" s="51">
        <v>805</v>
      </c>
      <c r="AQ432" s="51">
        <v>886</v>
      </c>
      <c r="AR432" s="51">
        <v>855</v>
      </c>
      <c r="AS432" s="51">
        <v>856</v>
      </c>
      <c r="AT432" s="51">
        <v>859</v>
      </c>
      <c r="AU432" s="51">
        <v>913</v>
      </c>
      <c r="AV432" s="51">
        <v>830</v>
      </c>
      <c r="AW432" s="51">
        <v>837</v>
      </c>
      <c r="AX432" s="51">
        <v>904</v>
      </c>
      <c r="AY432" s="51">
        <v>791</v>
      </c>
      <c r="AZ432" s="51">
        <v>888</v>
      </c>
      <c r="BA432" s="51">
        <v>785</v>
      </c>
      <c r="BB432" s="51">
        <v>867</v>
      </c>
      <c r="BC432" s="51">
        <v>933</v>
      </c>
      <c r="BD432" s="51">
        <v>792</v>
      </c>
      <c r="BE432" s="51">
        <v>780</v>
      </c>
      <c r="BF432" s="51">
        <v>733</v>
      </c>
      <c r="BG432" s="51">
        <v>690</v>
      </c>
      <c r="BH432" s="51">
        <v>890</v>
      </c>
      <c r="BI432" s="51">
        <v>879</v>
      </c>
      <c r="BJ432" s="51">
        <v>947</v>
      </c>
      <c r="BK432" s="51">
        <v>958</v>
      </c>
      <c r="BL432" s="51">
        <v>1034</v>
      </c>
      <c r="BM432" s="51">
        <v>1025</v>
      </c>
      <c r="BN432" s="51">
        <v>1043</v>
      </c>
      <c r="BO432" s="51">
        <v>1049</v>
      </c>
      <c r="BP432" s="51">
        <v>1016</v>
      </c>
      <c r="BQ432" s="51">
        <v>1023</v>
      </c>
      <c r="BR432" s="51">
        <v>1077</v>
      </c>
      <c r="BS432" s="51">
        <v>1015</v>
      </c>
      <c r="BT432" s="51">
        <v>1007</v>
      </c>
      <c r="BU432" s="51">
        <v>1018</v>
      </c>
      <c r="BV432" s="51">
        <v>925</v>
      </c>
      <c r="BW432" s="51">
        <v>944</v>
      </c>
      <c r="BX432" s="51">
        <v>880</v>
      </c>
      <c r="BY432" s="51">
        <v>921</v>
      </c>
      <c r="BZ432" s="51">
        <v>792</v>
      </c>
      <c r="CA432" s="51">
        <v>799</v>
      </c>
      <c r="CB432" s="51">
        <v>794</v>
      </c>
      <c r="CC432" s="51">
        <v>759</v>
      </c>
      <c r="CD432" s="51">
        <v>773</v>
      </c>
      <c r="CE432" s="51">
        <v>763</v>
      </c>
      <c r="CF432" s="51">
        <v>762</v>
      </c>
      <c r="CG432" s="51">
        <v>789</v>
      </c>
      <c r="CH432" s="51">
        <v>824</v>
      </c>
      <c r="CI432" s="51">
        <v>761</v>
      </c>
      <c r="CJ432" s="51">
        <v>854</v>
      </c>
      <c r="CK432" s="51">
        <v>685</v>
      </c>
      <c r="CL432" s="51">
        <v>624</v>
      </c>
      <c r="CM432" s="51">
        <v>643</v>
      </c>
      <c r="CN432" s="51">
        <v>576</v>
      </c>
      <c r="CO432" s="51">
        <v>541</v>
      </c>
      <c r="CP432" s="51">
        <v>409</v>
      </c>
      <c r="CQ432" s="51">
        <v>410</v>
      </c>
      <c r="CR432" s="51">
        <v>405</v>
      </c>
      <c r="CS432" s="51">
        <v>359</v>
      </c>
      <c r="CT432" s="51">
        <v>326</v>
      </c>
      <c r="CU432" s="51">
        <v>248</v>
      </c>
      <c r="CV432" s="51">
        <v>237</v>
      </c>
      <c r="CW432" s="51">
        <v>203</v>
      </c>
      <c r="CX432" s="51">
        <v>171</v>
      </c>
      <c r="CY432" s="51">
        <v>498</v>
      </c>
      <c r="CZ432" s="51">
        <v>589</v>
      </c>
      <c r="DA432" s="51">
        <v>640</v>
      </c>
      <c r="DB432" s="51">
        <v>661</v>
      </c>
      <c r="DC432" s="51">
        <v>676</v>
      </c>
      <c r="DD432" s="51">
        <v>719</v>
      </c>
      <c r="DE432" s="51">
        <v>689</v>
      </c>
      <c r="DF432" s="51">
        <v>683</v>
      </c>
      <c r="DG432" s="51">
        <v>747</v>
      </c>
      <c r="DH432" s="51">
        <v>740</v>
      </c>
      <c r="DI432" s="51">
        <v>752</v>
      </c>
      <c r="DJ432" s="51">
        <v>714</v>
      </c>
      <c r="DK432" s="51">
        <v>747</v>
      </c>
      <c r="DL432" s="51">
        <v>741</v>
      </c>
      <c r="DM432" s="51">
        <v>810</v>
      </c>
      <c r="DN432" s="51">
        <v>842</v>
      </c>
      <c r="DO432" s="51">
        <v>737</v>
      </c>
      <c r="DP432" s="51">
        <v>721</v>
      </c>
      <c r="DQ432" s="51">
        <v>725</v>
      </c>
      <c r="DR432" s="51">
        <v>640</v>
      </c>
      <c r="DS432" s="51">
        <v>422</v>
      </c>
      <c r="DT432" s="51">
        <v>406</v>
      </c>
      <c r="DU432" s="51">
        <v>585</v>
      </c>
      <c r="DV432" s="51">
        <v>647</v>
      </c>
      <c r="DW432" s="51">
        <v>700</v>
      </c>
      <c r="DX432" s="51">
        <v>724</v>
      </c>
      <c r="DY432" s="51">
        <v>695</v>
      </c>
      <c r="DZ432" s="51">
        <v>696</v>
      </c>
      <c r="EA432" s="51">
        <v>804</v>
      </c>
      <c r="EB432" s="51">
        <v>832</v>
      </c>
      <c r="EC432" s="51">
        <v>852</v>
      </c>
      <c r="ED432" s="51">
        <v>890</v>
      </c>
      <c r="EE432" s="51">
        <v>863</v>
      </c>
      <c r="EF432" s="51">
        <v>919</v>
      </c>
      <c r="EG432" s="51">
        <v>859</v>
      </c>
      <c r="EH432" s="51">
        <v>923</v>
      </c>
      <c r="EI432" s="51">
        <v>907</v>
      </c>
      <c r="EJ432" s="51">
        <v>900</v>
      </c>
      <c r="EK432" s="51">
        <v>885</v>
      </c>
      <c r="EL432" s="51">
        <v>806</v>
      </c>
      <c r="EM432" s="51">
        <v>834</v>
      </c>
      <c r="EN432" s="51">
        <v>850</v>
      </c>
      <c r="EO432" s="51">
        <v>872</v>
      </c>
      <c r="EP432" s="51">
        <v>877</v>
      </c>
      <c r="EQ432" s="51">
        <v>840</v>
      </c>
      <c r="ER432" s="51">
        <v>776</v>
      </c>
      <c r="ES432" s="51">
        <v>760</v>
      </c>
      <c r="ET432" s="51">
        <v>770</v>
      </c>
      <c r="EU432" s="51">
        <v>784</v>
      </c>
      <c r="EV432" s="51">
        <v>880</v>
      </c>
      <c r="EW432" s="51">
        <v>924</v>
      </c>
      <c r="EX432" s="51">
        <v>921</v>
      </c>
      <c r="EY432" s="51">
        <v>1058</v>
      </c>
      <c r="EZ432" s="51">
        <v>1010</v>
      </c>
      <c r="FA432" s="51">
        <v>1017</v>
      </c>
      <c r="FB432" s="51">
        <v>1077</v>
      </c>
      <c r="FC432" s="51">
        <v>1118</v>
      </c>
      <c r="FD432" s="51">
        <v>1012</v>
      </c>
      <c r="FE432" s="51">
        <v>1081</v>
      </c>
      <c r="FF432" s="51">
        <v>1143</v>
      </c>
      <c r="FG432" s="51">
        <v>1022</v>
      </c>
      <c r="FH432" s="51">
        <v>975</v>
      </c>
      <c r="FI432" s="51">
        <v>950</v>
      </c>
      <c r="FJ432" s="51">
        <v>944</v>
      </c>
      <c r="FK432" s="51">
        <v>926</v>
      </c>
      <c r="FL432" s="51">
        <v>853</v>
      </c>
      <c r="FM432" s="51">
        <v>846</v>
      </c>
      <c r="FN432" s="51">
        <v>796</v>
      </c>
      <c r="FO432" s="51">
        <v>811</v>
      </c>
      <c r="FP432" s="51">
        <v>792</v>
      </c>
      <c r="FQ432" s="51">
        <v>807</v>
      </c>
      <c r="FR432" s="51">
        <v>795</v>
      </c>
      <c r="FS432" s="51">
        <v>814</v>
      </c>
      <c r="FT432" s="51">
        <v>788</v>
      </c>
      <c r="FU432" s="51">
        <v>876</v>
      </c>
      <c r="FV432" s="51">
        <v>866</v>
      </c>
      <c r="FW432" s="51">
        <v>945</v>
      </c>
      <c r="FX432" s="51">
        <v>711</v>
      </c>
      <c r="FY432" s="51">
        <v>764</v>
      </c>
      <c r="FZ432" s="51">
        <v>752</v>
      </c>
      <c r="GA432" s="51">
        <v>722</v>
      </c>
      <c r="GB432" s="51">
        <v>568</v>
      </c>
      <c r="GC432" s="51">
        <v>501</v>
      </c>
      <c r="GD432" s="51">
        <v>501</v>
      </c>
      <c r="GE432" s="51">
        <v>511</v>
      </c>
      <c r="GF432" s="51">
        <v>446</v>
      </c>
      <c r="GG432" s="51">
        <v>396</v>
      </c>
      <c r="GH432" s="51">
        <v>362</v>
      </c>
      <c r="GI432" s="51">
        <v>281</v>
      </c>
      <c r="GJ432" s="51">
        <v>257</v>
      </c>
      <c r="GK432" s="51">
        <v>229</v>
      </c>
      <c r="GL432" s="52">
        <v>991</v>
      </c>
    </row>
    <row r="433" spans="1:194" s="1" customFormat="1">
      <c r="A433" s="30" t="s">
        <v>133</v>
      </c>
      <c r="B433" s="1" t="s">
        <v>508</v>
      </c>
      <c r="C433" s="29" t="str">
        <f t="shared" si="112"/>
        <v>LA England - Staffordshire Moorlands</v>
      </c>
      <c r="D433" s="50">
        <f t="shared" si="103"/>
        <v>38487</v>
      </c>
      <c r="E433" s="50">
        <f t="shared" si="104"/>
        <v>40418</v>
      </c>
      <c r="F433" s="51">
        <f t="shared" si="105"/>
        <v>95899</v>
      </c>
      <c r="G433" s="51">
        <f t="shared" si="106"/>
        <v>47233</v>
      </c>
      <c r="H433" s="52">
        <f t="shared" si="107"/>
        <v>48666</v>
      </c>
      <c r="I433" s="52">
        <f t="shared" si="108"/>
        <v>38487</v>
      </c>
      <c r="J433" s="52">
        <f t="shared" si="109"/>
        <v>40418</v>
      </c>
      <c r="K433" s="49">
        <f t="shared" si="110"/>
        <v>8746</v>
      </c>
      <c r="L433" s="50">
        <f t="shared" si="111"/>
        <v>8248</v>
      </c>
      <c r="M433" s="51">
        <v>382</v>
      </c>
      <c r="N433" s="51">
        <v>403</v>
      </c>
      <c r="O433" s="51">
        <v>390</v>
      </c>
      <c r="P433" s="51">
        <v>415</v>
      </c>
      <c r="Q433" s="51">
        <v>428</v>
      </c>
      <c r="R433" s="51">
        <v>447</v>
      </c>
      <c r="S433" s="51">
        <v>472</v>
      </c>
      <c r="T433" s="51">
        <v>499</v>
      </c>
      <c r="U433" s="51">
        <v>518</v>
      </c>
      <c r="V433" s="51">
        <v>523</v>
      </c>
      <c r="W433" s="51">
        <v>513</v>
      </c>
      <c r="X433" s="51">
        <v>569</v>
      </c>
      <c r="Y433" s="51">
        <v>549</v>
      </c>
      <c r="Z433" s="51">
        <v>538</v>
      </c>
      <c r="AA433" s="51">
        <v>576</v>
      </c>
      <c r="AB433" s="51">
        <v>499</v>
      </c>
      <c r="AC433" s="51">
        <v>472</v>
      </c>
      <c r="AD433" s="51">
        <v>553</v>
      </c>
      <c r="AE433" s="51">
        <v>485</v>
      </c>
      <c r="AF433" s="51">
        <v>440</v>
      </c>
      <c r="AG433" s="51">
        <v>389</v>
      </c>
      <c r="AH433" s="51">
        <v>364</v>
      </c>
      <c r="AI433" s="51">
        <v>420</v>
      </c>
      <c r="AJ433" s="51">
        <v>494</v>
      </c>
      <c r="AK433" s="51">
        <v>484</v>
      </c>
      <c r="AL433" s="51">
        <v>443</v>
      </c>
      <c r="AM433" s="51">
        <v>421</v>
      </c>
      <c r="AN433" s="51">
        <v>452</v>
      </c>
      <c r="AO433" s="51">
        <v>418</v>
      </c>
      <c r="AP433" s="51">
        <v>449</v>
      </c>
      <c r="AQ433" s="51">
        <v>463</v>
      </c>
      <c r="AR433" s="51">
        <v>506</v>
      </c>
      <c r="AS433" s="51">
        <v>502</v>
      </c>
      <c r="AT433" s="51">
        <v>507</v>
      </c>
      <c r="AU433" s="51">
        <v>491</v>
      </c>
      <c r="AV433" s="51">
        <v>471</v>
      </c>
      <c r="AW433" s="51">
        <v>492</v>
      </c>
      <c r="AX433" s="51">
        <v>507</v>
      </c>
      <c r="AY433" s="51">
        <v>495</v>
      </c>
      <c r="AZ433" s="51">
        <v>474</v>
      </c>
      <c r="BA433" s="51">
        <v>525</v>
      </c>
      <c r="BB433" s="51">
        <v>512</v>
      </c>
      <c r="BC433" s="51">
        <v>503</v>
      </c>
      <c r="BD433" s="51">
        <v>449</v>
      </c>
      <c r="BE433" s="51">
        <v>465</v>
      </c>
      <c r="BF433" s="51">
        <v>444</v>
      </c>
      <c r="BG433" s="51">
        <v>521</v>
      </c>
      <c r="BH433" s="51">
        <v>525</v>
      </c>
      <c r="BI433" s="51">
        <v>621</v>
      </c>
      <c r="BJ433" s="51">
        <v>662</v>
      </c>
      <c r="BK433" s="51">
        <v>685</v>
      </c>
      <c r="BL433" s="51">
        <v>757</v>
      </c>
      <c r="BM433" s="51">
        <v>755</v>
      </c>
      <c r="BN433" s="51">
        <v>765</v>
      </c>
      <c r="BO433" s="51">
        <v>776</v>
      </c>
      <c r="BP433" s="51">
        <v>803</v>
      </c>
      <c r="BQ433" s="51">
        <v>718</v>
      </c>
      <c r="BR433" s="51">
        <v>719</v>
      </c>
      <c r="BS433" s="51">
        <v>842</v>
      </c>
      <c r="BT433" s="51">
        <v>805</v>
      </c>
      <c r="BU433" s="51">
        <v>719</v>
      </c>
      <c r="BV433" s="51">
        <v>717</v>
      </c>
      <c r="BW433" s="51">
        <v>676</v>
      </c>
      <c r="BX433" s="51">
        <v>719</v>
      </c>
      <c r="BY433" s="51">
        <v>695</v>
      </c>
      <c r="BZ433" s="51">
        <v>583</v>
      </c>
      <c r="CA433" s="51">
        <v>652</v>
      </c>
      <c r="CB433" s="51">
        <v>583</v>
      </c>
      <c r="CC433" s="51">
        <v>618</v>
      </c>
      <c r="CD433" s="51">
        <v>637</v>
      </c>
      <c r="CE433" s="51">
        <v>597</v>
      </c>
      <c r="CF433" s="51">
        <v>597</v>
      </c>
      <c r="CG433" s="51">
        <v>639</v>
      </c>
      <c r="CH433" s="51">
        <v>649</v>
      </c>
      <c r="CI433" s="51">
        <v>703</v>
      </c>
      <c r="CJ433" s="51">
        <v>737</v>
      </c>
      <c r="CK433" s="51">
        <v>537</v>
      </c>
      <c r="CL433" s="51">
        <v>535</v>
      </c>
      <c r="CM433" s="51">
        <v>538</v>
      </c>
      <c r="CN433" s="51">
        <v>450</v>
      </c>
      <c r="CO433" s="51">
        <v>397</v>
      </c>
      <c r="CP433" s="51">
        <v>352</v>
      </c>
      <c r="CQ433" s="51">
        <v>321</v>
      </c>
      <c r="CR433" s="51">
        <v>308</v>
      </c>
      <c r="CS433" s="51">
        <v>269</v>
      </c>
      <c r="CT433" s="51">
        <v>261</v>
      </c>
      <c r="CU433" s="51">
        <v>198</v>
      </c>
      <c r="CV433" s="51">
        <v>178</v>
      </c>
      <c r="CW433" s="51">
        <v>161</v>
      </c>
      <c r="CX433" s="51">
        <v>101</v>
      </c>
      <c r="CY433" s="51">
        <v>341</v>
      </c>
      <c r="CZ433" s="51">
        <v>299</v>
      </c>
      <c r="DA433" s="51">
        <v>372</v>
      </c>
      <c r="DB433" s="51">
        <v>435</v>
      </c>
      <c r="DC433" s="51">
        <v>389</v>
      </c>
      <c r="DD433" s="51">
        <v>418</v>
      </c>
      <c r="DE433" s="51">
        <v>459</v>
      </c>
      <c r="DF433" s="51">
        <v>455</v>
      </c>
      <c r="DG433" s="51">
        <v>429</v>
      </c>
      <c r="DH433" s="51">
        <v>444</v>
      </c>
      <c r="DI433" s="51">
        <v>474</v>
      </c>
      <c r="DJ433" s="51">
        <v>528</v>
      </c>
      <c r="DK433" s="51">
        <v>503</v>
      </c>
      <c r="DL433" s="51">
        <v>499</v>
      </c>
      <c r="DM433" s="51">
        <v>500</v>
      </c>
      <c r="DN433" s="51">
        <v>555</v>
      </c>
      <c r="DO433" s="51">
        <v>484</v>
      </c>
      <c r="DP433" s="51">
        <v>479</v>
      </c>
      <c r="DQ433" s="51">
        <v>526</v>
      </c>
      <c r="DR433" s="51">
        <v>486</v>
      </c>
      <c r="DS433" s="51">
        <v>337</v>
      </c>
      <c r="DT433" s="51">
        <v>333</v>
      </c>
      <c r="DU433" s="51">
        <v>324</v>
      </c>
      <c r="DV433" s="51">
        <v>388</v>
      </c>
      <c r="DW433" s="51">
        <v>417</v>
      </c>
      <c r="DX433" s="51">
        <v>392</v>
      </c>
      <c r="DY433" s="51">
        <v>449</v>
      </c>
      <c r="DZ433" s="51">
        <v>444</v>
      </c>
      <c r="EA433" s="51">
        <v>456</v>
      </c>
      <c r="EB433" s="51">
        <v>429</v>
      </c>
      <c r="EC433" s="51">
        <v>499</v>
      </c>
      <c r="ED433" s="51">
        <v>535</v>
      </c>
      <c r="EE433" s="51">
        <v>524</v>
      </c>
      <c r="EF433" s="51">
        <v>467</v>
      </c>
      <c r="EG433" s="51">
        <v>502</v>
      </c>
      <c r="EH433" s="51">
        <v>574</v>
      </c>
      <c r="EI433" s="51">
        <v>538</v>
      </c>
      <c r="EJ433" s="51">
        <v>500</v>
      </c>
      <c r="EK433" s="51">
        <v>519</v>
      </c>
      <c r="EL433" s="51">
        <v>496</v>
      </c>
      <c r="EM433" s="51">
        <v>515</v>
      </c>
      <c r="EN433" s="51">
        <v>522</v>
      </c>
      <c r="EO433" s="51">
        <v>527</v>
      </c>
      <c r="EP433" s="51">
        <v>510</v>
      </c>
      <c r="EQ433" s="51">
        <v>526</v>
      </c>
      <c r="ER433" s="51">
        <v>490</v>
      </c>
      <c r="ES433" s="51">
        <v>523</v>
      </c>
      <c r="ET433" s="51">
        <v>545</v>
      </c>
      <c r="EU433" s="51">
        <v>589</v>
      </c>
      <c r="EV433" s="51">
        <v>570</v>
      </c>
      <c r="EW433" s="51">
        <v>613</v>
      </c>
      <c r="EX433" s="51">
        <v>727</v>
      </c>
      <c r="EY433" s="51">
        <v>789</v>
      </c>
      <c r="EZ433" s="51">
        <v>750</v>
      </c>
      <c r="FA433" s="51">
        <v>809</v>
      </c>
      <c r="FB433" s="51">
        <v>785</v>
      </c>
      <c r="FC433" s="51">
        <v>771</v>
      </c>
      <c r="FD433" s="51">
        <v>784</v>
      </c>
      <c r="FE433" s="51">
        <v>834</v>
      </c>
      <c r="FF433" s="51">
        <v>805</v>
      </c>
      <c r="FG433" s="51">
        <v>731</v>
      </c>
      <c r="FH433" s="51">
        <v>735</v>
      </c>
      <c r="FI433" s="51">
        <v>753</v>
      </c>
      <c r="FJ433" s="51">
        <v>686</v>
      </c>
      <c r="FK433" s="51">
        <v>658</v>
      </c>
      <c r="FL433" s="51">
        <v>720</v>
      </c>
      <c r="FM433" s="51">
        <v>674</v>
      </c>
      <c r="FN433" s="51">
        <v>641</v>
      </c>
      <c r="FO433" s="51">
        <v>596</v>
      </c>
      <c r="FP433" s="51">
        <v>661</v>
      </c>
      <c r="FQ433" s="51">
        <v>629</v>
      </c>
      <c r="FR433" s="51">
        <v>652</v>
      </c>
      <c r="FS433" s="51">
        <v>612</v>
      </c>
      <c r="FT433" s="51">
        <v>707</v>
      </c>
      <c r="FU433" s="51">
        <v>661</v>
      </c>
      <c r="FV433" s="51">
        <v>742</v>
      </c>
      <c r="FW433" s="51">
        <v>790</v>
      </c>
      <c r="FX433" s="51">
        <v>584</v>
      </c>
      <c r="FY433" s="51">
        <v>583</v>
      </c>
      <c r="FZ433" s="51">
        <v>540</v>
      </c>
      <c r="GA433" s="51">
        <v>516</v>
      </c>
      <c r="GB433" s="51">
        <v>454</v>
      </c>
      <c r="GC433" s="51">
        <v>413</v>
      </c>
      <c r="GD433" s="51">
        <v>363</v>
      </c>
      <c r="GE433" s="51">
        <v>382</v>
      </c>
      <c r="GF433" s="51">
        <v>363</v>
      </c>
      <c r="GG433" s="51">
        <v>300</v>
      </c>
      <c r="GH433" s="51">
        <v>283</v>
      </c>
      <c r="GI433" s="51">
        <v>261</v>
      </c>
      <c r="GJ433" s="51">
        <v>195</v>
      </c>
      <c r="GK433" s="51">
        <v>156</v>
      </c>
      <c r="GL433" s="52">
        <v>784</v>
      </c>
    </row>
    <row r="434" spans="1:194" s="1" customFormat="1">
      <c r="A434" s="30" t="s">
        <v>133</v>
      </c>
      <c r="B434" s="1" t="s">
        <v>509</v>
      </c>
      <c r="C434" s="29" t="str">
        <f t="shared" si="112"/>
        <v>LA England - Stevenage</v>
      </c>
      <c r="D434" s="50">
        <f t="shared" si="103"/>
        <v>33692</v>
      </c>
      <c r="E434" s="50">
        <f t="shared" si="104"/>
        <v>35549</v>
      </c>
      <c r="F434" s="51">
        <f t="shared" si="105"/>
        <v>89737</v>
      </c>
      <c r="G434" s="51">
        <f t="shared" si="106"/>
        <v>44356</v>
      </c>
      <c r="H434" s="52">
        <f t="shared" si="107"/>
        <v>45381</v>
      </c>
      <c r="I434" s="52">
        <f t="shared" si="108"/>
        <v>33692</v>
      </c>
      <c r="J434" s="52">
        <f t="shared" si="109"/>
        <v>35549</v>
      </c>
      <c r="K434" s="49">
        <f t="shared" si="110"/>
        <v>10664</v>
      </c>
      <c r="L434" s="50">
        <f t="shared" si="111"/>
        <v>9832</v>
      </c>
      <c r="M434" s="51">
        <v>586</v>
      </c>
      <c r="N434" s="51">
        <v>500</v>
      </c>
      <c r="O434" s="51">
        <v>595</v>
      </c>
      <c r="P434" s="51">
        <v>593</v>
      </c>
      <c r="Q434" s="51">
        <v>620</v>
      </c>
      <c r="R434" s="51">
        <v>606</v>
      </c>
      <c r="S434" s="51">
        <v>609</v>
      </c>
      <c r="T434" s="51">
        <v>568</v>
      </c>
      <c r="U434" s="51">
        <v>608</v>
      </c>
      <c r="V434" s="51">
        <v>630</v>
      </c>
      <c r="W434" s="51">
        <v>622</v>
      </c>
      <c r="X434" s="51">
        <v>672</v>
      </c>
      <c r="Y434" s="51">
        <v>637</v>
      </c>
      <c r="Z434" s="51">
        <v>546</v>
      </c>
      <c r="AA434" s="51">
        <v>619</v>
      </c>
      <c r="AB434" s="51">
        <v>580</v>
      </c>
      <c r="AC434" s="51">
        <v>514</v>
      </c>
      <c r="AD434" s="51">
        <v>559</v>
      </c>
      <c r="AE434" s="51">
        <v>538</v>
      </c>
      <c r="AF434" s="51">
        <v>425</v>
      </c>
      <c r="AG434" s="51">
        <v>414</v>
      </c>
      <c r="AH434" s="51">
        <v>441</v>
      </c>
      <c r="AI434" s="51">
        <v>499</v>
      </c>
      <c r="AJ434" s="51">
        <v>497</v>
      </c>
      <c r="AK434" s="51">
        <v>514</v>
      </c>
      <c r="AL434" s="51">
        <v>579</v>
      </c>
      <c r="AM434" s="51">
        <v>566</v>
      </c>
      <c r="AN434" s="51">
        <v>563</v>
      </c>
      <c r="AO434" s="51">
        <v>623</v>
      </c>
      <c r="AP434" s="51">
        <v>610</v>
      </c>
      <c r="AQ434" s="51">
        <v>634</v>
      </c>
      <c r="AR434" s="51">
        <v>691</v>
      </c>
      <c r="AS434" s="51">
        <v>689</v>
      </c>
      <c r="AT434" s="51">
        <v>669</v>
      </c>
      <c r="AU434" s="51">
        <v>730</v>
      </c>
      <c r="AV434" s="51">
        <v>715</v>
      </c>
      <c r="AW434" s="51">
        <v>666</v>
      </c>
      <c r="AX434" s="51">
        <v>690</v>
      </c>
      <c r="AY434" s="51">
        <v>653</v>
      </c>
      <c r="AZ434" s="51">
        <v>648</v>
      </c>
      <c r="BA434" s="51">
        <v>633</v>
      </c>
      <c r="BB434" s="51">
        <v>681</v>
      </c>
      <c r="BC434" s="51">
        <v>645</v>
      </c>
      <c r="BD434" s="51">
        <v>544</v>
      </c>
      <c r="BE434" s="51">
        <v>536</v>
      </c>
      <c r="BF434" s="51">
        <v>544</v>
      </c>
      <c r="BG434" s="51">
        <v>546</v>
      </c>
      <c r="BH434" s="51">
        <v>521</v>
      </c>
      <c r="BI434" s="51">
        <v>533</v>
      </c>
      <c r="BJ434" s="51">
        <v>524</v>
      </c>
      <c r="BK434" s="51">
        <v>527</v>
      </c>
      <c r="BL434" s="51">
        <v>575</v>
      </c>
      <c r="BM434" s="51">
        <v>543</v>
      </c>
      <c r="BN434" s="51">
        <v>626</v>
      </c>
      <c r="BO434" s="51">
        <v>619</v>
      </c>
      <c r="BP434" s="51">
        <v>643</v>
      </c>
      <c r="BQ434" s="51">
        <v>596</v>
      </c>
      <c r="BR434" s="51">
        <v>625</v>
      </c>
      <c r="BS434" s="51">
        <v>651</v>
      </c>
      <c r="BT434" s="51">
        <v>617</v>
      </c>
      <c r="BU434" s="51">
        <v>583</v>
      </c>
      <c r="BV434" s="51">
        <v>539</v>
      </c>
      <c r="BW434" s="51">
        <v>471</v>
      </c>
      <c r="BX434" s="51">
        <v>503</v>
      </c>
      <c r="BY434" s="51">
        <v>466</v>
      </c>
      <c r="BZ434" s="51">
        <v>484</v>
      </c>
      <c r="CA434" s="51">
        <v>432</v>
      </c>
      <c r="CB434" s="51">
        <v>408</v>
      </c>
      <c r="CC434" s="51">
        <v>350</v>
      </c>
      <c r="CD434" s="51">
        <v>350</v>
      </c>
      <c r="CE434" s="51">
        <v>346</v>
      </c>
      <c r="CF434" s="51">
        <v>258</v>
      </c>
      <c r="CG434" s="51">
        <v>315</v>
      </c>
      <c r="CH434" s="51">
        <v>327</v>
      </c>
      <c r="CI434" s="51">
        <v>323</v>
      </c>
      <c r="CJ434" s="51">
        <v>359</v>
      </c>
      <c r="CK434" s="51">
        <v>243</v>
      </c>
      <c r="CL434" s="51">
        <v>216</v>
      </c>
      <c r="CM434" s="51">
        <v>225</v>
      </c>
      <c r="CN434" s="51">
        <v>225</v>
      </c>
      <c r="CO434" s="51">
        <v>185</v>
      </c>
      <c r="CP434" s="51">
        <v>145</v>
      </c>
      <c r="CQ434" s="51">
        <v>143</v>
      </c>
      <c r="CR434" s="51">
        <v>164</v>
      </c>
      <c r="CS434" s="51">
        <v>117</v>
      </c>
      <c r="CT434" s="51">
        <v>121</v>
      </c>
      <c r="CU434" s="51">
        <v>106</v>
      </c>
      <c r="CV434" s="51">
        <v>93</v>
      </c>
      <c r="CW434" s="51">
        <v>93</v>
      </c>
      <c r="CX434" s="51">
        <v>57</v>
      </c>
      <c r="CY434" s="51">
        <v>262</v>
      </c>
      <c r="CZ434" s="51">
        <v>513</v>
      </c>
      <c r="DA434" s="51">
        <v>536</v>
      </c>
      <c r="DB434" s="51">
        <v>507</v>
      </c>
      <c r="DC434" s="51">
        <v>543</v>
      </c>
      <c r="DD434" s="51">
        <v>536</v>
      </c>
      <c r="DE434" s="51">
        <v>547</v>
      </c>
      <c r="DF434" s="51">
        <v>570</v>
      </c>
      <c r="DG434" s="51">
        <v>573</v>
      </c>
      <c r="DH434" s="51">
        <v>563</v>
      </c>
      <c r="DI434" s="51">
        <v>591</v>
      </c>
      <c r="DJ434" s="51">
        <v>627</v>
      </c>
      <c r="DK434" s="51">
        <v>563</v>
      </c>
      <c r="DL434" s="51">
        <v>611</v>
      </c>
      <c r="DM434" s="51">
        <v>523</v>
      </c>
      <c r="DN434" s="51">
        <v>535</v>
      </c>
      <c r="DO434" s="51">
        <v>531</v>
      </c>
      <c r="DP434" s="51">
        <v>513</v>
      </c>
      <c r="DQ434" s="51">
        <v>450</v>
      </c>
      <c r="DR434" s="51">
        <v>504</v>
      </c>
      <c r="DS434" s="51">
        <v>313</v>
      </c>
      <c r="DT434" s="51">
        <v>323</v>
      </c>
      <c r="DU434" s="51">
        <v>392</v>
      </c>
      <c r="DV434" s="51">
        <v>471</v>
      </c>
      <c r="DW434" s="51">
        <v>465</v>
      </c>
      <c r="DX434" s="51">
        <v>507</v>
      </c>
      <c r="DY434" s="51">
        <v>499</v>
      </c>
      <c r="DZ434" s="51">
        <v>613</v>
      </c>
      <c r="EA434" s="51">
        <v>560</v>
      </c>
      <c r="EB434" s="51">
        <v>648</v>
      </c>
      <c r="EC434" s="51">
        <v>701</v>
      </c>
      <c r="ED434" s="51">
        <v>759</v>
      </c>
      <c r="EE434" s="51">
        <v>755</v>
      </c>
      <c r="EF434" s="51">
        <v>824</v>
      </c>
      <c r="EG434" s="51">
        <v>752</v>
      </c>
      <c r="EH434" s="51">
        <v>757</v>
      </c>
      <c r="EI434" s="51">
        <v>756</v>
      </c>
      <c r="EJ434" s="51">
        <v>740</v>
      </c>
      <c r="EK434" s="51">
        <v>734</v>
      </c>
      <c r="EL434" s="51">
        <v>761</v>
      </c>
      <c r="EM434" s="51">
        <v>668</v>
      </c>
      <c r="EN434" s="51">
        <v>645</v>
      </c>
      <c r="EO434" s="51">
        <v>641</v>
      </c>
      <c r="EP434" s="51">
        <v>618</v>
      </c>
      <c r="EQ434" s="51">
        <v>608</v>
      </c>
      <c r="ER434" s="51">
        <v>539</v>
      </c>
      <c r="ES434" s="51">
        <v>539</v>
      </c>
      <c r="ET434" s="51">
        <v>547</v>
      </c>
      <c r="EU434" s="51">
        <v>540</v>
      </c>
      <c r="EV434" s="51">
        <v>534</v>
      </c>
      <c r="EW434" s="51">
        <v>550</v>
      </c>
      <c r="EX434" s="51">
        <v>621</v>
      </c>
      <c r="EY434" s="51">
        <v>616</v>
      </c>
      <c r="EZ434" s="51">
        <v>614</v>
      </c>
      <c r="FA434" s="51">
        <v>604</v>
      </c>
      <c r="FB434" s="51">
        <v>637</v>
      </c>
      <c r="FC434" s="51">
        <v>608</v>
      </c>
      <c r="FD434" s="51">
        <v>639</v>
      </c>
      <c r="FE434" s="51">
        <v>593</v>
      </c>
      <c r="FF434" s="51">
        <v>633</v>
      </c>
      <c r="FG434" s="51">
        <v>630</v>
      </c>
      <c r="FH434" s="51">
        <v>594</v>
      </c>
      <c r="FI434" s="51">
        <v>470</v>
      </c>
      <c r="FJ434" s="51">
        <v>519</v>
      </c>
      <c r="FK434" s="51">
        <v>505</v>
      </c>
      <c r="FL434" s="51">
        <v>485</v>
      </c>
      <c r="FM434" s="51">
        <v>435</v>
      </c>
      <c r="FN434" s="51">
        <v>386</v>
      </c>
      <c r="FO434" s="51">
        <v>405</v>
      </c>
      <c r="FP434" s="51">
        <v>357</v>
      </c>
      <c r="FQ434" s="51">
        <v>330</v>
      </c>
      <c r="FR434" s="51">
        <v>342</v>
      </c>
      <c r="FS434" s="51">
        <v>342</v>
      </c>
      <c r="FT434" s="51">
        <v>344</v>
      </c>
      <c r="FU434" s="51">
        <v>333</v>
      </c>
      <c r="FV434" s="51">
        <v>364</v>
      </c>
      <c r="FW434" s="51">
        <v>404</v>
      </c>
      <c r="FX434" s="51">
        <v>321</v>
      </c>
      <c r="FY434" s="51">
        <v>295</v>
      </c>
      <c r="FZ434" s="51">
        <v>262</v>
      </c>
      <c r="GA434" s="51">
        <v>256</v>
      </c>
      <c r="GB434" s="51">
        <v>239</v>
      </c>
      <c r="GC434" s="51">
        <v>189</v>
      </c>
      <c r="GD434" s="51">
        <v>215</v>
      </c>
      <c r="GE434" s="51">
        <v>195</v>
      </c>
      <c r="GF434" s="51">
        <v>210</v>
      </c>
      <c r="GG434" s="51">
        <v>201</v>
      </c>
      <c r="GH434" s="51">
        <v>164</v>
      </c>
      <c r="GI434" s="51">
        <v>160</v>
      </c>
      <c r="GJ434" s="51">
        <v>145</v>
      </c>
      <c r="GK434" s="51">
        <v>111</v>
      </c>
      <c r="GL434" s="52">
        <v>513</v>
      </c>
    </row>
    <row r="435" spans="1:194" s="1" customFormat="1">
      <c r="A435" s="30" t="s">
        <v>133</v>
      </c>
      <c r="B435" s="1" t="s">
        <v>510</v>
      </c>
      <c r="C435" s="29" t="str">
        <f t="shared" si="112"/>
        <v>LA England - Stockport</v>
      </c>
      <c r="D435" s="50">
        <f t="shared" si="103"/>
        <v>112123</v>
      </c>
      <c r="E435" s="50">
        <f t="shared" si="104"/>
        <v>121529</v>
      </c>
      <c r="F435" s="51">
        <f t="shared" si="105"/>
        <v>297107</v>
      </c>
      <c r="G435" s="51">
        <f t="shared" si="106"/>
        <v>144724</v>
      </c>
      <c r="H435" s="52">
        <f t="shared" si="107"/>
        <v>152383</v>
      </c>
      <c r="I435" s="52">
        <f t="shared" si="108"/>
        <v>112123</v>
      </c>
      <c r="J435" s="52">
        <f t="shared" si="109"/>
        <v>121529</v>
      </c>
      <c r="K435" s="49">
        <f t="shared" si="110"/>
        <v>32601</v>
      </c>
      <c r="L435" s="50">
        <f t="shared" si="111"/>
        <v>30854</v>
      </c>
      <c r="M435" s="51">
        <v>1576</v>
      </c>
      <c r="N435" s="51">
        <v>1619</v>
      </c>
      <c r="O435" s="51">
        <v>1700</v>
      </c>
      <c r="P435" s="51">
        <v>1713</v>
      </c>
      <c r="Q435" s="51">
        <v>1833</v>
      </c>
      <c r="R435" s="51">
        <v>1816</v>
      </c>
      <c r="S435" s="51">
        <v>1877</v>
      </c>
      <c r="T435" s="51">
        <v>1841</v>
      </c>
      <c r="U435" s="51">
        <v>1896</v>
      </c>
      <c r="V435" s="51">
        <v>1885</v>
      </c>
      <c r="W435" s="51">
        <v>1786</v>
      </c>
      <c r="X435" s="51">
        <v>1925</v>
      </c>
      <c r="Y435" s="51">
        <v>1863</v>
      </c>
      <c r="Z435" s="51">
        <v>1868</v>
      </c>
      <c r="AA435" s="51">
        <v>1881</v>
      </c>
      <c r="AB435" s="51">
        <v>1856</v>
      </c>
      <c r="AC435" s="51">
        <v>1816</v>
      </c>
      <c r="AD435" s="51">
        <v>1850</v>
      </c>
      <c r="AE435" s="51">
        <v>1628</v>
      </c>
      <c r="AF435" s="51">
        <v>1151</v>
      </c>
      <c r="AG435" s="51">
        <v>1081</v>
      </c>
      <c r="AH435" s="51">
        <v>1162</v>
      </c>
      <c r="AI435" s="51">
        <v>1313</v>
      </c>
      <c r="AJ435" s="51">
        <v>1426</v>
      </c>
      <c r="AK435" s="51">
        <v>1540</v>
      </c>
      <c r="AL435" s="51">
        <v>1659</v>
      </c>
      <c r="AM435" s="51">
        <v>1463</v>
      </c>
      <c r="AN435" s="51">
        <v>1624</v>
      </c>
      <c r="AO435" s="51">
        <v>1714</v>
      </c>
      <c r="AP435" s="51">
        <v>1597</v>
      </c>
      <c r="AQ435" s="51">
        <v>1796</v>
      </c>
      <c r="AR435" s="51">
        <v>1942</v>
      </c>
      <c r="AS435" s="51">
        <v>1919</v>
      </c>
      <c r="AT435" s="51">
        <v>1882</v>
      </c>
      <c r="AU435" s="51">
        <v>2143</v>
      </c>
      <c r="AV435" s="51">
        <v>1964</v>
      </c>
      <c r="AW435" s="51">
        <v>2058</v>
      </c>
      <c r="AX435" s="51">
        <v>2082</v>
      </c>
      <c r="AY435" s="51">
        <v>1905</v>
      </c>
      <c r="AZ435" s="51">
        <v>2012</v>
      </c>
      <c r="BA435" s="51">
        <v>1974</v>
      </c>
      <c r="BB435" s="51">
        <v>2009</v>
      </c>
      <c r="BC435" s="51">
        <v>2089</v>
      </c>
      <c r="BD435" s="51">
        <v>1997</v>
      </c>
      <c r="BE435" s="51">
        <v>1820</v>
      </c>
      <c r="BF435" s="51">
        <v>1763</v>
      </c>
      <c r="BG435" s="51">
        <v>1766</v>
      </c>
      <c r="BH435" s="51">
        <v>1890</v>
      </c>
      <c r="BI435" s="51">
        <v>1794</v>
      </c>
      <c r="BJ435" s="51">
        <v>1904</v>
      </c>
      <c r="BK435" s="51">
        <v>1999</v>
      </c>
      <c r="BL435" s="51">
        <v>2133</v>
      </c>
      <c r="BM435" s="51">
        <v>1941</v>
      </c>
      <c r="BN435" s="51">
        <v>2038</v>
      </c>
      <c r="BO435" s="51">
        <v>1930</v>
      </c>
      <c r="BP435" s="51">
        <v>2028</v>
      </c>
      <c r="BQ435" s="51">
        <v>1963</v>
      </c>
      <c r="BR435" s="51">
        <v>2102</v>
      </c>
      <c r="BS435" s="51">
        <v>1961</v>
      </c>
      <c r="BT435" s="51">
        <v>2040</v>
      </c>
      <c r="BU435" s="51">
        <v>1833</v>
      </c>
      <c r="BV435" s="51">
        <v>1796</v>
      </c>
      <c r="BW435" s="51">
        <v>1726</v>
      </c>
      <c r="BX435" s="51">
        <v>1688</v>
      </c>
      <c r="BY435" s="51">
        <v>1649</v>
      </c>
      <c r="BZ435" s="51">
        <v>1610</v>
      </c>
      <c r="CA435" s="51">
        <v>1620</v>
      </c>
      <c r="CB435" s="51">
        <v>1501</v>
      </c>
      <c r="CC435" s="51">
        <v>1445</v>
      </c>
      <c r="CD435" s="51">
        <v>1421</v>
      </c>
      <c r="CE435" s="51">
        <v>1353</v>
      </c>
      <c r="CF435" s="51">
        <v>1367</v>
      </c>
      <c r="CG435" s="51">
        <v>1326</v>
      </c>
      <c r="CH435" s="51">
        <v>1411</v>
      </c>
      <c r="CI435" s="51">
        <v>1525</v>
      </c>
      <c r="CJ435" s="51">
        <v>1590</v>
      </c>
      <c r="CK435" s="51">
        <v>1124</v>
      </c>
      <c r="CL435" s="51">
        <v>1099</v>
      </c>
      <c r="CM435" s="51">
        <v>1047</v>
      </c>
      <c r="CN435" s="51">
        <v>991</v>
      </c>
      <c r="CO435" s="51">
        <v>842</v>
      </c>
      <c r="CP435" s="51">
        <v>743</v>
      </c>
      <c r="CQ435" s="51">
        <v>739</v>
      </c>
      <c r="CR435" s="51">
        <v>648</v>
      </c>
      <c r="CS435" s="51">
        <v>641</v>
      </c>
      <c r="CT435" s="51">
        <v>580</v>
      </c>
      <c r="CU435" s="51">
        <v>515</v>
      </c>
      <c r="CV435" s="51">
        <v>449</v>
      </c>
      <c r="CW435" s="51">
        <v>367</v>
      </c>
      <c r="CX435" s="51">
        <v>307</v>
      </c>
      <c r="CY435" s="51">
        <v>968</v>
      </c>
      <c r="CZ435" s="51">
        <v>1524</v>
      </c>
      <c r="DA435" s="51">
        <v>1578</v>
      </c>
      <c r="DB435" s="51">
        <v>1643</v>
      </c>
      <c r="DC435" s="51">
        <v>1645</v>
      </c>
      <c r="DD435" s="51">
        <v>1607</v>
      </c>
      <c r="DE435" s="51">
        <v>1771</v>
      </c>
      <c r="DF435" s="51">
        <v>1838</v>
      </c>
      <c r="DG435" s="51">
        <v>1771</v>
      </c>
      <c r="DH435" s="51">
        <v>1845</v>
      </c>
      <c r="DI435" s="51">
        <v>1832</v>
      </c>
      <c r="DJ435" s="51">
        <v>1881</v>
      </c>
      <c r="DK435" s="51">
        <v>1825</v>
      </c>
      <c r="DL435" s="51">
        <v>1744</v>
      </c>
      <c r="DM435" s="51">
        <v>1816</v>
      </c>
      <c r="DN435" s="51">
        <v>1781</v>
      </c>
      <c r="DO435" s="51">
        <v>1614</v>
      </c>
      <c r="DP435" s="51">
        <v>1583</v>
      </c>
      <c r="DQ435" s="51">
        <v>1556</v>
      </c>
      <c r="DR435" s="51">
        <v>1492</v>
      </c>
      <c r="DS435" s="51">
        <v>901</v>
      </c>
      <c r="DT435" s="51">
        <v>869</v>
      </c>
      <c r="DU435" s="51">
        <v>1002</v>
      </c>
      <c r="DV435" s="51">
        <v>1319</v>
      </c>
      <c r="DW435" s="51">
        <v>1572</v>
      </c>
      <c r="DX435" s="51">
        <v>1497</v>
      </c>
      <c r="DY435" s="51">
        <v>1571</v>
      </c>
      <c r="DZ435" s="51">
        <v>1550</v>
      </c>
      <c r="EA435" s="51">
        <v>1727</v>
      </c>
      <c r="EB435" s="51">
        <v>1802</v>
      </c>
      <c r="EC435" s="51">
        <v>1895</v>
      </c>
      <c r="ED435" s="51">
        <v>2133</v>
      </c>
      <c r="EE435" s="51">
        <v>2111</v>
      </c>
      <c r="EF435" s="51">
        <v>2195</v>
      </c>
      <c r="EG435" s="51">
        <v>2120</v>
      </c>
      <c r="EH435" s="51">
        <v>2269</v>
      </c>
      <c r="EI435" s="51">
        <v>2142</v>
      </c>
      <c r="EJ435" s="51">
        <v>2142</v>
      </c>
      <c r="EK435" s="51">
        <v>2285</v>
      </c>
      <c r="EL435" s="51">
        <v>2122</v>
      </c>
      <c r="EM435" s="51">
        <v>2148</v>
      </c>
      <c r="EN435" s="51">
        <v>2098</v>
      </c>
      <c r="EO435" s="51">
        <v>2072</v>
      </c>
      <c r="EP435" s="51">
        <v>2156</v>
      </c>
      <c r="EQ435" s="51">
        <v>2032</v>
      </c>
      <c r="ER435" s="51">
        <v>1954</v>
      </c>
      <c r="ES435" s="51">
        <v>1871</v>
      </c>
      <c r="ET435" s="51">
        <v>1788</v>
      </c>
      <c r="EU435" s="51">
        <v>1872</v>
      </c>
      <c r="EV435" s="51">
        <v>1857</v>
      </c>
      <c r="EW435" s="51">
        <v>1919</v>
      </c>
      <c r="EX435" s="51">
        <v>2075</v>
      </c>
      <c r="EY435" s="51">
        <v>2076</v>
      </c>
      <c r="EZ435" s="51">
        <v>1905</v>
      </c>
      <c r="FA435" s="51">
        <v>2159</v>
      </c>
      <c r="FB435" s="51">
        <v>2070</v>
      </c>
      <c r="FC435" s="51">
        <v>2123</v>
      </c>
      <c r="FD435" s="51">
        <v>2109</v>
      </c>
      <c r="FE435" s="51">
        <v>2131</v>
      </c>
      <c r="FF435" s="51">
        <v>1994</v>
      </c>
      <c r="FG435" s="51">
        <v>1969</v>
      </c>
      <c r="FH435" s="51">
        <v>2099</v>
      </c>
      <c r="FI435" s="51">
        <v>1891</v>
      </c>
      <c r="FJ435" s="51">
        <v>1926</v>
      </c>
      <c r="FK435" s="51">
        <v>1784</v>
      </c>
      <c r="FL435" s="51">
        <v>1770</v>
      </c>
      <c r="FM435" s="51">
        <v>1648</v>
      </c>
      <c r="FN435" s="51">
        <v>1582</v>
      </c>
      <c r="FO435" s="51">
        <v>1606</v>
      </c>
      <c r="FP435" s="51">
        <v>1541</v>
      </c>
      <c r="FQ435" s="51">
        <v>1551</v>
      </c>
      <c r="FR435" s="51">
        <v>1463</v>
      </c>
      <c r="FS435" s="51">
        <v>1459</v>
      </c>
      <c r="FT435" s="51">
        <v>1592</v>
      </c>
      <c r="FU435" s="51">
        <v>1520</v>
      </c>
      <c r="FV435" s="51">
        <v>1581</v>
      </c>
      <c r="FW435" s="51">
        <v>1890</v>
      </c>
      <c r="FX435" s="51">
        <v>1361</v>
      </c>
      <c r="FY435" s="51">
        <v>1390</v>
      </c>
      <c r="FZ435" s="51">
        <v>1253</v>
      </c>
      <c r="GA435" s="51">
        <v>1202</v>
      </c>
      <c r="GB435" s="51">
        <v>1101</v>
      </c>
      <c r="GC435" s="51">
        <v>939</v>
      </c>
      <c r="GD435" s="51">
        <v>1013</v>
      </c>
      <c r="GE435" s="51">
        <v>919</v>
      </c>
      <c r="GF435" s="51">
        <v>939</v>
      </c>
      <c r="GG435" s="51">
        <v>830</v>
      </c>
      <c r="GH435" s="51">
        <v>754</v>
      </c>
      <c r="GI435" s="51">
        <v>623</v>
      </c>
      <c r="GJ435" s="51">
        <v>546</v>
      </c>
      <c r="GK435" s="51">
        <v>502</v>
      </c>
      <c r="GL435" s="52">
        <v>2160</v>
      </c>
    </row>
    <row r="436" spans="1:194" s="1" customFormat="1">
      <c r="A436" s="30" t="s">
        <v>133</v>
      </c>
      <c r="B436" s="1" t="s">
        <v>511</v>
      </c>
      <c r="C436" s="29" t="str">
        <f t="shared" si="112"/>
        <v>LA England - Stockton-on-Tees</v>
      </c>
      <c r="D436" s="50">
        <f t="shared" si="103"/>
        <v>76156</v>
      </c>
      <c r="E436" s="50">
        <f t="shared" si="104"/>
        <v>80008</v>
      </c>
      <c r="F436" s="51">
        <f t="shared" si="105"/>
        <v>199966</v>
      </c>
      <c r="G436" s="51">
        <f t="shared" si="106"/>
        <v>98511</v>
      </c>
      <c r="H436" s="52">
        <f t="shared" si="107"/>
        <v>101455</v>
      </c>
      <c r="I436" s="52">
        <f t="shared" si="108"/>
        <v>76156</v>
      </c>
      <c r="J436" s="52">
        <f t="shared" si="109"/>
        <v>80008</v>
      </c>
      <c r="K436" s="49">
        <f t="shared" si="110"/>
        <v>22355</v>
      </c>
      <c r="L436" s="50">
        <f t="shared" si="111"/>
        <v>21447</v>
      </c>
      <c r="M436" s="51">
        <v>1004</v>
      </c>
      <c r="N436" s="51">
        <v>942</v>
      </c>
      <c r="O436" s="51">
        <v>1104</v>
      </c>
      <c r="P436" s="51">
        <v>1144</v>
      </c>
      <c r="Q436" s="51">
        <v>1143</v>
      </c>
      <c r="R436" s="51">
        <v>1224</v>
      </c>
      <c r="S436" s="51">
        <v>1257</v>
      </c>
      <c r="T436" s="51">
        <v>1243</v>
      </c>
      <c r="U436" s="51">
        <v>1292</v>
      </c>
      <c r="V436" s="51">
        <v>1408</v>
      </c>
      <c r="W436" s="51">
        <v>1330</v>
      </c>
      <c r="X436" s="51">
        <v>1468</v>
      </c>
      <c r="Y436" s="51">
        <v>1360</v>
      </c>
      <c r="Z436" s="51">
        <v>1333</v>
      </c>
      <c r="AA436" s="51">
        <v>1349</v>
      </c>
      <c r="AB436" s="51">
        <v>1261</v>
      </c>
      <c r="AC436" s="51">
        <v>1266</v>
      </c>
      <c r="AD436" s="51">
        <v>1227</v>
      </c>
      <c r="AE436" s="51">
        <v>1188</v>
      </c>
      <c r="AF436" s="51">
        <v>851</v>
      </c>
      <c r="AG436" s="51">
        <v>878</v>
      </c>
      <c r="AH436" s="51">
        <v>907</v>
      </c>
      <c r="AI436" s="51">
        <v>1044</v>
      </c>
      <c r="AJ436" s="51">
        <v>1036</v>
      </c>
      <c r="AK436" s="51">
        <v>1100</v>
      </c>
      <c r="AL436" s="51">
        <v>1190</v>
      </c>
      <c r="AM436" s="51">
        <v>1046</v>
      </c>
      <c r="AN436" s="51">
        <v>1206</v>
      </c>
      <c r="AO436" s="51">
        <v>1260</v>
      </c>
      <c r="AP436" s="51">
        <v>1312</v>
      </c>
      <c r="AQ436" s="51">
        <v>1298</v>
      </c>
      <c r="AR436" s="51">
        <v>1341</v>
      </c>
      <c r="AS436" s="51">
        <v>1265</v>
      </c>
      <c r="AT436" s="51">
        <v>1349</v>
      </c>
      <c r="AU436" s="51">
        <v>1355</v>
      </c>
      <c r="AV436" s="51">
        <v>1321</v>
      </c>
      <c r="AW436" s="51">
        <v>1430</v>
      </c>
      <c r="AX436" s="51">
        <v>1350</v>
      </c>
      <c r="AY436" s="51">
        <v>1355</v>
      </c>
      <c r="AZ436" s="51">
        <v>1251</v>
      </c>
      <c r="BA436" s="51">
        <v>1230</v>
      </c>
      <c r="BB436" s="51">
        <v>1340</v>
      </c>
      <c r="BC436" s="51">
        <v>1333</v>
      </c>
      <c r="BD436" s="51">
        <v>1296</v>
      </c>
      <c r="BE436" s="51">
        <v>1135</v>
      </c>
      <c r="BF436" s="51">
        <v>1068</v>
      </c>
      <c r="BG436" s="51">
        <v>1080</v>
      </c>
      <c r="BH436" s="51">
        <v>1163</v>
      </c>
      <c r="BI436" s="51">
        <v>1179</v>
      </c>
      <c r="BJ436" s="51">
        <v>1200</v>
      </c>
      <c r="BK436" s="51">
        <v>1362</v>
      </c>
      <c r="BL436" s="51">
        <v>1369</v>
      </c>
      <c r="BM436" s="51">
        <v>1318</v>
      </c>
      <c r="BN436" s="51">
        <v>1382</v>
      </c>
      <c r="BO436" s="51">
        <v>1414</v>
      </c>
      <c r="BP436" s="51">
        <v>1387</v>
      </c>
      <c r="BQ436" s="51">
        <v>1408</v>
      </c>
      <c r="BR436" s="51">
        <v>1378</v>
      </c>
      <c r="BS436" s="51">
        <v>1280</v>
      </c>
      <c r="BT436" s="51">
        <v>1362</v>
      </c>
      <c r="BU436" s="51">
        <v>1347</v>
      </c>
      <c r="BV436" s="51">
        <v>1299</v>
      </c>
      <c r="BW436" s="51">
        <v>1224</v>
      </c>
      <c r="BX436" s="51">
        <v>1246</v>
      </c>
      <c r="BY436" s="51">
        <v>1159</v>
      </c>
      <c r="BZ436" s="51">
        <v>1241</v>
      </c>
      <c r="CA436" s="51">
        <v>1166</v>
      </c>
      <c r="CB436" s="51">
        <v>1019</v>
      </c>
      <c r="CC436" s="51">
        <v>1051</v>
      </c>
      <c r="CD436" s="51">
        <v>1038</v>
      </c>
      <c r="CE436" s="51">
        <v>998</v>
      </c>
      <c r="CF436" s="51">
        <v>910</v>
      </c>
      <c r="CG436" s="51">
        <v>946</v>
      </c>
      <c r="CH436" s="51">
        <v>987</v>
      </c>
      <c r="CI436" s="51">
        <v>964</v>
      </c>
      <c r="CJ436" s="51">
        <v>1009</v>
      </c>
      <c r="CK436" s="51">
        <v>732</v>
      </c>
      <c r="CL436" s="51">
        <v>716</v>
      </c>
      <c r="CM436" s="51">
        <v>662</v>
      </c>
      <c r="CN436" s="51">
        <v>515</v>
      </c>
      <c r="CO436" s="51">
        <v>546</v>
      </c>
      <c r="CP436" s="51">
        <v>486</v>
      </c>
      <c r="CQ436" s="51">
        <v>403</v>
      </c>
      <c r="CR436" s="51">
        <v>396</v>
      </c>
      <c r="CS436" s="51">
        <v>402</v>
      </c>
      <c r="CT436" s="51">
        <v>324</v>
      </c>
      <c r="CU436" s="51">
        <v>272</v>
      </c>
      <c r="CV436" s="51">
        <v>237</v>
      </c>
      <c r="CW436" s="51">
        <v>173</v>
      </c>
      <c r="CX436" s="51">
        <v>141</v>
      </c>
      <c r="CY436" s="51">
        <v>530</v>
      </c>
      <c r="CZ436" s="51">
        <v>967</v>
      </c>
      <c r="DA436" s="51">
        <v>1006</v>
      </c>
      <c r="DB436" s="51">
        <v>1045</v>
      </c>
      <c r="DC436" s="51">
        <v>1078</v>
      </c>
      <c r="DD436" s="51">
        <v>1091</v>
      </c>
      <c r="DE436" s="51">
        <v>1198</v>
      </c>
      <c r="DF436" s="51">
        <v>1199</v>
      </c>
      <c r="DG436" s="51">
        <v>1195</v>
      </c>
      <c r="DH436" s="51">
        <v>1158</v>
      </c>
      <c r="DI436" s="51">
        <v>1291</v>
      </c>
      <c r="DJ436" s="51">
        <v>1319</v>
      </c>
      <c r="DK436" s="51">
        <v>1318</v>
      </c>
      <c r="DL436" s="51">
        <v>1276</v>
      </c>
      <c r="DM436" s="51">
        <v>1312</v>
      </c>
      <c r="DN436" s="51">
        <v>1316</v>
      </c>
      <c r="DO436" s="51">
        <v>1289</v>
      </c>
      <c r="DP436" s="51">
        <v>1229</v>
      </c>
      <c r="DQ436" s="51">
        <v>1160</v>
      </c>
      <c r="DR436" s="51">
        <v>1102</v>
      </c>
      <c r="DS436" s="51">
        <v>733</v>
      </c>
      <c r="DT436" s="51">
        <v>654</v>
      </c>
      <c r="DU436" s="51">
        <v>753</v>
      </c>
      <c r="DV436" s="51">
        <v>949</v>
      </c>
      <c r="DW436" s="51">
        <v>1045</v>
      </c>
      <c r="DX436" s="51">
        <v>941</v>
      </c>
      <c r="DY436" s="51">
        <v>1243</v>
      </c>
      <c r="DZ436" s="51">
        <v>1196</v>
      </c>
      <c r="EA436" s="51">
        <v>1148</v>
      </c>
      <c r="EB436" s="51">
        <v>1275</v>
      </c>
      <c r="EC436" s="51">
        <v>1255</v>
      </c>
      <c r="ED436" s="51">
        <v>1433</v>
      </c>
      <c r="EE436" s="51">
        <v>1351</v>
      </c>
      <c r="EF436" s="51">
        <v>1345</v>
      </c>
      <c r="EG436" s="51">
        <v>1311</v>
      </c>
      <c r="EH436" s="51">
        <v>1455</v>
      </c>
      <c r="EI436" s="51">
        <v>1380</v>
      </c>
      <c r="EJ436" s="51">
        <v>1398</v>
      </c>
      <c r="EK436" s="51">
        <v>1476</v>
      </c>
      <c r="EL436" s="51">
        <v>1406</v>
      </c>
      <c r="EM436" s="51">
        <v>1392</v>
      </c>
      <c r="EN436" s="51">
        <v>1267</v>
      </c>
      <c r="EO436" s="51">
        <v>1360</v>
      </c>
      <c r="EP436" s="51">
        <v>1307</v>
      </c>
      <c r="EQ436" s="51">
        <v>1281</v>
      </c>
      <c r="ER436" s="51">
        <v>1146</v>
      </c>
      <c r="ES436" s="51">
        <v>1078</v>
      </c>
      <c r="ET436" s="51">
        <v>1172</v>
      </c>
      <c r="EU436" s="51">
        <v>1173</v>
      </c>
      <c r="EV436" s="51">
        <v>1258</v>
      </c>
      <c r="EW436" s="51">
        <v>1172</v>
      </c>
      <c r="EX436" s="51">
        <v>1322</v>
      </c>
      <c r="EY436" s="51">
        <v>1379</v>
      </c>
      <c r="EZ436" s="51">
        <v>1465</v>
      </c>
      <c r="FA436" s="51">
        <v>1356</v>
      </c>
      <c r="FB436" s="51">
        <v>1367</v>
      </c>
      <c r="FC436" s="51">
        <v>1445</v>
      </c>
      <c r="FD436" s="51">
        <v>1424</v>
      </c>
      <c r="FE436" s="51">
        <v>1405</v>
      </c>
      <c r="FF436" s="51">
        <v>1481</v>
      </c>
      <c r="FG436" s="51">
        <v>1476</v>
      </c>
      <c r="FH436" s="51">
        <v>1479</v>
      </c>
      <c r="FI436" s="51">
        <v>1345</v>
      </c>
      <c r="FJ436" s="51">
        <v>1368</v>
      </c>
      <c r="FK436" s="51">
        <v>1307</v>
      </c>
      <c r="FL436" s="51">
        <v>1320</v>
      </c>
      <c r="FM436" s="51">
        <v>1228</v>
      </c>
      <c r="FN436" s="51">
        <v>1153</v>
      </c>
      <c r="FO436" s="51">
        <v>1100</v>
      </c>
      <c r="FP436" s="51">
        <v>1127</v>
      </c>
      <c r="FQ436" s="51">
        <v>1029</v>
      </c>
      <c r="FR436" s="51">
        <v>1046</v>
      </c>
      <c r="FS436" s="51">
        <v>1070</v>
      </c>
      <c r="FT436" s="51">
        <v>994</v>
      </c>
      <c r="FU436" s="51">
        <v>992</v>
      </c>
      <c r="FV436" s="51">
        <v>1087</v>
      </c>
      <c r="FW436" s="51">
        <v>1154</v>
      </c>
      <c r="FX436" s="51">
        <v>808</v>
      </c>
      <c r="FY436" s="51">
        <v>734</v>
      </c>
      <c r="FZ436" s="51">
        <v>751</v>
      </c>
      <c r="GA436" s="51">
        <v>687</v>
      </c>
      <c r="GB436" s="51">
        <v>629</v>
      </c>
      <c r="GC436" s="51">
        <v>565</v>
      </c>
      <c r="GD436" s="51">
        <v>601</v>
      </c>
      <c r="GE436" s="51">
        <v>547</v>
      </c>
      <c r="GF436" s="51">
        <v>495</v>
      </c>
      <c r="GG436" s="51">
        <v>447</v>
      </c>
      <c r="GH436" s="51">
        <v>378</v>
      </c>
      <c r="GI436" s="51">
        <v>373</v>
      </c>
      <c r="GJ436" s="51">
        <v>304</v>
      </c>
      <c r="GK436" s="51">
        <v>261</v>
      </c>
      <c r="GL436" s="52">
        <v>1054</v>
      </c>
    </row>
    <row r="437" spans="1:194" s="1" customFormat="1">
      <c r="A437" s="30" t="s">
        <v>133</v>
      </c>
      <c r="B437" s="1" t="s">
        <v>512</v>
      </c>
      <c r="C437" s="29" t="str">
        <f t="shared" si="112"/>
        <v>LA England - Stoke-on-Trent</v>
      </c>
      <c r="D437" s="50">
        <f t="shared" si="103"/>
        <v>99573</v>
      </c>
      <c r="E437" s="50">
        <f t="shared" si="104"/>
        <v>101147</v>
      </c>
      <c r="F437" s="51">
        <f t="shared" si="105"/>
        <v>259965</v>
      </c>
      <c r="G437" s="51">
        <f t="shared" si="106"/>
        <v>129616</v>
      </c>
      <c r="H437" s="52">
        <f t="shared" si="107"/>
        <v>130349</v>
      </c>
      <c r="I437" s="52">
        <f t="shared" si="108"/>
        <v>99573</v>
      </c>
      <c r="J437" s="52">
        <f t="shared" si="109"/>
        <v>101147</v>
      </c>
      <c r="K437" s="49">
        <f t="shared" si="110"/>
        <v>30043</v>
      </c>
      <c r="L437" s="50">
        <f t="shared" si="111"/>
        <v>29202</v>
      </c>
      <c r="M437" s="51">
        <v>1502</v>
      </c>
      <c r="N437" s="51">
        <v>1544</v>
      </c>
      <c r="O437" s="51">
        <v>1578</v>
      </c>
      <c r="P437" s="51">
        <v>1697</v>
      </c>
      <c r="Q437" s="51">
        <v>1570</v>
      </c>
      <c r="R437" s="51">
        <v>1652</v>
      </c>
      <c r="S437" s="51">
        <v>1743</v>
      </c>
      <c r="T437" s="51">
        <v>1650</v>
      </c>
      <c r="U437" s="51">
        <v>1762</v>
      </c>
      <c r="V437" s="51">
        <v>1779</v>
      </c>
      <c r="W437" s="51">
        <v>1739</v>
      </c>
      <c r="X437" s="51">
        <v>1774</v>
      </c>
      <c r="Y437" s="51">
        <v>1714</v>
      </c>
      <c r="Z437" s="51">
        <v>1666</v>
      </c>
      <c r="AA437" s="51">
        <v>1784</v>
      </c>
      <c r="AB437" s="51">
        <v>1611</v>
      </c>
      <c r="AC437" s="51">
        <v>1548</v>
      </c>
      <c r="AD437" s="51">
        <v>1730</v>
      </c>
      <c r="AE437" s="51">
        <v>1553</v>
      </c>
      <c r="AF437" s="51">
        <v>1727</v>
      </c>
      <c r="AG437" s="51">
        <v>1781</v>
      </c>
      <c r="AH437" s="51">
        <v>1804</v>
      </c>
      <c r="AI437" s="51">
        <v>1713</v>
      </c>
      <c r="AJ437" s="51">
        <v>1631</v>
      </c>
      <c r="AK437" s="51">
        <v>1618</v>
      </c>
      <c r="AL437" s="51">
        <v>1804</v>
      </c>
      <c r="AM437" s="51">
        <v>1546</v>
      </c>
      <c r="AN437" s="51">
        <v>1720</v>
      </c>
      <c r="AO437" s="51">
        <v>1701</v>
      </c>
      <c r="AP437" s="51">
        <v>1748</v>
      </c>
      <c r="AQ437" s="51">
        <v>1921</v>
      </c>
      <c r="AR437" s="51">
        <v>1847</v>
      </c>
      <c r="AS437" s="51">
        <v>1886</v>
      </c>
      <c r="AT437" s="51">
        <v>1901</v>
      </c>
      <c r="AU437" s="51">
        <v>1934</v>
      </c>
      <c r="AV437" s="51">
        <v>1785</v>
      </c>
      <c r="AW437" s="51">
        <v>1862</v>
      </c>
      <c r="AX437" s="51">
        <v>1833</v>
      </c>
      <c r="AY437" s="51">
        <v>1760</v>
      </c>
      <c r="AZ437" s="51">
        <v>1751</v>
      </c>
      <c r="BA437" s="51">
        <v>1668</v>
      </c>
      <c r="BB437" s="51">
        <v>1731</v>
      </c>
      <c r="BC437" s="51">
        <v>1630</v>
      </c>
      <c r="BD437" s="51">
        <v>1662</v>
      </c>
      <c r="BE437" s="51">
        <v>1458</v>
      </c>
      <c r="BF437" s="51">
        <v>1409</v>
      </c>
      <c r="BG437" s="51">
        <v>1510</v>
      </c>
      <c r="BH437" s="51">
        <v>1558</v>
      </c>
      <c r="BI437" s="51">
        <v>1490</v>
      </c>
      <c r="BJ437" s="51">
        <v>1619</v>
      </c>
      <c r="BK437" s="51">
        <v>1657</v>
      </c>
      <c r="BL437" s="51">
        <v>1713</v>
      </c>
      <c r="BM437" s="51">
        <v>1710</v>
      </c>
      <c r="BN437" s="51">
        <v>1760</v>
      </c>
      <c r="BO437" s="51">
        <v>1672</v>
      </c>
      <c r="BP437" s="51">
        <v>1705</v>
      </c>
      <c r="BQ437" s="51">
        <v>1709</v>
      </c>
      <c r="BR437" s="51">
        <v>1598</v>
      </c>
      <c r="BS437" s="51">
        <v>1599</v>
      </c>
      <c r="BT437" s="51">
        <v>1585</v>
      </c>
      <c r="BU437" s="51">
        <v>1636</v>
      </c>
      <c r="BV437" s="51">
        <v>1505</v>
      </c>
      <c r="BW437" s="51">
        <v>1431</v>
      </c>
      <c r="BX437" s="51">
        <v>1409</v>
      </c>
      <c r="BY437" s="51">
        <v>1380</v>
      </c>
      <c r="BZ437" s="51">
        <v>1364</v>
      </c>
      <c r="CA437" s="51">
        <v>1286</v>
      </c>
      <c r="CB437" s="51">
        <v>1225</v>
      </c>
      <c r="CC437" s="51">
        <v>1246</v>
      </c>
      <c r="CD437" s="51">
        <v>1162</v>
      </c>
      <c r="CE437" s="51">
        <v>1107</v>
      </c>
      <c r="CF437" s="51">
        <v>1012</v>
      </c>
      <c r="CG437" s="51">
        <v>1121</v>
      </c>
      <c r="CH437" s="51">
        <v>1101</v>
      </c>
      <c r="CI437" s="51">
        <v>1149</v>
      </c>
      <c r="CJ437" s="51">
        <v>1204</v>
      </c>
      <c r="CK437" s="51">
        <v>909</v>
      </c>
      <c r="CL437" s="51">
        <v>848</v>
      </c>
      <c r="CM437" s="51">
        <v>808</v>
      </c>
      <c r="CN437" s="51">
        <v>776</v>
      </c>
      <c r="CO437" s="51">
        <v>618</v>
      </c>
      <c r="CP437" s="51">
        <v>551</v>
      </c>
      <c r="CQ437" s="51">
        <v>536</v>
      </c>
      <c r="CR437" s="51">
        <v>458</v>
      </c>
      <c r="CS437" s="51">
        <v>466</v>
      </c>
      <c r="CT437" s="51">
        <v>376</v>
      </c>
      <c r="CU437" s="51">
        <v>318</v>
      </c>
      <c r="CV437" s="51">
        <v>285</v>
      </c>
      <c r="CW437" s="51">
        <v>198</v>
      </c>
      <c r="CX437" s="51">
        <v>194</v>
      </c>
      <c r="CY437" s="51">
        <v>625</v>
      </c>
      <c r="CZ437" s="51">
        <v>1532</v>
      </c>
      <c r="DA437" s="51">
        <v>1541</v>
      </c>
      <c r="DB437" s="51">
        <v>1643</v>
      </c>
      <c r="DC437" s="51">
        <v>1582</v>
      </c>
      <c r="DD437" s="51">
        <v>1555</v>
      </c>
      <c r="DE437" s="51">
        <v>1568</v>
      </c>
      <c r="DF437" s="51">
        <v>1576</v>
      </c>
      <c r="DG437" s="51">
        <v>1614</v>
      </c>
      <c r="DH437" s="51">
        <v>1765</v>
      </c>
      <c r="DI437" s="51">
        <v>1684</v>
      </c>
      <c r="DJ437" s="51">
        <v>1738</v>
      </c>
      <c r="DK437" s="51">
        <v>1787</v>
      </c>
      <c r="DL437" s="51">
        <v>1660</v>
      </c>
      <c r="DM437" s="51">
        <v>1686</v>
      </c>
      <c r="DN437" s="51">
        <v>1717</v>
      </c>
      <c r="DO437" s="51">
        <v>1583</v>
      </c>
      <c r="DP437" s="51">
        <v>1488</v>
      </c>
      <c r="DQ437" s="51">
        <v>1483</v>
      </c>
      <c r="DR437" s="51">
        <v>1435</v>
      </c>
      <c r="DS437" s="51">
        <v>1290</v>
      </c>
      <c r="DT437" s="51">
        <v>1493</v>
      </c>
      <c r="DU437" s="51">
        <v>1537</v>
      </c>
      <c r="DV437" s="51">
        <v>1553</v>
      </c>
      <c r="DW437" s="51">
        <v>1553</v>
      </c>
      <c r="DX437" s="51">
        <v>1588</v>
      </c>
      <c r="DY437" s="51">
        <v>1673</v>
      </c>
      <c r="DZ437" s="51">
        <v>1596</v>
      </c>
      <c r="EA437" s="51">
        <v>1733</v>
      </c>
      <c r="EB437" s="51">
        <v>1772</v>
      </c>
      <c r="EC437" s="51">
        <v>1797</v>
      </c>
      <c r="ED437" s="51">
        <v>1827</v>
      </c>
      <c r="EE437" s="51">
        <v>1985</v>
      </c>
      <c r="EF437" s="51">
        <v>2007</v>
      </c>
      <c r="EG437" s="51">
        <v>1962</v>
      </c>
      <c r="EH437" s="51">
        <v>2017</v>
      </c>
      <c r="EI437" s="51">
        <v>1934</v>
      </c>
      <c r="EJ437" s="51">
        <v>1849</v>
      </c>
      <c r="EK437" s="51">
        <v>1870</v>
      </c>
      <c r="EL437" s="51">
        <v>1694</v>
      </c>
      <c r="EM437" s="51">
        <v>1752</v>
      </c>
      <c r="EN437" s="51">
        <v>1731</v>
      </c>
      <c r="EO437" s="51">
        <v>1754</v>
      </c>
      <c r="EP437" s="51">
        <v>1672</v>
      </c>
      <c r="EQ437" s="51">
        <v>1606</v>
      </c>
      <c r="ER437" s="51">
        <v>1407</v>
      </c>
      <c r="ES437" s="51">
        <v>1289</v>
      </c>
      <c r="ET437" s="51">
        <v>1375</v>
      </c>
      <c r="EU437" s="51">
        <v>1414</v>
      </c>
      <c r="EV437" s="51">
        <v>1490</v>
      </c>
      <c r="EW437" s="51">
        <v>1593</v>
      </c>
      <c r="EX437" s="51">
        <v>1636</v>
      </c>
      <c r="EY437" s="51">
        <v>1768</v>
      </c>
      <c r="EZ437" s="51">
        <v>1671</v>
      </c>
      <c r="FA437" s="51">
        <v>1638</v>
      </c>
      <c r="FB437" s="51">
        <v>1624</v>
      </c>
      <c r="FC437" s="51">
        <v>1610</v>
      </c>
      <c r="FD437" s="51">
        <v>1662</v>
      </c>
      <c r="FE437" s="51">
        <v>1712</v>
      </c>
      <c r="FF437" s="51">
        <v>1587</v>
      </c>
      <c r="FG437" s="51">
        <v>1547</v>
      </c>
      <c r="FH437" s="51">
        <v>1527</v>
      </c>
      <c r="FI437" s="51">
        <v>1559</v>
      </c>
      <c r="FJ437" s="51">
        <v>1440</v>
      </c>
      <c r="FK437" s="51">
        <v>1398</v>
      </c>
      <c r="FL437" s="51">
        <v>1368</v>
      </c>
      <c r="FM437" s="51">
        <v>1395</v>
      </c>
      <c r="FN437" s="51">
        <v>1290</v>
      </c>
      <c r="FO437" s="51">
        <v>1265</v>
      </c>
      <c r="FP437" s="51">
        <v>1243</v>
      </c>
      <c r="FQ437" s="51">
        <v>1149</v>
      </c>
      <c r="FR437" s="51">
        <v>1149</v>
      </c>
      <c r="FS437" s="51">
        <v>1152</v>
      </c>
      <c r="FT437" s="51">
        <v>1120</v>
      </c>
      <c r="FU437" s="51">
        <v>1260</v>
      </c>
      <c r="FV437" s="51">
        <v>1212</v>
      </c>
      <c r="FW437" s="51">
        <v>1330</v>
      </c>
      <c r="FX437" s="51">
        <v>940</v>
      </c>
      <c r="FY437" s="51">
        <v>950</v>
      </c>
      <c r="FZ437" s="51">
        <v>851</v>
      </c>
      <c r="GA437" s="51">
        <v>921</v>
      </c>
      <c r="GB437" s="51">
        <v>752</v>
      </c>
      <c r="GC437" s="51">
        <v>685</v>
      </c>
      <c r="GD437" s="51">
        <v>675</v>
      </c>
      <c r="GE437" s="51">
        <v>577</v>
      </c>
      <c r="GF437" s="51">
        <v>644</v>
      </c>
      <c r="GG437" s="51">
        <v>613</v>
      </c>
      <c r="GH437" s="51">
        <v>503</v>
      </c>
      <c r="GI437" s="51">
        <v>442</v>
      </c>
      <c r="GJ437" s="51">
        <v>374</v>
      </c>
      <c r="GK437" s="51">
        <v>342</v>
      </c>
      <c r="GL437" s="52">
        <v>1318</v>
      </c>
    </row>
    <row r="438" spans="1:194" s="1" customFormat="1">
      <c r="A438" s="30" t="s">
        <v>133</v>
      </c>
      <c r="B438" s="1" t="s">
        <v>513</v>
      </c>
      <c r="C438" s="29" t="str">
        <f t="shared" si="112"/>
        <v>LA England - Stratford-on-Avon</v>
      </c>
      <c r="D438" s="50">
        <f t="shared" si="103"/>
        <v>54171</v>
      </c>
      <c r="E438" s="50">
        <f t="shared" si="104"/>
        <v>58699</v>
      </c>
      <c r="F438" s="51">
        <f t="shared" si="105"/>
        <v>138583</v>
      </c>
      <c r="G438" s="51">
        <f t="shared" si="106"/>
        <v>67296</v>
      </c>
      <c r="H438" s="52">
        <f t="shared" si="107"/>
        <v>71287</v>
      </c>
      <c r="I438" s="52">
        <f t="shared" si="108"/>
        <v>54171</v>
      </c>
      <c r="J438" s="52">
        <f t="shared" si="109"/>
        <v>58699</v>
      </c>
      <c r="K438" s="49">
        <f t="shared" si="110"/>
        <v>13125</v>
      </c>
      <c r="L438" s="50">
        <f t="shared" si="111"/>
        <v>12588</v>
      </c>
      <c r="M438" s="51">
        <v>587</v>
      </c>
      <c r="N438" s="51">
        <v>670</v>
      </c>
      <c r="O438" s="51">
        <v>692</v>
      </c>
      <c r="P438" s="51">
        <v>680</v>
      </c>
      <c r="Q438" s="51">
        <v>674</v>
      </c>
      <c r="R438" s="51">
        <v>719</v>
      </c>
      <c r="S438" s="51">
        <v>772</v>
      </c>
      <c r="T438" s="51">
        <v>719</v>
      </c>
      <c r="U438" s="51">
        <v>700</v>
      </c>
      <c r="V438" s="51">
        <v>767</v>
      </c>
      <c r="W438" s="51">
        <v>729</v>
      </c>
      <c r="X438" s="51">
        <v>810</v>
      </c>
      <c r="Y438" s="51">
        <v>756</v>
      </c>
      <c r="Z438" s="51">
        <v>794</v>
      </c>
      <c r="AA438" s="51">
        <v>850</v>
      </c>
      <c r="AB438" s="51">
        <v>750</v>
      </c>
      <c r="AC438" s="51">
        <v>701</v>
      </c>
      <c r="AD438" s="51">
        <v>755</v>
      </c>
      <c r="AE438" s="51">
        <v>687</v>
      </c>
      <c r="AF438" s="51">
        <v>459</v>
      </c>
      <c r="AG438" s="51">
        <v>461</v>
      </c>
      <c r="AH438" s="51">
        <v>534</v>
      </c>
      <c r="AI438" s="51">
        <v>574</v>
      </c>
      <c r="AJ438" s="51">
        <v>631</v>
      </c>
      <c r="AK438" s="51">
        <v>660</v>
      </c>
      <c r="AL438" s="51">
        <v>674</v>
      </c>
      <c r="AM438" s="51">
        <v>628</v>
      </c>
      <c r="AN438" s="51">
        <v>655</v>
      </c>
      <c r="AO438" s="51">
        <v>661</v>
      </c>
      <c r="AP438" s="51">
        <v>677</v>
      </c>
      <c r="AQ438" s="51">
        <v>753</v>
      </c>
      <c r="AR438" s="51">
        <v>767</v>
      </c>
      <c r="AS438" s="51">
        <v>780</v>
      </c>
      <c r="AT438" s="51">
        <v>757</v>
      </c>
      <c r="AU438" s="51">
        <v>782</v>
      </c>
      <c r="AV438" s="51">
        <v>804</v>
      </c>
      <c r="AW438" s="51">
        <v>714</v>
      </c>
      <c r="AX438" s="51">
        <v>774</v>
      </c>
      <c r="AY438" s="51">
        <v>723</v>
      </c>
      <c r="AZ438" s="51">
        <v>721</v>
      </c>
      <c r="BA438" s="51">
        <v>798</v>
      </c>
      <c r="BB438" s="51">
        <v>779</v>
      </c>
      <c r="BC438" s="51">
        <v>806</v>
      </c>
      <c r="BD438" s="51">
        <v>824</v>
      </c>
      <c r="BE438" s="51">
        <v>748</v>
      </c>
      <c r="BF438" s="51">
        <v>741</v>
      </c>
      <c r="BG438" s="51">
        <v>812</v>
      </c>
      <c r="BH438" s="51">
        <v>804</v>
      </c>
      <c r="BI438" s="51">
        <v>805</v>
      </c>
      <c r="BJ438" s="51">
        <v>883</v>
      </c>
      <c r="BK438" s="51">
        <v>963</v>
      </c>
      <c r="BL438" s="51">
        <v>975</v>
      </c>
      <c r="BM438" s="51">
        <v>948</v>
      </c>
      <c r="BN438" s="51">
        <v>1039</v>
      </c>
      <c r="BO438" s="51">
        <v>984</v>
      </c>
      <c r="BP438" s="51">
        <v>1047</v>
      </c>
      <c r="BQ438" s="51">
        <v>1044</v>
      </c>
      <c r="BR438" s="51">
        <v>1095</v>
      </c>
      <c r="BS438" s="51">
        <v>1111</v>
      </c>
      <c r="BT438" s="51">
        <v>1042</v>
      </c>
      <c r="BU438" s="51">
        <v>994</v>
      </c>
      <c r="BV438" s="51">
        <v>1023</v>
      </c>
      <c r="BW438" s="51">
        <v>961</v>
      </c>
      <c r="BX438" s="51">
        <v>994</v>
      </c>
      <c r="BY438" s="51">
        <v>905</v>
      </c>
      <c r="BZ438" s="51">
        <v>859</v>
      </c>
      <c r="CA438" s="51">
        <v>810</v>
      </c>
      <c r="CB438" s="51">
        <v>804</v>
      </c>
      <c r="CC438" s="51">
        <v>821</v>
      </c>
      <c r="CD438" s="51">
        <v>811</v>
      </c>
      <c r="CE438" s="51">
        <v>832</v>
      </c>
      <c r="CF438" s="51">
        <v>791</v>
      </c>
      <c r="CG438" s="51">
        <v>798</v>
      </c>
      <c r="CH438" s="51">
        <v>802</v>
      </c>
      <c r="CI438" s="51">
        <v>915</v>
      </c>
      <c r="CJ438" s="51">
        <v>906</v>
      </c>
      <c r="CK438" s="51">
        <v>787</v>
      </c>
      <c r="CL438" s="51">
        <v>757</v>
      </c>
      <c r="CM438" s="51">
        <v>715</v>
      </c>
      <c r="CN438" s="51">
        <v>655</v>
      </c>
      <c r="CO438" s="51">
        <v>516</v>
      </c>
      <c r="CP438" s="51">
        <v>433</v>
      </c>
      <c r="CQ438" s="51">
        <v>440</v>
      </c>
      <c r="CR438" s="51">
        <v>444</v>
      </c>
      <c r="CS438" s="51">
        <v>400</v>
      </c>
      <c r="CT438" s="51">
        <v>350</v>
      </c>
      <c r="CU438" s="51">
        <v>302</v>
      </c>
      <c r="CV438" s="51">
        <v>272</v>
      </c>
      <c r="CW438" s="51">
        <v>193</v>
      </c>
      <c r="CX438" s="51">
        <v>169</v>
      </c>
      <c r="CY438" s="51">
        <v>588</v>
      </c>
      <c r="CZ438" s="51">
        <v>598</v>
      </c>
      <c r="DA438" s="51">
        <v>564</v>
      </c>
      <c r="DB438" s="51">
        <v>640</v>
      </c>
      <c r="DC438" s="51">
        <v>631</v>
      </c>
      <c r="DD438" s="51">
        <v>637</v>
      </c>
      <c r="DE438" s="51">
        <v>723</v>
      </c>
      <c r="DF438" s="51">
        <v>703</v>
      </c>
      <c r="DG438" s="51">
        <v>667</v>
      </c>
      <c r="DH438" s="51">
        <v>700</v>
      </c>
      <c r="DI438" s="51">
        <v>750</v>
      </c>
      <c r="DJ438" s="51">
        <v>763</v>
      </c>
      <c r="DK438" s="51">
        <v>766</v>
      </c>
      <c r="DL438" s="51">
        <v>714</v>
      </c>
      <c r="DM438" s="51">
        <v>758</v>
      </c>
      <c r="DN438" s="51">
        <v>761</v>
      </c>
      <c r="DO438" s="51">
        <v>754</v>
      </c>
      <c r="DP438" s="51">
        <v>728</v>
      </c>
      <c r="DQ438" s="51">
        <v>731</v>
      </c>
      <c r="DR438" s="51">
        <v>675</v>
      </c>
      <c r="DS438" s="51">
        <v>413</v>
      </c>
      <c r="DT438" s="51">
        <v>392</v>
      </c>
      <c r="DU438" s="51">
        <v>383</v>
      </c>
      <c r="DV438" s="51">
        <v>528</v>
      </c>
      <c r="DW438" s="51">
        <v>567</v>
      </c>
      <c r="DX438" s="51">
        <v>583</v>
      </c>
      <c r="DY438" s="51">
        <v>607</v>
      </c>
      <c r="DZ438" s="51">
        <v>678</v>
      </c>
      <c r="EA438" s="51">
        <v>729</v>
      </c>
      <c r="EB438" s="51">
        <v>708</v>
      </c>
      <c r="EC438" s="51">
        <v>740</v>
      </c>
      <c r="ED438" s="51">
        <v>749</v>
      </c>
      <c r="EE438" s="51">
        <v>813</v>
      </c>
      <c r="EF438" s="51">
        <v>829</v>
      </c>
      <c r="EG438" s="51">
        <v>816</v>
      </c>
      <c r="EH438" s="51">
        <v>875</v>
      </c>
      <c r="EI438" s="51">
        <v>797</v>
      </c>
      <c r="EJ438" s="51">
        <v>772</v>
      </c>
      <c r="EK438" s="51">
        <v>796</v>
      </c>
      <c r="EL438" s="51">
        <v>800</v>
      </c>
      <c r="EM438" s="51">
        <v>806</v>
      </c>
      <c r="EN438" s="51">
        <v>874</v>
      </c>
      <c r="EO438" s="51">
        <v>828</v>
      </c>
      <c r="EP438" s="51">
        <v>875</v>
      </c>
      <c r="EQ438" s="51">
        <v>784</v>
      </c>
      <c r="ER438" s="51">
        <v>790</v>
      </c>
      <c r="ES438" s="51">
        <v>793</v>
      </c>
      <c r="ET438" s="51">
        <v>846</v>
      </c>
      <c r="EU438" s="51">
        <v>923</v>
      </c>
      <c r="EV438" s="51">
        <v>944</v>
      </c>
      <c r="EW438" s="51">
        <v>923</v>
      </c>
      <c r="EX438" s="51">
        <v>1026</v>
      </c>
      <c r="EY438" s="51">
        <v>1102</v>
      </c>
      <c r="EZ438" s="51">
        <v>1021</v>
      </c>
      <c r="FA438" s="51">
        <v>1127</v>
      </c>
      <c r="FB438" s="51">
        <v>1088</v>
      </c>
      <c r="FC438" s="51">
        <v>1073</v>
      </c>
      <c r="FD438" s="51">
        <v>1174</v>
      </c>
      <c r="FE438" s="51">
        <v>1131</v>
      </c>
      <c r="FF438" s="51">
        <v>1135</v>
      </c>
      <c r="FG438" s="51">
        <v>1073</v>
      </c>
      <c r="FH438" s="51">
        <v>1095</v>
      </c>
      <c r="FI438" s="51">
        <v>1091</v>
      </c>
      <c r="FJ438" s="51">
        <v>946</v>
      </c>
      <c r="FK438" s="51">
        <v>1004</v>
      </c>
      <c r="FL438" s="51">
        <v>970</v>
      </c>
      <c r="FM438" s="51">
        <v>985</v>
      </c>
      <c r="FN438" s="51">
        <v>844</v>
      </c>
      <c r="FO438" s="51">
        <v>825</v>
      </c>
      <c r="FP438" s="51">
        <v>870</v>
      </c>
      <c r="FQ438" s="51">
        <v>833</v>
      </c>
      <c r="FR438" s="51">
        <v>868</v>
      </c>
      <c r="FS438" s="51">
        <v>867</v>
      </c>
      <c r="FT438" s="51">
        <v>861</v>
      </c>
      <c r="FU438" s="51">
        <v>952</v>
      </c>
      <c r="FV438" s="51">
        <v>956</v>
      </c>
      <c r="FW438" s="51">
        <v>1060</v>
      </c>
      <c r="FX438" s="51">
        <v>892</v>
      </c>
      <c r="FY438" s="51">
        <v>806</v>
      </c>
      <c r="FZ438" s="51">
        <v>878</v>
      </c>
      <c r="GA438" s="51">
        <v>714</v>
      </c>
      <c r="GB438" s="51">
        <v>643</v>
      </c>
      <c r="GC438" s="51">
        <v>520</v>
      </c>
      <c r="GD438" s="51">
        <v>530</v>
      </c>
      <c r="GE438" s="51">
        <v>488</v>
      </c>
      <c r="GF438" s="51">
        <v>492</v>
      </c>
      <c r="GG438" s="51">
        <v>472</v>
      </c>
      <c r="GH438" s="51">
        <v>435</v>
      </c>
      <c r="GI438" s="51">
        <v>369</v>
      </c>
      <c r="GJ438" s="51">
        <v>344</v>
      </c>
      <c r="GK438" s="51">
        <v>269</v>
      </c>
      <c r="GL438" s="52">
        <v>1234</v>
      </c>
    </row>
    <row r="439" spans="1:194" s="1" customFormat="1">
      <c r="A439" s="30" t="s">
        <v>133</v>
      </c>
      <c r="B439" s="1" t="s">
        <v>514</v>
      </c>
      <c r="C439" s="29" t="str">
        <f t="shared" si="112"/>
        <v>LA England - Stroud</v>
      </c>
      <c r="D439" s="50">
        <f t="shared" si="103"/>
        <v>47896</v>
      </c>
      <c r="E439" s="50">
        <f t="shared" si="104"/>
        <v>51332</v>
      </c>
      <c r="F439" s="51">
        <f t="shared" si="105"/>
        <v>123205</v>
      </c>
      <c r="G439" s="51">
        <f t="shared" si="106"/>
        <v>60231</v>
      </c>
      <c r="H439" s="52">
        <f t="shared" si="107"/>
        <v>62974</v>
      </c>
      <c r="I439" s="52">
        <f t="shared" si="108"/>
        <v>47896</v>
      </c>
      <c r="J439" s="52">
        <f t="shared" si="109"/>
        <v>51332</v>
      </c>
      <c r="K439" s="49">
        <f t="shared" si="110"/>
        <v>12335</v>
      </c>
      <c r="L439" s="50">
        <f t="shared" si="111"/>
        <v>11642</v>
      </c>
      <c r="M439" s="51">
        <v>577</v>
      </c>
      <c r="N439" s="51">
        <v>529</v>
      </c>
      <c r="O439" s="51">
        <v>605</v>
      </c>
      <c r="P439" s="51">
        <v>627</v>
      </c>
      <c r="Q439" s="51">
        <v>639</v>
      </c>
      <c r="R439" s="51">
        <v>658</v>
      </c>
      <c r="S439" s="51">
        <v>693</v>
      </c>
      <c r="T439" s="51">
        <v>650</v>
      </c>
      <c r="U439" s="51">
        <v>656</v>
      </c>
      <c r="V439" s="51">
        <v>684</v>
      </c>
      <c r="W439" s="51">
        <v>816</v>
      </c>
      <c r="X439" s="51">
        <v>797</v>
      </c>
      <c r="Y439" s="51">
        <v>768</v>
      </c>
      <c r="Z439" s="51">
        <v>716</v>
      </c>
      <c r="AA439" s="51">
        <v>783</v>
      </c>
      <c r="AB439" s="51">
        <v>741</v>
      </c>
      <c r="AC439" s="51">
        <v>717</v>
      </c>
      <c r="AD439" s="51">
        <v>679</v>
      </c>
      <c r="AE439" s="51">
        <v>685</v>
      </c>
      <c r="AF439" s="51">
        <v>531</v>
      </c>
      <c r="AG439" s="51">
        <v>470</v>
      </c>
      <c r="AH439" s="51">
        <v>509</v>
      </c>
      <c r="AI439" s="51">
        <v>535</v>
      </c>
      <c r="AJ439" s="51">
        <v>584</v>
      </c>
      <c r="AK439" s="51">
        <v>579</v>
      </c>
      <c r="AL439" s="51">
        <v>570</v>
      </c>
      <c r="AM439" s="51">
        <v>568</v>
      </c>
      <c r="AN439" s="51">
        <v>633</v>
      </c>
      <c r="AO439" s="51">
        <v>607</v>
      </c>
      <c r="AP439" s="51">
        <v>577</v>
      </c>
      <c r="AQ439" s="51">
        <v>648</v>
      </c>
      <c r="AR439" s="51">
        <v>756</v>
      </c>
      <c r="AS439" s="51">
        <v>640</v>
      </c>
      <c r="AT439" s="51">
        <v>687</v>
      </c>
      <c r="AU439" s="51">
        <v>599</v>
      </c>
      <c r="AV439" s="51">
        <v>654</v>
      </c>
      <c r="AW439" s="51">
        <v>683</v>
      </c>
      <c r="AX439" s="51">
        <v>672</v>
      </c>
      <c r="AY439" s="51">
        <v>687</v>
      </c>
      <c r="AZ439" s="51">
        <v>699</v>
      </c>
      <c r="BA439" s="51">
        <v>741</v>
      </c>
      <c r="BB439" s="51">
        <v>704</v>
      </c>
      <c r="BC439" s="51">
        <v>783</v>
      </c>
      <c r="BD439" s="51">
        <v>759</v>
      </c>
      <c r="BE439" s="51">
        <v>643</v>
      </c>
      <c r="BF439" s="51">
        <v>672</v>
      </c>
      <c r="BG439" s="51">
        <v>697</v>
      </c>
      <c r="BH439" s="51">
        <v>770</v>
      </c>
      <c r="BI439" s="51">
        <v>799</v>
      </c>
      <c r="BJ439" s="51">
        <v>806</v>
      </c>
      <c r="BK439" s="51">
        <v>901</v>
      </c>
      <c r="BL439" s="51">
        <v>948</v>
      </c>
      <c r="BM439" s="51">
        <v>894</v>
      </c>
      <c r="BN439" s="51">
        <v>907</v>
      </c>
      <c r="BO439" s="51">
        <v>957</v>
      </c>
      <c r="BP439" s="51">
        <v>947</v>
      </c>
      <c r="BQ439" s="51">
        <v>914</v>
      </c>
      <c r="BR439" s="51">
        <v>935</v>
      </c>
      <c r="BS439" s="51">
        <v>916</v>
      </c>
      <c r="BT439" s="51">
        <v>919</v>
      </c>
      <c r="BU439" s="51">
        <v>904</v>
      </c>
      <c r="BV439" s="51">
        <v>915</v>
      </c>
      <c r="BW439" s="51">
        <v>857</v>
      </c>
      <c r="BX439" s="51">
        <v>838</v>
      </c>
      <c r="BY439" s="51">
        <v>795</v>
      </c>
      <c r="BZ439" s="51">
        <v>762</v>
      </c>
      <c r="CA439" s="51">
        <v>726</v>
      </c>
      <c r="CB439" s="51">
        <v>739</v>
      </c>
      <c r="CC439" s="51">
        <v>758</v>
      </c>
      <c r="CD439" s="51">
        <v>675</v>
      </c>
      <c r="CE439" s="51">
        <v>707</v>
      </c>
      <c r="CF439" s="51">
        <v>699</v>
      </c>
      <c r="CG439" s="51">
        <v>704</v>
      </c>
      <c r="CH439" s="51">
        <v>691</v>
      </c>
      <c r="CI439" s="51">
        <v>756</v>
      </c>
      <c r="CJ439" s="51">
        <v>743</v>
      </c>
      <c r="CK439" s="51">
        <v>612</v>
      </c>
      <c r="CL439" s="51">
        <v>522</v>
      </c>
      <c r="CM439" s="51">
        <v>530</v>
      </c>
      <c r="CN439" s="51">
        <v>535</v>
      </c>
      <c r="CO439" s="51">
        <v>403</v>
      </c>
      <c r="CP439" s="51">
        <v>366</v>
      </c>
      <c r="CQ439" s="51">
        <v>364</v>
      </c>
      <c r="CR439" s="51">
        <v>314</v>
      </c>
      <c r="CS439" s="51">
        <v>298</v>
      </c>
      <c r="CT439" s="51">
        <v>275</v>
      </c>
      <c r="CU439" s="51">
        <v>210</v>
      </c>
      <c r="CV439" s="51">
        <v>226</v>
      </c>
      <c r="CW439" s="51">
        <v>175</v>
      </c>
      <c r="CX439" s="51">
        <v>157</v>
      </c>
      <c r="CY439" s="51">
        <v>455</v>
      </c>
      <c r="CZ439" s="51">
        <v>498</v>
      </c>
      <c r="DA439" s="51">
        <v>497</v>
      </c>
      <c r="DB439" s="51">
        <v>533</v>
      </c>
      <c r="DC439" s="51">
        <v>588</v>
      </c>
      <c r="DD439" s="51">
        <v>613</v>
      </c>
      <c r="DE439" s="51">
        <v>624</v>
      </c>
      <c r="DF439" s="51">
        <v>642</v>
      </c>
      <c r="DG439" s="51">
        <v>654</v>
      </c>
      <c r="DH439" s="51">
        <v>678</v>
      </c>
      <c r="DI439" s="51">
        <v>685</v>
      </c>
      <c r="DJ439" s="51">
        <v>719</v>
      </c>
      <c r="DK439" s="51">
        <v>690</v>
      </c>
      <c r="DL439" s="51">
        <v>734</v>
      </c>
      <c r="DM439" s="51">
        <v>761</v>
      </c>
      <c r="DN439" s="51">
        <v>734</v>
      </c>
      <c r="DO439" s="51">
        <v>671</v>
      </c>
      <c r="DP439" s="51">
        <v>670</v>
      </c>
      <c r="DQ439" s="51">
        <v>651</v>
      </c>
      <c r="DR439" s="51">
        <v>652</v>
      </c>
      <c r="DS439" s="51">
        <v>449</v>
      </c>
      <c r="DT439" s="51">
        <v>387</v>
      </c>
      <c r="DU439" s="51">
        <v>410</v>
      </c>
      <c r="DV439" s="51">
        <v>440</v>
      </c>
      <c r="DW439" s="51">
        <v>532</v>
      </c>
      <c r="DX439" s="51">
        <v>575</v>
      </c>
      <c r="DY439" s="51">
        <v>546</v>
      </c>
      <c r="DZ439" s="51">
        <v>604</v>
      </c>
      <c r="EA439" s="51">
        <v>609</v>
      </c>
      <c r="EB439" s="51">
        <v>640</v>
      </c>
      <c r="EC439" s="51">
        <v>645</v>
      </c>
      <c r="ED439" s="51">
        <v>690</v>
      </c>
      <c r="EE439" s="51">
        <v>706</v>
      </c>
      <c r="EF439" s="51">
        <v>724</v>
      </c>
      <c r="EG439" s="51">
        <v>688</v>
      </c>
      <c r="EH439" s="51">
        <v>784</v>
      </c>
      <c r="EI439" s="51">
        <v>764</v>
      </c>
      <c r="EJ439" s="51">
        <v>707</v>
      </c>
      <c r="EK439" s="51">
        <v>754</v>
      </c>
      <c r="EL439" s="51">
        <v>715</v>
      </c>
      <c r="EM439" s="51">
        <v>761</v>
      </c>
      <c r="EN439" s="51">
        <v>759</v>
      </c>
      <c r="EO439" s="51">
        <v>806</v>
      </c>
      <c r="EP439" s="51">
        <v>774</v>
      </c>
      <c r="EQ439" s="51">
        <v>769</v>
      </c>
      <c r="ER439" s="51">
        <v>755</v>
      </c>
      <c r="ES439" s="51">
        <v>734</v>
      </c>
      <c r="ET439" s="51">
        <v>752</v>
      </c>
      <c r="EU439" s="51">
        <v>793</v>
      </c>
      <c r="EV439" s="51">
        <v>853</v>
      </c>
      <c r="EW439" s="51">
        <v>922</v>
      </c>
      <c r="EX439" s="51">
        <v>894</v>
      </c>
      <c r="EY439" s="51">
        <v>979</v>
      </c>
      <c r="EZ439" s="51">
        <v>924</v>
      </c>
      <c r="FA439" s="51">
        <v>968</v>
      </c>
      <c r="FB439" s="51">
        <v>942</v>
      </c>
      <c r="FC439" s="51">
        <v>1039</v>
      </c>
      <c r="FD439" s="51">
        <v>960</v>
      </c>
      <c r="FE439" s="51">
        <v>971</v>
      </c>
      <c r="FF439" s="51">
        <v>960</v>
      </c>
      <c r="FG439" s="51">
        <v>952</v>
      </c>
      <c r="FH439" s="51">
        <v>1005</v>
      </c>
      <c r="FI439" s="51">
        <v>902</v>
      </c>
      <c r="FJ439" s="51">
        <v>905</v>
      </c>
      <c r="FK439" s="51">
        <v>882</v>
      </c>
      <c r="FL439" s="51">
        <v>851</v>
      </c>
      <c r="FM439" s="51">
        <v>801</v>
      </c>
      <c r="FN439" s="51">
        <v>767</v>
      </c>
      <c r="FO439" s="51">
        <v>748</v>
      </c>
      <c r="FP439" s="51">
        <v>754</v>
      </c>
      <c r="FQ439" s="51">
        <v>736</v>
      </c>
      <c r="FR439" s="51">
        <v>761</v>
      </c>
      <c r="FS439" s="51">
        <v>755</v>
      </c>
      <c r="FT439" s="51">
        <v>815</v>
      </c>
      <c r="FU439" s="51">
        <v>807</v>
      </c>
      <c r="FV439" s="51">
        <v>799</v>
      </c>
      <c r="FW439" s="51">
        <v>887</v>
      </c>
      <c r="FX439" s="51">
        <v>615</v>
      </c>
      <c r="FY439" s="51">
        <v>596</v>
      </c>
      <c r="FZ439" s="51">
        <v>638</v>
      </c>
      <c r="GA439" s="51">
        <v>552</v>
      </c>
      <c r="GB439" s="51">
        <v>493</v>
      </c>
      <c r="GC439" s="51">
        <v>406</v>
      </c>
      <c r="GD439" s="51">
        <v>427</v>
      </c>
      <c r="GE439" s="51">
        <v>404</v>
      </c>
      <c r="GF439" s="51">
        <v>360</v>
      </c>
      <c r="GG439" s="51">
        <v>330</v>
      </c>
      <c r="GH439" s="51">
        <v>319</v>
      </c>
      <c r="GI439" s="51">
        <v>315</v>
      </c>
      <c r="GJ439" s="51">
        <v>253</v>
      </c>
      <c r="GK439" s="51">
        <v>216</v>
      </c>
      <c r="GL439" s="52">
        <v>945</v>
      </c>
    </row>
    <row r="440" spans="1:194" s="1" customFormat="1">
      <c r="A440" s="30" t="s">
        <v>133</v>
      </c>
      <c r="B440" s="1" t="s">
        <v>515</v>
      </c>
      <c r="C440" s="29" t="str">
        <f t="shared" si="112"/>
        <v>LA England - Sunderland</v>
      </c>
      <c r="D440" s="50">
        <f t="shared" si="103"/>
        <v>106856</v>
      </c>
      <c r="E440" s="50">
        <f t="shared" si="104"/>
        <v>115417</v>
      </c>
      <c r="F440" s="51">
        <f t="shared" si="105"/>
        <v>277354</v>
      </c>
      <c r="G440" s="51">
        <f t="shared" si="106"/>
        <v>135038</v>
      </c>
      <c r="H440" s="52">
        <f t="shared" si="107"/>
        <v>142316</v>
      </c>
      <c r="I440" s="52">
        <f t="shared" si="108"/>
        <v>106856</v>
      </c>
      <c r="J440" s="52">
        <f t="shared" si="109"/>
        <v>115417</v>
      </c>
      <c r="K440" s="49">
        <f t="shared" si="110"/>
        <v>28182</v>
      </c>
      <c r="L440" s="50">
        <f t="shared" si="111"/>
        <v>26899</v>
      </c>
      <c r="M440" s="51">
        <v>1412</v>
      </c>
      <c r="N440" s="51">
        <v>1407</v>
      </c>
      <c r="O440" s="51">
        <v>1371</v>
      </c>
      <c r="P440" s="51">
        <v>1474</v>
      </c>
      <c r="Q440" s="51">
        <v>1549</v>
      </c>
      <c r="R440" s="51">
        <v>1549</v>
      </c>
      <c r="S440" s="51">
        <v>1594</v>
      </c>
      <c r="T440" s="51">
        <v>1545</v>
      </c>
      <c r="U440" s="51">
        <v>1596</v>
      </c>
      <c r="V440" s="51">
        <v>1603</v>
      </c>
      <c r="W440" s="51">
        <v>1733</v>
      </c>
      <c r="X440" s="51">
        <v>1671</v>
      </c>
      <c r="Y440" s="51">
        <v>1624</v>
      </c>
      <c r="Z440" s="51">
        <v>1613</v>
      </c>
      <c r="AA440" s="51">
        <v>1743</v>
      </c>
      <c r="AB440" s="51">
        <v>1582</v>
      </c>
      <c r="AC440" s="51">
        <v>1557</v>
      </c>
      <c r="AD440" s="51">
        <v>1559</v>
      </c>
      <c r="AE440" s="51">
        <v>1555</v>
      </c>
      <c r="AF440" s="51">
        <v>1480</v>
      </c>
      <c r="AG440" s="51">
        <v>1407</v>
      </c>
      <c r="AH440" s="51">
        <v>1412</v>
      </c>
      <c r="AI440" s="51">
        <v>1468</v>
      </c>
      <c r="AJ440" s="51">
        <v>1560</v>
      </c>
      <c r="AK440" s="51">
        <v>1543</v>
      </c>
      <c r="AL440" s="51">
        <v>1589</v>
      </c>
      <c r="AM440" s="51">
        <v>1585</v>
      </c>
      <c r="AN440" s="51">
        <v>1643</v>
      </c>
      <c r="AO440" s="51">
        <v>1674</v>
      </c>
      <c r="AP440" s="51">
        <v>1733</v>
      </c>
      <c r="AQ440" s="51">
        <v>1863</v>
      </c>
      <c r="AR440" s="51">
        <v>1923</v>
      </c>
      <c r="AS440" s="51">
        <v>1786</v>
      </c>
      <c r="AT440" s="51">
        <v>1825</v>
      </c>
      <c r="AU440" s="51">
        <v>1810</v>
      </c>
      <c r="AV440" s="51">
        <v>1747</v>
      </c>
      <c r="AW440" s="51">
        <v>1845</v>
      </c>
      <c r="AX440" s="51">
        <v>1816</v>
      </c>
      <c r="AY440" s="51">
        <v>1654</v>
      </c>
      <c r="AZ440" s="51">
        <v>1678</v>
      </c>
      <c r="BA440" s="51">
        <v>1668</v>
      </c>
      <c r="BB440" s="51">
        <v>1648</v>
      </c>
      <c r="BC440" s="51">
        <v>1659</v>
      </c>
      <c r="BD440" s="51">
        <v>1614</v>
      </c>
      <c r="BE440" s="51">
        <v>1509</v>
      </c>
      <c r="BF440" s="51">
        <v>1322</v>
      </c>
      <c r="BG440" s="51">
        <v>1417</v>
      </c>
      <c r="BH440" s="51">
        <v>1557</v>
      </c>
      <c r="BI440" s="51">
        <v>1519</v>
      </c>
      <c r="BJ440" s="51">
        <v>1702</v>
      </c>
      <c r="BK440" s="51">
        <v>1802</v>
      </c>
      <c r="BL440" s="51">
        <v>1997</v>
      </c>
      <c r="BM440" s="51">
        <v>1861</v>
      </c>
      <c r="BN440" s="51">
        <v>1907</v>
      </c>
      <c r="BO440" s="51">
        <v>1887</v>
      </c>
      <c r="BP440" s="51">
        <v>1868</v>
      </c>
      <c r="BQ440" s="51">
        <v>1880</v>
      </c>
      <c r="BR440" s="51">
        <v>1957</v>
      </c>
      <c r="BS440" s="51">
        <v>1962</v>
      </c>
      <c r="BT440" s="51">
        <v>1946</v>
      </c>
      <c r="BU440" s="51">
        <v>1885</v>
      </c>
      <c r="BV440" s="51">
        <v>1901</v>
      </c>
      <c r="BW440" s="51">
        <v>1791</v>
      </c>
      <c r="BX440" s="51">
        <v>1870</v>
      </c>
      <c r="BY440" s="51">
        <v>1886</v>
      </c>
      <c r="BZ440" s="51">
        <v>1822</v>
      </c>
      <c r="CA440" s="51">
        <v>1643</v>
      </c>
      <c r="CB440" s="51">
        <v>1522</v>
      </c>
      <c r="CC440" s="51">
        <v>1560</v>
      </c>
      <c r="CD440" s="51">
        <v>1444</v>
      </c>
      <c r="CE440" s="51">
        <v>1432</v>
      </c>
      <c r="CF440" s="51">
        <v>1427</v>
      </c>
      <c r="CG440" s="51">
        <v>1401</v>
      </c>
      <c r="CH440" s="51">
        <v>1385</v>
      </c>
      <c r="CI440" s="51">
        <v>1436</v>
      </c>
      <c r="CJ440" s="51">
        <v>1517</v>
      </c>
      <c r="CK440" s="51">
        <v>1095</v>
      </c>
      <c r="CL440" s="51">
        <v>978</v>
      </c>
      <c r="CM440" s="51">
        <v>939</v>
      </c>
      <c r="CN440" s="51">
        <v>872</v>
      </c>
      <c r="CO440" s="51">
        <v>720</v>
      </c>
      <c r="CP440" s="51">
        <v>637</v>
      </c>
      <c r="CQ440" s="51">
        <v>621</v>
      </c>
      <c r="CR440" s="51">
        <v>620</v>
      </c>
      <c r="CS440" s="51">
        <v>587</v>
      </c>
      <c r="CT440" s="51">
        <v>519</v>
      </c>
      <c r="CU440" s="51">
        <v>398</v>
      </c>
      <c r="CV440" s="51">
        <v>345</v>
      </c>
      <c r="CW440" s="51">
        <v>342</v>
      </c>
      <c r="CX440" s="51">
        <v>230</v>
      </c>
      <c r="CY440" s="51">
        <v>753</v>
      </c>
      <c r="CZ440" s="51">
        <v>1340</v>
      </c>
      <c r="DA440" s="51">
        <v>1348</v>
      </c>
      <c r="DB440" s="51">
        <v>1353</v>
      </c>
      <c r="DC440" s="51">
        <v>1349</v>
      </c>
      <c r="DD440" s="51">
        <v>1363</v>
      </c>
      <c r="DE440" s="51">
        <v>1518</v>
      </c>
      <c r="DF440" s="51">
        <v>1492</v>
      </c>
      <c r="DG440" s="51">
        <v>1452</v>
      </c>
      <c r="DH440" s="51">
        <v>1442</v>
      </c>
      <c r="DI440" s="51">
        <v>1479</v>
      </c>
      <c r="DJ440" s="51">
        <v>1682</v>
      </c>
      <c r="DK440" s="51">
        <v>1584</v>
      </c>
      <c r="DL440" s="51">
        <v>1605</v>
      </c>
      <c r="DM440" s="51">
        <v>1575</v>
      </c>
      <c r="DN440" s="51">
        <v>1665</v>
      </c>
      <c r="DO440" s="51">
        <v>1619</v>
      </c>
      <c r="DP440" s="51">
        <v>1528</v>
      </c>
      <c r="DQ440" s="51">
        <v>1505</v>
      </c>
      <c r="DR440" s="51">
        <v>1470</v>
      </c>
      <c r="DS440" s="51">
        <v>1364</v>
      </c>
      <c r="DT440" s="51">
        <v>1335</v>
      </c>
      <c r="DU440" s="51">
        <v>1378</v>
      </c>
      <c r="DV440" s="51">
        <v>1441</v>
      </c>
      <c r="DW440" s="51">
        <v>1479</v>
      </c>
      <c r="DX440" s="51">
        <v>1555</v>
      </c>
      <c r="DY440" s="51">
        <v>1622</v>
      </c>
      <c r="DZ440" s="51">
        <v>1558</v>
      </c>
      <c r="EA440" s="51">
        <v>1754</v>
      </c>
      <c r="EB440" s="51">
        <v>1788</v>
      </c>
      <c r="EC440" s="51">
        <v>1824</v>
      </c>
      <c r="ED440" s="51">
        <v>2014</v>
      </c>
      <c r="EE440" s="51">
        <v>1972</v>
      </c>
      <c r="EF440" s="51">
        <v>1865</v>
      </c>
      <c r="EG440" s="51">
        <v>1869</v>
      </c>
      <c r="EH440" s="51">
        <v>1950</v>
      </c>
      <c r="EI440" s="51">
        <v>1942</v>
      </c>
      <c r="EJ440" s="51">
        <v>1897</v>
      </c>
      <c r="EK440" s="51">
        <v>1887</v>
      </c>
      <c r="EL440" s="51">
        <v>1736</v>
      </c>
      <c r="EM440" s="51">
        <v>1815</v>
      </c>
      <c r="EN440" s="51">
        <v>1716</v>
      </c>
      <c r="EO440" s="51">
        <v>1775</v>
      </c>
      <c r="EP440" s="51">
        <v>1774</v>
      </c>
      <c r="EQ440" s="51">
        <v>1722</v>
      </c>
      <c r="ER440" s="51">
        <v>1583</v>
      </c>
      <c r="ES440" s="51">
        <v>1529</v>
      </c>
      <c r="ET440" s="51">
        <v>1657</v>
      </c>
      <c r="EU440" s="51">
        <v>1560</v>
      </c>
      <c r="EV440" s="51">
        <v>1612</v>
      </c>
      <c r="EW440" s="51">
        <v>1787</v>
      </c>
      <c r="EX440" s="51">
        <v>1949</v>
      </c>
      <c r="EY440" s="51">
        <v>2058</v>
      </c>
      <c r="EZ440" s="51">
        <v>1932</v>
      </c>
      <c r="FA440" s="51">
        <v>1904</v>
      </c>
      <c r="FB440" s="51">
        <v>2023</v>
      </c>
      <c r="FC440" s="51">
        <v>2054</v>
      </c>
      <c r="FD440" s="51">
        <v>1977</v>
      </c>
      <c r="FE440" s="51">
        <v>2051</v>
      </c>
      <c r="FF440" s="51">
        <v>2092</v>
      </c>
      <c r="FG440" s="51">
        <v>2026</v>
      </c>
      <c r="FH440" s="51">
        <v>2071</v>
      </c>
      <c r="FI440" s="51">
        <v>1981</v>
      </c>
      <c r="FJ440" s="51">
        <v>1907</v>
      </c>
      <c r="FK440" s="51">
        <v>1896</v>
      </c>
      <c r="FL440" s="51">
        <v>1895</v>
      </c>
      <c r="FM440" s="51">
        <v>1857</v>
      </c>
      <c r="FN440" s="51">
        <v>1734</v>
      </c>
      <c r="FO440" s="51">
        <v>1683</v>
      </c>
      <c r="FP440" s="51">
        <v>1661</v>
      </c>
      <c r="FQ440" s="51">
        <v>1594</v>
      </c>
      <c r="FR440" s="51">
        <v>1619</v>
      </c>
      <c r="FS440" s="51">
        <v>1554</v>
      </c>
      <c r="FT440" s="51">
        <v>1526</v>
      </c>
      <c r="FU440" s="51">
        <v>1560</v>
      </c>
      <c r="FV440" s="51">
        <v>1569</v>
      </c>
      <c r="FW440" s="51">
        <v>1749</v>
      </c>
      <c r="FX440" s="51">
        <v>1239</v>
      </c>
      <c r="FY440" s="51">
        <v>1188</v>
      </c>
      <c r="FZ440" s="51">
        <v>1088</v>
      </c>
      <c r="GA440" s="51">
        <v>982</v>
      </c>
      <c r="GB440" s="51">
        <v>926</v>
      </c>
      <c r="GC440" s="51">
        <v>871</v>
      </c>
      <c r="GD440" s="51">
        <v>878</v>
      </c>
      <c r="GE440" s="51">
        <v>849</v>
      </c>
      <c r="GF440" s="51">
        <v>827</v>
      </c>
      <c r="GG440" s="51">
        <v>684</v>
      </c>
      <c r="GH440" s="51">
        <v>640</v>
      </c>
      <c r="GI440" s="51">
        <v>573</v>
      </c>
      <c r="GJ440" s="51">
        <v>499</v>
      </c>
      <c r="GK440" s="51">
        <v>418</v>
      </c>
      <c r="GL440" s="52">
        <v>1603</v>
      </c>
    </row>
    <row r="441" spans="1:194" s="1" customFormat="1">
      <c r="A441" s="30" t="s">
        <v>133</v>
      </c>
      <c r="B441" s="1" t="s">
        <v>516</v>
      </c>
      <c r="C441" s="29" t="str">
        <f t="shared" si="112"/>
        <v>LA England - Surrey Heath</v>
      </c>
      <c r="D441" s="50">
        <f t="shared" si="103"/>
        <v>35098</v>
      </c>
      <c r="E441" s="50">
        <f t="shared" si="104"/>
        <v>37088</v>
      </c>
      <c r="F441" s="51">
        <f t="shared" si="105"/>
        <v>91237</v>
      </c>
      <c r="G441" s="51">
        <f t="shared" si="106"/>
        <v>44936</v>
      </c>
      <c r="H441" s="52">
        <f t="shared" si="107"/>
        <v>46301</v>
      </c>
      <c r="I441" s="52">
        <f t="shared" si="108"/>
        <v>35098</v>
      </c>
      <c r="J441" s="52">
        <f t="shared" si="109"/>
        <v>37088</v>
      </c>
      <c r="K441" s="49">
        <f t="shared" si="110"/>
        <v>9838</v>
      </c>
      <c r="L441" s="50">
        <f t="shared" si="111"/>
        <v>9213</v>
      </c>
      <c r="M441" s="51">
        <v>468</v>
      </c>
      <c r="N441" s="51">
        <v>430</v>
      </c>
      <c r="O441" s="51">
        <v>450</v>
      </c>
      <c r="P441" s="51">
        <v>493</v>
      </c>
      <c r="Q441" s="51">
        <v>494</v>
      </c>
      <c r="R441" s="51">
        <v>504</v>
      </c>
      <c r="S441" s="51">
        <v>581</v>
      </c>
      <c r="T441" s="51">
        <v>554</v>
      </c>
      <c r="U441" s="51">
        <v>546</v>
      </c>
      <c r="V441" s="51">
        <v>553</v>
      </c>
      <c r="W441" s="51">
        <v>614</v>
      </c>
      <c r="X441" s="51">
        <v>618</v>
      </c>
      <c r="Y441" s="51">
        <v>590</v>
      </c>
      <c r="Z441" s="51">
        <v>633</v>
      </c>
      <c r="AA441" s="51">
        <v>531</v>
      </c>
      <c r="AB441" s="51">
        <v>591</v>
      </c>
      <c r="AC441" s="51">
        <v>562</v>
      </c>
      <c r="AD441" s="51">
        <v>626</v>
      </c>
      <c r="AE441" s="51">
        <v>543</v>
      </c>
      <c r="AF441" s="51">
        <v>336</v>
      </c>
      <c r="AG441" s="51">
        <v>303</v>
      </c>
      <c r="AH441" s="51">
        <v>353</v>
      </c>
      <c r="AI441" s="51">
        <v>423</v>
      </c>
      <c r="AJ441" s="51">
        <v>517</v>
      </c>
      <c r="AK441" s="51">
        <v>499</v>
      </c>
      <c r="AL441" s="51">
        <v>542</v>
      </c>
      <c r="AM441" s="51">
        <v>441</v>
      </c>
      <c r="AN441" s="51">
        <v>474</v>
      </c>
      <c r="AO441" s="51">
        <v>490</v>
      </c>
      <c r="AP441" s="51">
        <v>532</v>
      </c>
      <c r="AQ441" s="51">
        <v>509</v>
      </c>
      <c r="AR441" s="51">
        <v>536</v>
      </c>
      <c r="AS441" s="51">
        <v>535</v>
      </c>
      <c r="AT441" s="51">
        <v>510</v>
      </c>
      <c r="AU441" s="51">
        <v>592</v>
      </c>
      <c r="AV441" s="51">
        <v>528</v>
      </c>
      <c r="AW441" s="51">
        <v>548</v>
      </c>
      <c r="AX441" s="51">
        <v>547</v>
      </c>
      <c r="AY441" s="51">
        <v>591</v>
      </c>
      <c r="AZ441" s="51">
        <v>587</v>
      </c>
      <c r="BA441" s="51">
        <v>611</v>
      </c>
      <c r="BB441" s="51">
        <v>614</v>
      </c>
      <c r="BC441" s="51">
        <v>602</v>
      </c>
      <c r="BD441" s="51">
        <v>608</v>
      </c>
      <c r="BE441" s="51">
        <v>613</v>
      </c>
      <c r="BF441" s="51">
        <v>629</v>
      </c>
      <c r="BG441" s="51">
        <v>602</v>
      </c>
      <c r="BH441" s="51">
        <v>655</v>
      </c>
      <c r="BI441" s="51">
        <v>637</v>
      </c>
      <c r="BJ441" s="51">
        <v>650</v>
      </c>
      <c r="BK441" s="51">
        <v>630</v>
      </c>
      <c r="BL441" s="51">
        <v>724</v>
      </c>
      <c r="BM441" s="51">
        <v>690</v>
      </c>
      <c r="BN441" s="51">
        <v>671</v>
      </c>
      <c r="BO441" s="51">
        <v>632</v>
      </c>
      <c r="BP441" s="51">
        <v>698</v>
      </c>
      <c r="BQ441" s="51">
        <v>678</v>
      </c>
      <c r="BR441" s="51">
        <v>660</v>
      </c>
      <c r="BS441" s="51">
        <v>671</v>
      </c>
      <c r="BT441" s="51">
        <v>691</v>
      </c>
      <c r="BU441" s="51">
        <v>639</v>
      </c>
      <c r="BV441" s="51">
        <v>616</v>
      </c>
      <c r="BW441" s="51">
        <v>503</v>
      </c>
      <c r="BX441" s="51">
        <v>519</v>
      </c>
      <c r="BY441" s="51">
        <v>534</v>
      </c>
      <c r="BZ441" s="51">
        <v>473</v>
      </c>
      <c r="CA441" s="51">
        <v>464</v>
      </c>
      <c r="CB441" s="51">
        <v>429</v>
      </c>
      <c r="CC441" s="51">
        <v>413</v>
      </c>
      <c r="CD441" s="51">
        <v>414</v>
      </c>
      <c r="CE441" s="51">
        <v>386</v>
      </c>
      <c r="CF441" s="51">
        <v>385</v>
      </c>
      <c r="CG441" s="51">
        <v>368</v>
      </c>
      <c r="CH441" s="51">
        <v>409</v>
      </c>
      <c r="CI441" s="51">
        <v>413</v>
      </c>
      <c r="CJ441" s="51">
        <v>519</v>
      </c>
      <c r="CK441" s="51">
        <v>362</v>
      </c>
      <c r="CL441" s="51">
        <v>327</v>
      </c>
      <c r="CM441" s="51">
        <v>360</v>
      </c>
      <c r="CN441" s="51">
        <v>356</v>
      </c>
      <c r="CO441" s="51">
        <v>288</v>
      </c>
      <c r="CP441" s="51">
        <v>229</v>
      </c>
      <c r="CQ441" s="51">
        <v>224</v>
      </c>
      <c r="CR441" s="51">
        <v>226</v>
      </c>
      <c r="CS441" s="51">
        <v>199</v>
      </c>
      <c r="CT441" s="51">
        <v>203</v>
      </c>
      <c r="CU441" s="51">
        <v>171</v>
      </c>
      <c r="CV441" s="51">
        <v>145</v>
      </c>
      <c r="CW441" s="51">
        <v>145</v>
      </c>
      <c r="CX441" s="51">
        <v>122</v>
      </c>
      <c r="CY441" s="51">
        <v>355</v>
      </c>
      <c r="CZ441" s="51">
        <v>433</v>
      </c>
      <c r="DA441" s="51">
        <v>424</v>
      </c>
      <c r="DB441" s="51">
        <v>443</v>
      </c>
      <c r="DC441" s="51">
        <v>482</v>
      </c>
      <c r="DD441" s="51">
        <v>414</v>
      </c>
      <c r="DE441" s="51">
        <v>452</v>
      </c>
      <c r="DF441" s="51">
        <v>519</v>
      </c>
      <c r="DG441" s="51">
        <v>509</v>
      </c>
      <c r="DH441" s="51">
        <v>490</v>
      </c>
      <c r="DI441" s="51">
        <v>503</v>
      </c>
      <c r="DJ441" s="51">
        <v>607</v>
      </c>
      <c r="DK441" s="51">
        <v>586</v>
      </c>
      <c r="DL441" s="51">
        <v>572</v>
      </c>
      <c r="DM441" s="51">
        <v>573</v>
      </c>
      <c r="DN441" s="51">
        <v>599</v>
      </c>
      <c r="DO441" s="51">
        <v>567</v>
      </c>
      <c r="DP441" s="51">
        <v>532</v>
      </c>
      <c r="DQ441" s="51">
        <v>508</v>
      </c>
      <c r="DR441" s="51">
        <v>533</v>
      </c>
      <c r="DS441" s="51">
        <v>250</v>
      </c>
      <c r="DT441" s="51">
        <v>241</v>
      </c>
      <c r="DU441" s="51">
        <v>300</v>
      </c>
      <c r="DV441" s="51">
        <v>416</v>
      </c>
      <c r="DW441" s="51">
        <v>430</v>
      </c>
      <c r="DX441" s="51">
        <v>491</v>
      </c>
      <c r="DY441" s="51">
        <v>469</v>
      </c>
      <c r="DZ441" s="51">
        <v>469</v>
      </c>
      <c r="EA441" s="51">
        <v>484</v>
      </c>
      <c r="EB441" s="51">
        <v>506</v>
      </c>
      <c r="EC441" s="51">
        <v>490</v>
      </c>
      <c r="ED441" s="51">
        <v>567</v>
      </c>
      <c r="EE441" s="51">
        <v>583</v>
      </c>
      <c r="EF441" s="51">
        <v>549</v>
      </c>
      <c r="EG441" s="51">
        <v>577</v>
      </c>
      <c r="EH441" s="51">
        <v>559</v>
      </c>
      <c r="EI441" s="51">
        <v>565</v>
      </c>
      <c r="EJ441" s="51">
        <v>594</v>
      </c>
      <c r="EK441" s="51">
        <v>609</v>
      </c>
      <c r="EL441" s="51">
        <v>579</v>
      </c>
      <c r="EM441" s="51">
        <v>609</v>
      </c>
      <c r="EN441" s="51">
        <v>654</v>
      </c>
      <c r="EO441" s="51">
        <v>703</v>
      </c>
      <c r="EP441" s="51">
        <v>654</v>
      </c>
      <c r="EQ441" s="51">
        <v>645</v>
      </c>
      <c r="ER441" s="51">
        <v>599</v>
      </c>
      <c r="ES441" s="51">
        <v>553</v>
      </c>
      <c r="ET441" s="51">
        <v>668</v>
      </c>
      <c r="EU441" s="51">
        <v>682</v>
      </c>
      <c r="EV441" s="51">
        <v>628</v>
      </c>
      <c r="EW441" s="51">
        <v>695</v>
      </c>
      <c r="EX441" s="51">
        <v>724</v>
      </c>
      <c r="EY441" s="51">
        <v>700</v>
      </c>
      <c r="EZ441" s="51">
        <v>713</v>
      </c>
      <c r="FA441" s="51">
        <v>686</v>
      </c>
      <c r="FB441" s="51">
        <v>676</v>
      </c>
      <c r="FC441" s="51">
        <v>718</v>
      </c>
      <c r="FD441" s="51">
        <v>700</v>
      </c>
      <c r="FE441" s="51">
        <v>693</v>
      </c>
      <c r="FF441" s="51">
        <v>700</v>
      </c>
      <c r="FG441" s="51">
        <v>601</v>
      </c>
      <c r="FH441" s="51">
        <v>636</v>
      </c>
      <c r="FI441" s="51">
        <v>594</v>
      </c>
      <c r="FJ441" s="51">
        <v>543</v>
      </c>
      <c r="FK441" s="51">
        <v>534</v>
      </c>
      <c r="FL441" s="51">
        <v>527</v>
      </c>
      <c r="FM441" s="51">
        <v>488</v>
      </c>
      <c r="FN441" s="51">
        <v>472</v>
      </c>
      <c r="FO441" s="51">
        <v>485</v>
      </c>
      <c r="FP441" s="51">
        <v>443</v>
      </c>
      <c r="FQ441" s="51">
        <v>426</v>
      </c>
      <c r="FR441" s="51">
        <v>431</v>
      </c>
      <c r="FS441" s="51">
        <v>441</v>
      </c>
      <c r="FT441" s="51">
        <v>435</v>
      </c>
      <c r="FU441" s="51">
        <v>445</v>
      </c>
      <c r="FV441" s="51">
        <v>504</v>
      </c>
      <c r="FW441" s="51">
        <v>550</v>
      </c>
      <c r="FX441" s="51">
        <v>419</v>
      </c>
      <c r="FY441" s="51">
        <v>412</v>
      </c>
      <c r="FZ441" s="51">
        <v>410</v>
      </c>
      <c r="GA441" s="51">
        <v>369</v>
      </c>
      <c r="GB441" s="51">
        <v>302</v>
      </c>
      <c r="GC441" s="51">
        <v>268</v>
      </c>
      <c r="GD441" s="51">
        <v>293</v>
      </c>
      <c r="GE441" s="51">
        <v>288</v>
      </c>
      <c r="GF441" s="51">
        <v>260</v>
      </c>
      <c r="GG441" s="51">
        <v>231</v>
      </c>
      <c r="GH441" s="51">
        <v>270</v>
      </c>
      <c r="GI441" s="51">
        <v>199</v>
      </c>
      <c r="GJ441" s="51">
        <v>204</v>
      </c>
      <c r="GK441" s="51">
        <v>192</v>
      </c>
      <c r="GL441" s="52">
        <v>755</v>
      </c>
    </row>
    <row r="442" spans="1:194" s="1" customFormat="1">
      <c r="A442" s="30" t="s">
        <v>133</v>
      </c>
      <c r="B442" s="1" t="s">
        <v>517</v>
      </c>
      <c r="C442" s="29" t="str">
        <f t="shared" si="112"/>
        <v>LA England - Sutton</v>
      </c>
      <c r="D442" s="50">
        <f t="shared" si="103"/>
        <v>76298</v>
      </c>
      <c r="E442" s="50">
        <f t="shared" si="104"/>
        <v>84273</v>
      </c>
      <c r="F442" s="51">
        <f t="shared" si="105"/>
        <v>210053</v>
      </c>
      <c r="G442" s="51">
        <f t="shared" si="106"/>
        <v>101742</v>
      </c>
      <c r="H442" s="52">
        <f t="shared" si="107"/>
        <v>108311</v>
      </c>
      <c r="I442" s="52">
        <f t="shared" si="108"/>
        <v>76298</v>
      </c>
      <c r="J442" s="52">
        <f t="shared" si="109"/>
        <v>84273</v>
      </c>
      <c r="K442" s="49">
        <f t="shared" si="110"/>
        <v>25444</v>
      </c>
      <c r="L442" s="50">
        <f t="shared" si="111"/>
        <v>24038</v>
      </c>
      <c r="M442" s="51">
        <v>1182</v>
      </c>
      <c r="N442" s="51">
        <v>1185</v>
      </c>
      <c r="O442" s="51">
        <v>1313</v>
      </c>
      <c r="P442" s="51">
        <v>1300</v>
      </c>
      <c r="Q442" s="51">
        <v>1367</v>
      </c>
      <c r="R442" s="51">
        <v>1402</v>
      </c>
      <c r="S442" s="51">
        <v>1417</v>
      </c>
      <c r="T442" s="51">
        <v>1534</v>
      </c>
      <c r="U442" s="51">
        <v>1470</v>
      </c>
      <c r="V442" s="51">
        <v>1464</v>
      </c>
      <c r="W442" s="51">
        <v>1592</v>
      </c>
      <c r="X442" s="51">
        <v>1591</v>
      </c>
      <c r="Y442" s="51">
        <v>1539</v>
      </c>
      <c r="Z442" s="51">
        <v>1529</v>
      </c>
      <c r="AA442" s="51">
        <v>1461</v>
      </c>
      <c r="AB442" s="51">
        <v>1450</v>
      </c>
      <c r="AC442" s="51">
        <v>1333</v>
      </c>
      <c r="AD442" s="51">
        <v>1315</v>
      </c>
      <c r="AE442" s="51">
        <v>1253</v>
      </c>
      <c r="AF442" s="51">
        <v>823</v>
      </c>
      <c r="AG442" s="51">
        <v>791</v>
      </c>
      <c r="AH442" s="51">
        <v>860</v>
      </c>
      <c r="AI442" s="51">
        <v>1004</v>
      </c>
      <c r="AJ442" s="51">
        <v>1097</v>
      </c>
      <c r="AK442" s="51">
        <v>1157</v>
      </c>
      <c r="AL442" s="51">
        <v>1128</v>
      </c>
      <c r="AM442" s="51">
        <v>1081</v>
      </c>
      <c r="AN442" s="51">
        <v>1130</v>
      </c>
      <c r="AO442" s="51">
        <v>1213</v>
      </c>
      <c r="AP442" s="51">
        <v>1198</v>
      </c>
      <c r="AQ442" s="51">
        <v>1303</v>
      </c>
      <c r="AR442" s="51">
        <v>1256</v>
      </c>
      <c r="AS442" s="51">
        <v>1279</v>
      </c>
      <c r="AT442" s="51">
        <v>1295</v>
      </c>
      <c r="AU442" s="51">
        <v>1344</v>
      </c>
      <c r="AV442" s="51">
        <v>1392</v>
      </c>
      <c r="AW442" s="51">
        <v>1434</v>
      </c>
      <c r="AX442" s="51">
        <v>1502</v>
      </c>
      <c r="AY442" s="51">
        <v>1411</v>
      </c>
      <c r="AZ442" s="51">
        <v>1596</v>
      </c>
      <c r="BA442" s="51">
        <v>1682</v>
      </c>
      <c r="BB442" s="51">
        <v>1693</v>
      </c>
      <c r="BC442" s="51">
        <v>1781</v>
      </c>
      <c r="BD442" s="51">
        <v>1715</v>
      </c>
      <c r="BE442" s="51">
        <v>1692</v>
      </c>
      <c r="BF442" s="51">
        <v>1588</v>
      </c>
      <c r="BG442" s="51">
        <v>1579</v>
      </c>
      <c r="BH442" s="51">
        <v>1561</v>
      </c>
      <c r="BI442" s="51">
        <v>1539</v>
      </c>
      <c r="BJ442" s="51">
        <v>1416</v>
      </c>
      <c r="BK442" s="51">
        <v>1539</v>
      </c>
      <c r="BL442" s="51">
        <v>1464</v>
      </c>
      <c r="BM442" s="51">
        <v>1423</v>
      </c>
      <c r="BN442" s="51">
        <v>1379</v>
      </c>
      <c r="BO442" s="51">
        <v>1391</v>
      </c>
      <c r="BP442" s="51">
        <v>1381</v>
      </c>
      <c r="BQ442" s="51">
        <v>1390</v>
      </c>
      <c r="BR442" s="51">
        <v>1387</v>
      </c>
      <c r="BS442" s="51">
        <v>1283</v>
      </c>
      <c r="BT442" s="51">
        <v>1294</v>
      </c>
      <c r="BU442" s="51">
        <v>1192</v>
      </c>
      <c r="BV442" s="51">
        <v>1122</v>
      </c>
      <c r="BW442" s="51">
        <v>1096</v>
      </c>
      <c r="BX442" s="51">
        <v>1067</v>
      </c>
      <c r="BY442" s="51">
        <v>931</v>
      </c>
      <c r="BZ442" s="51">
        <v>901</v>
      </c>
      <c r="CA442" s="51">
        <v>882</v>
      </c>
      <c r="CB442" s="51">
        <v>842</v>
      </c>
      <c r="CC442" s="51">
        <v>803</v>
      </c>
      <c r="CD442" s="51">
        <v>789</v>
      </c>
      <c r="CE442" s="51">
        <v>701</v>
      </c>
      <c r="CF442" s="51">
        <v>682</v>
      </c>
      <c r="CG442" s="51">
        <v>710</v>
      </c>
      <c r="CH442" s="51">
        <v>726</v>
      </c>
      <c r="CI442" s="51">
        <v>750</v>
      </c>
      <c r="CJ442" s="51">
        <v>845</v>
      </c>
      <c r="CK442" s="51">
        <v>625</v>
      </c>
      <c r="CL442" s="51">
        <v>550</v>
      </c>
      <c r="CM442" s="51">
        <v>542</v>
      </c>
      <c r="CN442" s="51">
        <v>462</v>
      </c>
      <c r="CO442" s="51">
        <v>374</v>
      </c>
      <c r="CP442" s="51">
        <v>324</v>
      </c>
      <c r="CQ442" s="51">
        <v>404</v>
      </c>
      <c r="CR442" s="51">
        <v>343</v>
      </c>
      <c r="CS442" s="51">
        <v>312</v>
      </c>
      <c r="CT442" s="51">
        <v>274</v>
      </c>
      <c r="CU442" s="51">
        <v>255</v>
      </c>
      <c r="CV442" s="51">
        <v>212</v>
      </c>
      <c r="CW442" s="51">
        <v>203</v>
      </c>
      <c r="CX442" s="51">
        <v>141</v>
      </c>
      <c r="CY442" s="51">
        <v>514</v>
      </c>
      <c r="CZ442" s="51">
        <v>1143</v>
      </c>
      <c r="DA442" s="51">
        <v>1136</v>
      </c>
      <c r="DB442" s="51">
        <v>1207</v>
      </c>
      <c r="DC442" s="51">
        <v>1231</v>
      </c>
      <c r="DD442" s="51">
        <v>1266</v>
      </c>
      <c r="DE442" s="51">
        <v>1372</v>
      </c>
      <c r="DF442" s="51">
        <v>1377</v>
      </c>
      <c r="DG442" s="51">
        <v>1376</v>
      </c>
      <c r="DH442" s="51">
        <v>1379</v>
      </c>
      <c r="DI442" s="51">
        <v>1401</v>
      </c>
      <c r="DJ442" s="51">
        <v>1504</v>
      </c>
      <c r="DK442" s="51">
        <v>1532</v>
      </c>
      <c r="DL442" s="51">
        <v>1456</v>
      </c>
      <c r="DM442" s="51">
        <v>1465</v>
      </c>
      <c r="DN442" s="51">
        <v>1362</v>
      </c>
      <c r="DO442" s="51">
        <v>1310</v>
      </c>
      <c r="DP442" s="51">
        <v>1283</v>
      </c>
      <c r="DQ442" s="51">
        <v>1238</v>
      </c>
      <c r="DR442" s="51">
        <v>1156</v>
      </c>
      <c r="DS442" s="51">
        <v>733</v>
      </c>
      <c r="DT442" s="51">
        <v>731</v>
      </c>
      <c r="DU442" s="51">
        <v>815</v>
      </c>
      <c r="DV442" s="51">
        <v>935</v>
      </c>
      <c r="DW442" s="51">
        <v>1016</v>
      </c>
      <c r="DX442" s="51">
        <v>1171</v>
      </c>
      <c r="DY442" s="51">
        <v>1161</v>
      </c>
      <c r="DZ442" s="51">
        <v>1144</v>
      </c>
      <c r="EA442" s="51">
        <v>1214</v>
      </c>
      <c r="EB442" s="51">
        <v>1341</v>
      </c>
      <c r="EC442" s="51">
        <v>1273</v>
      </c>
      <c r="ED442" s="51">
        <v>1419</v>
      </c>
      <c r="EE442" s="51">
        <v>1503</v>
      </c>
      <c r="EF442" s="51">
        <v>1579</v>
      </c>
      <c r="EG442" s="51">
        <v>1520</v>
      </c>
      <c r="EH442" s="51">
        <v>1686</v>
      </c>
      <c r="EI442" s="51">
        <v>1645</v>
      </c>
      <c r="EJ442" s="51">
        <v>1756</v>
      </c>
      <c r="EK442" s="51">
        <v>1731</v>
      </c>
      <c r="EL442" s="51">
        <v>1774</v>
      </c>
      <c r="EM442" s="51">
        <v>1962</v>
      </c>
      <c r="EN442" s="51">
        <v>1831</v>
      </c>
      <c r="EO442" s="51">
        <v>1946</v>
      </c>
      <c r="EP442" s="51">
        <v>1841</v>
      </c>
      <c r="EQ442" s="51">
        <v>1855</v>
      </c>
      <c r="ER442" s="51">
        <v>1687</v>
      </c>
      <c r="ES442" s="51">
        <v>1629</v>
      </c>
      <c r="ET442" s="51">
        <v>1454</v>
      </c>
      <c r="EU442" s="51">
        <v>1591</v>
      </c>
      <c r="EV442" s="51">
        <v>1527</v>
      </c>
      <c r="EW442" s="51">
        <v>1524</v>
      </c>
      <c r="EX442" s="51">
        <v>1510</v>
      </c>
      <c r="EY442" s="51">
        <v>1529</v>
      </c>
      <c r="EZ442" s="51">
        <v>1486</v>
      </c>
      <c r="FA442" s="51">
        <v>1410</v>
      </c>
      <c r="FB442" s="51">
        <v>1510</v>
      </c>
      <c r="FC442" s="51">
        <v>1481</v>
      </c>
      <c r="FD442" s="51">
        <v>1454</v>
      </c>
      <c r="FE442" s="51">
        <v>1480</v>
      </c>
      <c r="FF442" s="51">
        <v>1360</v>
      </c>
      <c r="FG442" s="51">
        <v>1320</v>
      </c>
      <c r="FH442" s="51">
        <v>1199</v>
      </c>
      <c r="FI442" s="51">
        <v>1156</v>
      </c>
      <c r="FJ442" s="51">
        <v>1163</v>
      </c>
      <c r="FK442" s="51">
        <v>1040</v>
      </c>
      <c r="FL442" s="51">
        <v>1007</v>
      </c>
      <c r="FM442" s="51">
        <v>979</v>
      </c>
      <c r="FN442" s="51">
        <v>946</v>
      </c>
      <c r="FO442" s="51">
        <v>906</v>
      </c>
      <c r="FP442" s="51">
        <v>933</v>
      </c>
      <c r="FQ442" s="51">
        <v>844</v>
      </c>
      <c r="FR442" s="51">
        <v>813</v>
      </c>
      <c r="FS442" s="51">
        <v>821</v>
      </c>
      <c r="FT442" s="51">
        <v>805</v>
      </c>
      <c r="FU442" s="51">
        <v>815</v>
      </c>
      <c r="FV442" s="51">
        <v>862</v>
      </c>
      <c r="FW442" s="51">
        <v>1026</v>
      </c>
      <c r="FX442" s="51">
        <v>754</v>
      </c>
      <c r="FY442" s="51">
        <v>706</v>
      </c>
      <c r="FZ442" s="51">
        <v>658</v>
      </c>
      <c r="GA442" s="51">
        <v>654</v>
      </c>
      <c r="GB442" s="51">
        <v>569</v>
      </c>
      <c r="GC442" s="51">
        <v>476</v>
      </c>
      <c r="GD442" s="51">
        <v>499</v>
      </c>
      <c r="GE442" s="51">
        <v>491</v>
      </c>
      <c r="GF442" s="51">
        <v>459</v>
      </c>
      <c r="GG442" s="51">
        <v>415</v>
      </c>
      <c r="GH442" s="51">
        <v>410</v>
      </c>
      <c r="GI442" s="51">
        <v>366</v>
      </c>
      <c r="GJ442" s="51">
        <v>306</v>
      </c>
      <c r="GK442" s="51">
        <v>275</v>
      </c>
      <c r="GL442" s="52">
        <v>1230</v>
      </c>
    </row>
    <row r="443" spans="1:194" s="1" customFormat="1">
      <c r="A443" s="30" t="s">
        <v>133</v>
      </c>
      <c r="B443" s="1" t="s">
        <v>518</v>
      </c>
      <c r="C443" s="29" t="str">
        <f t="shared" si="112"/>
        <v>LA England - Swale</v>
      </c>
      <c r="D443" s="50">
        <f t="shared" si="103"/>
        <v>59250</v>
      </c>
      <c r="E443" s="50">
        <f t="shared" si="104"/>
        <v>61367</v>
      </c>
      <c r="F443" s="51">
        <f t="shared" si="105"/>
        <v>154619</v>
      </c>
      <c r="G443" s="51">
        <f t="shared" si="106"/>
        <v>76731</v>
      </c>
      <c r="H443" s="52">
        <f t="shared" si="107"/>
        <v>77888</v>
      </c>
      <c r="I443" s="52">
        <f t="shared" si="108"/>
        <v>59250</v>
      </c>
      <c r="J443" s="52">
        <f t="shared" si="109"/>
        <v>61367</v>
      </c>
      <c r="K443" s="49">
        <f t="shared" si="110"/>
        <v>17481</v>
      </c>
      <c r="L443" s="50">
        <f t="shared" si="111"/>
        <v>16521</v>
      </c>
      <c r="M443" s="51">
        <v>838</v>
      </c>
      <c r="N443" s="51">
        <v>850</v>
      </c>
      <c r="O443" s="51">
        <v>887</v>
      </c>
      <c r="P443" s="51">
        <v>996</v>
      </c>
      <c r="Q443" s="51">
        <v>986</v>
      </c>
      <c r="R443" s="51">
        <v>989</v>
      </c>
      <c r="S443" s="51">
        <v>1026</v>
      </c>
      <c r="T443" s="51">
        <v>906</v>
      </c>
      <c r="U443" s="51">
        <v>1019</v>
      </c>
      <c r="V443" s="51">
        <v>1034</v>
      </c>
      <c r="W443" s="51">
        <v>1064</v>
      </c>
      <c r="X443" s="51">
        <v>1016</v>
      </c>
      <c r="Y443" s="51">
        <v>1019</v>
      </c>
      <c r="Z443" s="51">
        <v>986</v>
      </c>
      <c r="AA443" s="51">
        <v>989</v>
      </c>
      <c r="AB443" s="51">
        <v>979</v>
      </c>
      <c r="AC443" s="51">
        <v>1002</v>
      </c>
      <c r="AD443" s="51">
        <v>895</v>
      </c>
      <c r="AE443" s="51">
        <v>890</v>
      </c>
      <c r="AF443" s="51">
        <v>687</v>
      </c>
      <c r="AG443" s="51">
        <v>701</v>
      </c>
      <c r="AH443" s="51">
        <v>705</v>
      </c>
      <c r="AI443" s="51">
        <v>826</v>
      </c>
      <c r="AJ443" s="51">
        <v>875</v>
      </c>
      <c r="AK443" s="51">
        <v>887</v>
      </c>
      <c r="AL443" s="51">
        <v>940</v>
      </c>
      <c r="AM443" s="51">
        <v>937</v>
      </c>
      <c r="AN443" s="51">
        <v>896</v>
      </c>
      <c r="AO443" s="51">
        <v>1018</v>
      </c>
      <c r="AP443" s="51">
        <v>1010</v>
      </c>
      <c r="AQ443" s="51">
        <v>1047</v>
      </c>
      <c r="AR443" s="51">
        <v>1012</v>
      </c>
      <c r="AS443" s="51">
        <v>1103</v>
      </c>
      <c r="AT443" s="51">
        <v>1063</v>
      </c>
      <c r="AU443" s="51">
        <v>1006</v>
      </c>
      <c r="AV443" s="51">
        <v>1012</v>
      </c>
      <c r="AW443" s="51">
        <v>1073</v>
      </c>
      <c r="AX443" s="51">
        <v>1007</v>
      </c>
      <c r="AY443" s="51">
        <v>1003</v>
      </c>
      <c r="AZ443" s="51">
        <v>1004</v>
      </c>
      <c r="BA443" s="51">
        <v>1036</v>
      </c>
      <c r="BB443" s="51">
        <v>986</v>
      </c>
      <c r="BC443" s="51">
        <v>1032</v>
      </c>
      <c r="BD443" s="51">
        <v>1040</v>
      </c>
      <c r="BE443" s="51">
        <v>843</v>
      </c>
      <c r="BF443" s="51">
        <v>847</v>
      </c>
      <c r="BG443" s="51">
        <v>927</v>
      </c>
      <c r="BH443" s="51">
        <v>864</v>
      </c>
      <c r="BI443" s="51">
        <v>861</v>
      </c>
      <c r="BJ443" s="51">
        <v>1006</v>
      </c>
      <c r="BK443" s="51">
        <v>1039</v>
      </c>
      <c r="BL443" s="51">
        <v>1001</v>
      </c>
      <c r="BM443" s="51">
        <v>1027</v>
      </c>
      <c r="BN443" s="51">
        <v>1058</v>
      </c>
      <c r="BO443" s="51">
        <v>1138</v>
      </c>
      <c r="BP443" s="51">
        <v>1024</v>
      </c>
      <c r="BQ443" s="51">
        <v>1127</v>
      </c>
      <c r="BR443" s="51">
        <v>1070</v>
      </c>
      <c r="BS443" s="51">
        <v>1161</v>
      </c>
      <c r="BT443" s="51">
        <v>1043</v>
      </c>
      <c r="BU443" s="51">
        <v>996</v>
      </c>
      <c r="BV443" s="51">
        <v>966</v>
      </c>
      <c r="BW443" s="51">
        <v>887</v>
      </c>
      <c r="BX443" s="51">
        <v>910</v>
      </c>
      <c r="BY443" s="51">
        <v>880</v>
      </c>
      <c r="BZ443" s="51">
        <v>878</v>
      </c>
      <c r="CA443" s="51">
        <v>815</v>
      </c>
      <c r="CB443" s="51">
        <v>772</v>
      </c>
      <c r="CC443" s="51">
        <v>771</v>
      </c>
      <c r="CD443" s="51">
        <v>698</v>
      </c>
      <c r="CE443" s="51">
        <v>666</v>
      </c>
      <c r="CF443" s="51">
        <v>750</v>
      </c>
      <c r="CG443" s="51">
        <v>740</v>
      </c>
      <c r="CH443" s="51">
        <v>715</v>
      </c>
      <c r="CI443" s="51">
        <v>779</v>
      </c>
      <c r="CJ443" s="51">
        <v>853</v>
      </c>
      <c r="CK443" s="51">
        <v>625</v>
      </c>
      <c r="CL443" s="51">
        <v>588</v>
      </c>
      <c r="CM443" s="51">
        <v>591</v>
      </c>
      <c r="CN443" s="51">
        <v>491</v>
      </c>
      <c r="CO443" s="51">
        <v>433</v>
      </c>
      <c r="CP443" s="51">
        <v>351</v>
      </c>
      <c r="CQ443" s="51">
        <v>367</v>
      </c>
      <c r="CR443" s="51">
        <v>331</v>
      </c>
      <c r="CS443" s="51">
        <v>303</v>
      </c>
      <c r="CT443" s="51">
        <v>229</v>
      </c>
      <c r="CU443" s="51">
        <v>217</v>
      </c>
      <c r="CV443" s="51">
        <v>197</v>
      </c>
      <c r="CW443" s="51">
        <v>139</v>
      </c>
      <c r="CX443" s="51">
        <v>112</v>
      </c>
      <c r="CY443" s="51">
        <v>368</v>
      </c>
      <c r="CZ443" s="51">
        <v>831</v>
      </c>
      <c r="DA443" s="51">
        <v>797</v>
      </c>
      <c r="DB443" s="51">
        <v>876</v>
      </c>
      <c r="DC443" s="51">
        <v>976</v>
      </c>
      <c r="DD443" s="51">
        <v>893</v>
      </c>
      <c r="DE443" s="51">
        <v>967</v>
      </c>
      <c r="DF443" s="51">
        <v>927</v>
      </c>
      <c r="DG443" s="51">
        <v>948</v>
      </c>
      <c r="DH443" s="51">
        <v>921</v>
      </c>
      <c r="DI443" s="51">
        <v>959</v>
      </c>
      <c r="DJ443" s="51">
        <v>954</v>
      </c>
      <c r="DK443" s="51">
        <v>975</v>
      </c>
      <c r="DL443" s="51">
        <v>1015</v>
      </c>
      <c r="DM443" s="51">
        <v>942</v>
      </c>
      <c r="DN443" s="51">
        <v>943</v>
      </c>
      <c r="DO443" s="51">
        <v>890</v>
      </c>
      <c r="DP443" s="51">
        <v>854</v>
      </c>
      <c r="DQ443" s="51">
        <v>853</v>
      </c>
      <c r="DR443" s="51">
        <v>817</v>
      </c>
      <c r="DS443" s="51">
        <v>597</v>
      </c>
      <c r="DT443" s="51">
        <v>622</v>
      </c>
      <c r="DU443" s="51">
        <v>659</v>
      </c>
      <c r="DV443" s="51">
        <v>765</v>
      </c>
      <c r="DW443" s="51">
        <v>903</v>
      </c>
      <c r="DX443" s="51">
        <v>825</v>
      </c>
      <c r="DY443" s="51">
        <v>898</v>
      </c>
      <c r="DZ443" s="51">
        <v>866</v>
      </c>
      <c r="EA443" s="51">
        <v>931</v>
      </c>
      <c r="EB443" s="51">
        <v>964</v>
      </c>
      <c r="EC443" s="51">
        <v>1030</v>
      </c>
      <c r="ED443" s="51">
        <v>1010</v>
      </c>
      <c r="EE443" s="51">
        <v>1028</v>
      </c>
      <c r="EF443" s="51">
        <v>1129</v>
      </c>
      <c r="EG443" s="51">
        <v>1120</v>
      </c>
      <c r="EH443" s="51">
        <v>1104</v>
      </c>
      <c r="EI443" s="51">
        <v>1031</v>
      </c>
      <c r="EJ443" s="51">
        <v>1045</v>
      </c>
      <c r="EK443" s="51">
        <v>1100</v>
      </c>
      <c r="EL443" s="51">
        <v>1006</v>
      </c>
      <c r="EM443" s="51">
        <v>992</v>
      </c>
      <c r="EN443" s="51">
        <v>1061</v>
      </c>
      <c r="EO443" s="51">
        <v>1030</v>
      </c>
      <c r="EP443" s="51">
        <v>994</v>
      </c>
      <c r="EQ443" s="51">
        <v>997</v>
      </c>
      <c r="ER443" s="51">
        <v>849</v>
      </c>
      <c r="ES443" s="51">
        <v>875</v>
      </c>
      <c r="ET443" s="51">
        <v>891</v>
      </c>
      <c r="EU443" s="51">
        <v>888</v>
      </c>
      <c r="EV443" s="51">
        <v>970</v>
      </c>
      <c r="EW443" s="51">
        <v>1018</v>
      </c>
      <c r="EX443" s="51">
        <v>1004</v>
      </c>
      <c r="EY443" s="51">
        <v>1036</v>
      </c>
      <c r="EZ443" s="51">
        <v>1084</v>
      </c>
      <c r="FA443" s="51">
        <v>1137</v>
      </c>
      <c r="FB443" s="51">
        <v>1072</v>
      </c>
      <c r="FC443" s="51">
        <v>1081</v>
      </c>
      <c r="FD443" s="51">
        <v>1127</v>
      </c>
      <c r="FE443" s="51">
        <v>1149</v>
      </c>
      <c r="FF443" s="51">
        <v>1131</v>
      </c>
      <c r="FG443" s="51">
        <v>1033</v>
      </c>
      <c r="FH443" s="51">
        <v>1036</v>
      </c>
      <c r="FI443" s="51">
        <v>975</v>
      </c>
      <c r="FJ443" s="51">
        <v>997</v>
      </c>
      <c r="FK443" s="51">
        <v>877</v>
      </c>
      <c r="FL443" s="51">
        <v>857</v>
      </c>
      <c r="FM443" s="51">
        <v>828</v>
      </c>
      <c r="FN443" s="51">
        <v>813</v>
      </c>
      <c r="FO443" s="51">
        <v>773</v>
      </c>
      <c r="FP443" s="51">
        <v>760</v>
      </c>
      <c r="FQ443" s="51">
        <v>733</v>
      </c>
      <c r="FR443" s="51">
        <v>738</v>
      </c>
      <c r="FS443" s="51">
        <v>746</v>
      </c>
      <c r="FT443" s="51">
        <v>813</v>
      </c>
      <c r="FU443" s="51">
        <v>842</v>
      </c>
      <c r="FV443" s="51">
        <v>868</v>
      </c>
      <c r="FW443" s="51">
        <v>988</v>
      </c>
      <c r="FX443" s="51">
        <v>660</v>
      </c>
      <c r="FY443" s="51">
        <v>686</v>
      </c>
      <c r="FZ443" s="51">
        <v>653</v>
      </c>
      <c r="GA443" s="51">
        <v>563</v>
      </c>
      <c r="GB443" s="51">
        <v>455</v>
      </c>
      <c r="GC443" s="51">
        <v>450</v>
      </c>
      <c r="GD443" s="51">
        <v>448</v>
      </c>
      <c r="GE443" s="51">
        <v>420</v>
      </c>
      <c r="GF443" s="51">
        <v>367</v>
      </c>
      <c r="GG443" s="51">
        <v>332</v>
      </c>
      <c r="GH443" s="51">
        <v>293</v>
      </c>
      <c r="GI443" s="51">
        <v>253</v>
      </c>
      <c r="GJ443" s="51">
        <v>217</v>
      </c>
      <c r="GK443" s="51">
        <v>201</v>
      </c>
      <c r="GL443" s="52">
        <v>856</v>
      </c>
    </row>
    <row r="444" spans="1:194" s="1" customFormat="1">
      <c r="A444" s="30" t="s">
        <v>133</v>
      </c>
      <c r="B444" s="1" t="s">
        <v>519</v>
      </c>
      <c r="C444" s="29" t="str">
        <f t="shared" si="112"/>
        <v>LA England - Swindon</v>
      </c>
      <c r="D444" s="50">
        <f t="shared" si="103"/>
        <v>90470</v>
      </c>
      <c r="E444" s="50">
        <f t="shared" si="104"/>
        <v>92993</v>
      </c>
      <c r="F444" s="51">
        <f t="shared" si="105"/>
        <v>235657</v>
      </c>
      <c r="G444" s="51">
        <f t="shared" si="106"/>
        <v>117144</v>
      </c>
      <c r="H444" s="52">
        <f t="shared" si="107"/>
        <v>118513</v>
      </c>
      <c r="I444" s="52">
        <f t="shared" si="108"/>
        <v>90470</v>
      </c>
      <c r="J444" s="52">
        <f t="shared" si="109"/>
        <v>92993</v>
      </c>
      <c r="K444" s="49">
        <f t="shared" si="110"/>
        <v>26674</v>
      </c>
      <c r="L444" s="50">
        <f t="shared" si="111"/>
        <v>25520</v>
      </c>
      <c r="M444" s="51">
        <v>1279</v>
      </c>
      <c r="N444" s="51">
        <v>1325</v>
      </c>
      <c r="O444" s="51">
        <v>1330</v>
      </c>
      <c r="P444" s="51">
        <v>1434</v>
      </c>
      <c r="Q444" s="51">
        <v>1449</v>
      </c>
      <c r="R444" s="51">
        <v>1479</v>
      </c>
      <c r="S444" s="51">
        <v>1529</v>
      </c>
      <c r="T444" s="51">
        <v>1583</v>
      </c>
      <c r="U444" s="51">
        <v>1534</v>
      </c>
      <c r="V444" s="51">
        <v>1546</v>
      </c>
      <c r="W444" s="51">
        <v>1695</v>
      </c>
      <c r="X444" s="51">
        <v>1614</v>
      </c>
      <c r="Y444" s="51">
        <v>1575</v>
      </c>
      <c r="Z444" s="51">
        <v>1515</v>
      </c>
      <c r="AA444" s="51">
        <v>1518</v>
      </c>
      <c r="AB444" s="51">
        <v>1466</v>
      </c>
      <c r="AC444" s="51">
        <v>1437</v>
      </c>
      <c r="AD444" s="51">
        <v>1366</v>
      </c>
      <c r="AE444" s="51">
        <v>1278</v>
      </c>
      <c r="AF444" s="51">
        <v>1117</v>
      </c>
      <c r="AG444" s="51">
        <v>1060</v>
      </c>
      <c r="AH444" s="51">
        <v>1085</v>
      </c>
      <c r="AI444" s="51">
        <v>1151</v>
      </c>
      <c r="AJ444" s="51">
        <v>1272</v>
      </c>
      <c r="AK444" s="51">
        <v>1349</v>
      </c>
      <c r="AL444" s="51">
        <v>1395</v>
      </c>
      <c r="AM444" s="51">
        <v>1431</v>
      </c>
      <c r="AN444" s="51">
        <v>1489</v>
      </c>
      <c r="AO444" s="51">
        <v>1469</v>
      </c>
      <c r="AP444" s="51">
        <v>1501</v>
      </c>
      <c r="AQ444" s="51">
        <v>1689</v>
      </c>
      <c r="AR444" s="51">
        <v>1722</v>
      </c>
      <c r="AS444" s="51">
        <v>1747</v>
      </c>
      <c r="AT444" s="51">
        <v>1636</v>
      </c>
      <c r="AU444" s="51">
        <v>1723</v>
      </c>
      <c r="AV444" s="51">
        <v>1723</v>
      </c>
      <c r="AW444" s="51">
        <v>1749</v>
      </c>
      <c r="AX444" s="51">
        <v>1697</v>
      </c>
      <c r="AY444" s="51">
        <v>1709</v>
      </c>
      <c r="AZ444" s="51">
        <v>1702</v>
      </c>
      <c r="BA444" s="51">
        <v>1696</v>
      </c>
      <c r="BB444" s="51">
        <v>1735</v>
      </c>
      <c r="BC444" s="51">
        <v>1789</v>
      </c>
      <c r="BD444" s="51">
        <v>1648</v>
      </c>
      <c r="BE444" s="51">
        <v>1561</v>
      </c>
      <c r="BF444" s="51">
        <v>1482</v>
      </c>
      <c r="BG444" s="51">
        <v>1534</v>
      </c>
      <c r="BH444" s="51">
        <v>1670</v>
      </c>
      <c r="BI444" s="51">
        <v>1620</v>
      </c>
      <c r="BJ444" s="51">
        <v>1699</v>
      </c>
      <c r="BK444" s="51">
        <v>1721</v>
      </c>
      <c r="BL444" s="51">
        <v>1721</v>
      </c>
      <c r="BM444" s="51">
        <v>1676</v>
      </c>
      <c r="BN444" s="51">
        <v>1665</v>
      </c>
      <c r="BO444" s="51">
        <v>1639</v>
      </c>
      <c r="BP444" s="51">
        <v>1654</v>
      </c>
      <c r="BQ444" s="51">
        <v>1666</v>
      </c>
      <c r="BR444" s="51">
        <v>1687</v>
      </c>
      <c r="BS444" s="51">
        <v>1619</v>
      </c>
      <c r="BT444" s="51">
        <v>1622</v>
      </c>
      <c r="BU444" s="51">
        <v>1569</v>
      </c>
      <c r="BV444" s="51">
        <v>1465</v>
      </c>
      <c r="BW444" s="51">
        <v>1438</v>
      </c>
      <c r="BX444" s="51">
        <v>1344</v>
      </c>
      <c r="BY444" s="51">
        <v>1215</v>
      </c>
      <c r="BZ444" s="51">
        <v>1155</v>
      </c>
      <c r="CA444" s="51">
        <v>1070</v>
      </c>
      <c r="CB444" s="51">
        <v>1034</v>
      </c>
      <c r="CC444" s="51">
        <v>1055</v>
      </c>
      <c r="CD444" s="51">
        <v>970</v>
      </c>
      <c r="CE444" s="51">
        <v>928</v>
      </c>
      <c r="CF444" s="51">
        <v>904</v>
      </c>
      <c r="CG444" s="51">
        <v>933</v>
      </c>
      <c r="CH444" s="51">
        <v>847</v>
      </c>
      <c r="CI444" s="51">
        <v>924</v>
      </c>
      <c r="CJ444" s="51">
        <v>1001</v>
      </c>
      <c r="CK444" s="51">
        <v>740</v>
      </c>
      <c r="CL444" s="51">
        <v>713</v>
      </c>
      <c r="CM444" s="51">
        <v>638</v>
      </c>
      <c r="CN444" s="51">
        <v>579</v>
      </c>
      <c r="CO444" s="51">
        <v>542</v>
      </c>
      <c r="CP444" s="51">
        <v>444</v>
      </c>
      <c r="CQ444" s="51">
        <v>451</v>
      </c>
      <c r="CR444" s="51">
        <v>410</v>
      </c>
      <c r="CS444" s="51">
        <v>377</v>
      </c>
      <c r="CT444" s="51">
        <v>351</v>
      </c>
      <c r="CU444" s="51">
        <v>315</v>
      </c>
      <c r="CV444" s="51">
        <v>241</v>
      </c>
      <c r="CW444" s="51">
        <v>224</v>
      </c>
      <c r="CX444" s="51">
        <v>184</v>
      </c>
      <c r="CY444" s="51">
        <v>611</v>
      </c>
      <c r="CZ444" s="51">
        <v>1230</v>
      </c>
      <c r="DA444" s="51">
        <v>1323</v>
      </c>
      <c r="DB444" s="51">
        <v>1304</v>
      </c>
      <c r="DC444" s="51">
        <v>1340</v>
      </c>
      <c r="DD444" s="51">
        <v>1442</v>
      </c>
      <c r="DE444" s="51">
        <v>1490</v>
      </c>
      <c r="DF444" s="51">
        <v>1423</v>
      </c>
      <c r="DG444" s="51">
        <v>1452</v>
      </c>
      <c r="DH444" s="51">
        <v>1496</v>
      </c>
      <c r="DI444" s="51">
        <v>1559</v>
      </c>
      <c r="DJ444" s="51">
        <v>1524</v>
      </c>
      <c r="DK444" s="51">
        <v>1529</v>
      </c>
      <c r="DL444" s="51">
        <v>1485</v>
      </c>
      <c r="DM444" s="51">
        <v>1478</v>
      </c>
      <c r="DN444" s="51">
        <v>1473</v>
      </c>
      <c r="DO444" s="51">
        <v>1359</v>
      </c>
      <c r="DP444" s="51">
        <v>1254</v>
      </c>
      <c r="DQ444" s="51">
        <v>1359</v>
      </c>
      <c r="DR444" s="51">
        <v>1191</v>
      </c>
      <c r="DS444" s="51">
        <v>920</v>
      </c>
      <c r="DT444" s="51">
        <v>899</v>
      </c>
      <c r="DU444" s="51">
        <v>996</v>
      </c>
      <c r="DV444" s="51">
        <v>1081</v>
      </c>
      <c r="DW444" s="51">
        <v>1301</v>
      </c>
      <c r="DX444" s="51">
        <v>1356</v>
      </c>
      <c r="DY444" s="51">
        <v>1425</v>
      </c>
      <c r="DZ444" s="51">
        <v>1384</v>
      </c>
      <c r="EA444" s="51">
        <v>1535</v>
      </c>
      <c r="EB444" s="51">
        <v>1610</v>
      </c>
      <c r="EC444" s="51">
        <v>1679</v>
      </c>
      <c r="ED444" s="51">
        <v>1674</v>
      </c>
      <c r="EE444" s="51">
        <v>1745</v>
      </c>
      <c r="EF444" s="51">
        <v>1770</v>
      </c>
      <c r="EG444" s="51">
        <v>1776</v>
      </c>
      <c r="EH444" s="51">
        <v>1877</v>
      </c>
      <c r="EI444" s="51">
        <v>1906</v>
      </c>
      <c r="EJ444" s="51">
        <v>1727</v>
      </c>
      <c r="EK444" s="51">
        <v>1884</v>
      </c>
      <c r="EL444" s="51">
        <v>1808</v>
      </c>
      <c r="EM444" s="51">
        <v>1742</v>
      </c>
      <c r="EN444" s="51">
        <v>1756</v>
      </c>
      <c r="EO444" s="51">
        <v>1764</v>
      </c>
      <c r="EP444" s="51">
        <v>1718</v>
      </c>
      <c r="EQ444" s="51">
        <v>1594</v>
      </c>
      <c r="ER444" s="51">
        <v>1538</v>
      </c>
      <c r="ES444" s="51">
        <v>1560</v>
      </c>
      <c r="ET444" s="51">
        <v>1528</v>
      </c>
      <c r="EU444" s="51">
        <v>1469</v>
      </c>
      <c r="EV444" s="51">
        <v>1617</v>
      </c>
      <c r="EW444" s="51">
        <v>1713</v>
      </c>
      <c r="EX444" s="51">
        <v>1664</v>
      </c>
      <c r="EY444" s="51">
        <v>1668</v>
      </c>
      <c r="EZ444" s="51">
        <v>1568</v>
      </c>
      <c r="FA444" s="51">
        <v>1654</v>
      </c>
      <c r="FB444" s="51">
        <v>1638</v>
      </c>
      <c r="FC444" s="51">
        <v>1705</v>
      </c>
      <c r="FD444" s="51">
        <v>1648</v>
      </c>
      <c r="FE444" s="51">
        <v>1586</v>
      </c>
      <c r="FF444" s="51">
        <v>1535</v>
      </c>
      <c r="FG444" s="51">
        <v>1546</v>
      </c>
      <c r="FH444" s="51">
        <v>1463</v>
      </c>
      <c r="FI444" s="51">
        <v>1421</v>
      </c>
      <c r="FJ444" s="51">
        <v>1352</v>
      </c>
      <c r="FK444" s="51">
        <v>1269</v>
      </c>
      <c r="FL444" s="51">
        <v>1243</v>
      </c>
      <c r="FM444" s="51">
        <v>1167</v>
      </c>
      <c r="FN444" s="51">
        <v>1091</v>
      </c>
      <c r="FO444" s="51">
        <v>1098</v>
      </c>
      <c r="FP444" s="51">
        <v>1149</v>
      </c>
      <c r="FQ444" s="51">
        <v>1091</v>
      </c>
      <c r="FR444" s="51">
        <v>950</v>
      </c>
      <c r="FS444" s="51">
        <v>987</v>
      </c>
      <c r="FT444" s="51">
        <v>962</v>
      </c>
      <c r="FU444" s="51">
        <v>972</v>
      </c>
      <c r="FV444" s="51">
        <v>1060</v>
      </c>
      <c r="FW444" s="51">
        <v>1105</v>
      </c>
      <c r="FX444" s="51">
        <v>825</v>
      </c>
      <c r="FY444" s="51">
        <v>795</v>
      </c>
      <c r="FZ444" s="51">
        <v>757</v>
      </c>
      <c r="GA444" s="51">
        <v>697</v>
      </c>
      <c r="GB444" s="51">
        <v>612</v>
      </c>
      <c r="GC444" s="51">
        <v>519</v>
      </c>
      <c r="GD444" s="51">
        <v>575</v>
      </c>
      <c r="GE444" s="51">
        <v>533</v>
      </c>
      <c r="GF444" s="51">
        <v>485</v>
      </c>
      <c r="GG444" s="51">
        <v>449</v>
      </c>
      <c r="GH444" s="51">
        <v>392</v>
      </c>
      <c r="GI444" s="51">
        <v>388</v>
      </c>
      <c r="GJ444" s="51">
        <v>343</v>
      </c>
      <c r="GK444" s="51">
        <v>275</v>
      </c>
      <c r="GL444" s="52">
        <v>1213</v>
      </c>
    </row>
    <row r="445" spans="1:194" s="1" customFormat="1">
      <c r="A445" s="30" t="s">
        <v>133</v>
      </c>
      <c r="B445" s="1" t="s">
        <v>520</v>
      </c>
      <c r="C445" s="29" t="str">
        <f t="shared" si="112"/>
        <v>LA England - Tameside</v>
      </c>
      <c r="D445" s="50">
        <f t="shared" si="103"/>
        <v>87749</v>
      </c>
      <c r="E445" s="50">
        <f t="shared" si="104"/>
        <v>93356</v>
      </c>
      <c r="F445" s="51">
        <f t="shared" si="105"/>
        <v>232753</v>
      </c>
      <c r="G445" s="51">
        <f t="shared" si="106"/>
        <v>114289</v>
      </c>
      <c r="H445" s="52">
        <f t="shared" si="107"/>
        <v>118464</v>
      </c>
      <c r="I445" s="52">
        <f t="shared" si="108"/>
        <v>87749</v>
      </c>
      <c r="J445" s="52">
        <f t="shared" si="109"/>
        <v>93356</v>
      </c>
      <c r="K445" s="49">
        <f t="shared" si="110"/>
        <v>26540</v>
      </c>
      <c r="L445" s="50">
        <f t="shared" si="111"/>
        <v>25108</v>
      </c>
      <c r="M445" s="51">
        <v>1302</v>
      </c>
      <c r="N445" s="51">
        <v>1360</v>
      </c>
      <c r="O445" s="51">
        <v>1376</v>
      </c>
      <c r="P445" s="51">
        <v>1463</v>
      </c>
      <c r="Q445" s="51">
        <v>1458</v>
      </c>
      <c r="R445" s="51">
        <v>1457</v>
      </c>
      <c r="S445" s="51">
        <v>1441</v>
      </c>
      <c r="T445" s="51">
        <v>1510</v>
      </c>
      <c r="U445" s="51">
        <v>1457</v>
      </c>
      <c r="V445" s="51">
        <v>1580</v>
      </c>
      <c r="W445" s="51">
        <v>1584</v>
      </c>
      <c r="X445" s="51">
        <v>1584</v>
      </c>
      <c r="Y445" s="51">
        <v>1615</v>
      </c>
      <c r="Z445" s="51">
        <v>1494</v>
      </c>
      <c r="AA445" s="51">
        <v>1562</v>
      </c>
      <c r="AB445" s="51">
        <v>1467</v>
      </c>
      <c r="AC445" s="51">
        <v>1428</v>
      </c>
      <c r="AD445" s="51">
        <v>1402</v>
      </c>
      <c r="AE445" s="51">
        <v>1324</v>
      </c>
      <c r="AF445" s="51">
        <v>1133</v>
      </c>
      <c r="AG445" s="51">
        <v>1136</v>
      </c>
      <c r="AH445" s="51">
        <v>1049</v>
      </c>
      <c r="AI445" s="51">
        <v>1096</v>
      </c>
      <c r="AJ445" s="51">
        <v>1345</v>
      </c>
      <c r="AK445" s="51">
        <v>1271</v>
      </c>
      <c r="AL445" s="51">
        <v>1377</v>
      </c>
      <c r="AM445" s="51">
        <v>1432</v>
      </c>
      <c r="AN445" s="51">
        <v>1393</v>
      </c>
      <c r="AO445" s="51">
        <v>1383</v>
      </c>
      <c r="AP445" s="51">
        <v>1403</v>
      </c>
      <c r="AQ445" s="51">
        <v>1695</v>
      </c>
      <c r="AR445" s="51">
        <v>1588</v>
      </c>
      <c r="AS445" s="51">
        <v>1570</v>
      </c>
      <c r="AT445" s="51">
        <v>1624</v>
      </c>
      <c r="AU445" s="51">
        <v>1572</v>
      </c>
      <c r="AV445" s="51">
        <v>1528</v>
      </c>
      <c r="AW445" s="51">
        <v>1662</v>
      </c>
      <c r="AX445" s="51">
        <v>1574</v>
      </c>
      <c r="AY445" s="51">
        <v>1544</v>
      </c>
      <c r="AZ445" s="51">
        <v>1566</v>
      </c>
      <c r="BA445" s="51">
        <v>1433</v>
      </c>
      <c r="BB445" s="51">
        <v>1455</v>
      </c>
      <c r="BC445" s="51">
        <v>1450</v>
      </c>
      <c r="BD445" s="51">
        <v>1434</v>
      </c>
      <c r="BE445" s="51">
        <v>1326</v>
      </c>
      <c r="BF445" s="51">
        <v>1425</v>
      </c>
      <c r="BG445" s="51">
        <v>1354</v>
      </c>
      <c r="BH445" s="51">
        <v>1354</v>
      </c>
      <c r="BI445" s="51">
        <v>1406</v>
      </c>
      <c r="BJ445" s="51">
        <v>1440</v>
      </c>
      <c r="BK445" s="51">
        <v>1544</v>
      </c>
      <c r="BL445" s="51">
        <v>1650</v>
      </c>
      <c r="BM445" s="51">
        <v>1688</v>
      </c>
      <c r="BN445" s="51">
        <v>1638</v>
      </c>
      <c r="BO445" s="51">
        <v>1622</v>
      </c>
      <c r="BP445" s="51">
        <v>1672</v>
      </c>
      <c r="BQ445" s="51">
        <v>1709</v>
      </c>
      <c r="BR445" s="51">
        <v>1648</v>
      </c>
      <c r="BS445" s="51">
        <v>1651</v>
      </c>
      <c r="BT445" s="51">
        <v>1566</v>
      </c>
      <c r="BU445" s="51">
        <v>1512</v>
      </c>
      <c r="BV445" s="51">
        <v>1529</v>
      </c>
      <c r="BW445" s="51">
        <v>1408</v>
      </c>
      <c r="BX445" s="51">
        <v>1314</v>
      </c>
      <c r="BY445" s="51">
        <v>1334</v>
      </c>
      <c r="BZ445" s="51">
        <v>1225</v>
      </c>
      <c r="CA445" s="51">
        <v>1147</v>
      </c>
      <c r="CB445" s="51">
        <v>1044</v>
      </c>
      <c r="CC445" s="51">
        <v>1004</v>
      </c>
      <c r="CD445" s="51">
        <v>1090</v>
      </c>
      <c r="CE445" s="51">
        <v>1091</v>
      </c>
      <c r="CF445" s="51">
        <v>975</v>
      </c>
      <c r="CG445" s="51">
        <v>1010</v>
      </c>
      <c r="CH445" s="51">
        <v>1040</v>
      </c>
      <c r="CI445" s="51">
        <v>1139</v>
      </c>
      <c r="CJ445" s="51">
        <v>1186</v>
      </c>
      <c r="CK445" s="51">
        <v>787</v>
      </c>
      <c r="CL445" s="51">
        <v>777</v>
      </c>
      <c r="CM445" s="51">
        <v>739</v>
      </c>
      <c r="CN445" s="51">
        <v>699</v>
      </c>
      <c r="CO445" s="51">
        <v>543</v>
      </c>
      <c r="CP445" s="51">
        <v>457</v>
      </c>
      <c r="CQ445" s="51">
        <v>485</v>
      </c>
      <c r="CR445" s="51">
        <v>411</v>
      </c>
      <c r="CS445" s="51">
        <v>408</v>
      </c>
      <c r="CT445" s="51">
        <v>343</v>
      </c>
      <c r="CU445" s="51">
        <v>304</v>
      </c>
      <c r="CV445" s="51">
        <v>242</v>
      </c>
      <c r="CW445" s="51">
        <v>166</v>
      </c>
      <c r="CX445" s="51">
        <v>150</v>
      </c>
      <c r="CY445" s="51">
        <v>460</v>
      </c>
      <c r="CZ445" s="51">
        <v>1260</v>
      </c>
      <c r="DA445" s="51">
        <v>1205</v>
      </c>
      <c r="DB445" s="51">
        <v>1279</v>
      </c>
      <c r="DC445" s="51">
        <v>1350</v>
      </c>
      <c r="DD445" s="51">
        <v>1345</v>
      </c>
      <c r="DE445" s="51">
        <v>1339</v>
      </c>
      <c r="DF445" s="51">
        <v>1441</v>
      </c>
      <c r="DG445" s="51">
        <v>1391</v>
      </c>
      <c r="DH445" s="51">
        <v>1442</v>
      </c>
      <c r="DI445" s="51">
        <v>1488</v>
      </c>
      <c r="DJ445" s="51">
        <v>1507</v>
      </c>
      <c r="DK445" s="51">
        <v>1532</v>
      </c>
      <c r="DL445" s="51">
        <v>1510</v>
      </c>
      <c r="DM445" s="51">
        <v>1479</v>
      </c>
      <c r="DN445" s="51">
        <v>1427</v>
      </c>
      <c r="DO445" s="51">
        <v>1415</v>
      </c>
      <c r="DP445" s="51">
        <v>1390</v>
      </c>
      <c r="DQ445" s="51">
        <v>1308</v>
      </c>
      <c r="DR445" s="51">
        <v>1206</v>
      </c>
      <c r="DS445" s="51">
        <v>950</v>
      </c>
      <c r="DT445" s="51">
        <v>933</v>
      </c>
      <c r="DU445" s="51">
        <v>1070</v>
      </c>
      <c r="DV445" s="51">
        <v>1170</v>
      </c>
      <c r="DW445" s="51">
        <v>1314</v>
      </c>
      <c r="DX445" s="51">
        <v>1315</v>
      </c>
      <c r="DY445" s="51">
        <v>1463</v>
      </c>
      <c r="DZ445" s="51">
        <v>1420</v>
      </c>
      <c r="EA445" s="51">
        <v>1547</v>
      </c>
      <c r="EB445" s="51">
        <v>1594</v>
      </c>
      <c r="EC445" s="51">
        <v>1744</v>
      </c>
      <c r="ED445" s="51">
        <v>1690</v>
      </c>
      <c r="EE445" s="51">
        <v>1843</v>
      </c>
      <c r="EF445" s="51">
        <v>1794</v>
      </c>
      <c r="EG445" s="51">
        <v>1798</v>
      </c>
      <c r="EH445" s="51">
        <v>1865</v>
      </c>
      <c r="EI445" s="51">
        <v>1738</v>
      </c>
      <c r="EJ445" s="51">
        <v>1764</v>
      </c>
      <c r="EK445" s="51">
        <v>1746</v>
      </c>
      <c r="EL445" s="51">
        <v>1585</v>
      </c>
      <c r="EM445" s="51">
        <v>1582</v>
      </c>
      <c r="EN445" s="51">
        <v>1586</v>
      </c>
      <c r="EO445" s="51">
        <v>1546</v>
      </c>
      <c r="EP445" s="51">
        <v>1586</v>
      </c>
      <c r="EQ445" s="51">
        <v>1435</v>
      </c>
      <c r="ER445" s="51">
        <v>1355</v>
      </c>
      <c r="ES445" s="51">
        <v>1397</v>
      </c>
      <c r="ET445" s="51">
        <v>1358</v>
      </c>
      <c r="EU445" s="51">
        <v>1412</v>
      </c>
      <c r="EV445" s="51">
        <v>1444</v>
      </c>
      <c r="EW445" s="51">
        <v>1506</v>
      </c>
      <c r="EX445" s="51">
        <v>1633</v>
      </c>
      <c r="EY445" s="51">
        <v>1618</v>
      </c>
      <c r="EZ445" s="51">
        <v>1531</v>
      </c>
      <c r="FA445" s="51">
        <v>1606</v>
      </c>
      <c r="FB445" s="51">
        <v>1714</v>
      </c>
      <c r="FC445" s="51">
        <v>1693</v>
      </c>
      <c r="FD445" s="51">
        <v>1628</v>
      </c>
      <c r="FE445" s="51">
        <v>1662</v>
      </c>
      <c r="FF445" s="51">
        <v>1592</v>
      </c>
      <c r="FG445" s="51">
        <v>1594</v>
      </c>
      <c r="FH445" s="51">
        <v>1579</v>
      </c>
      <c r="FI445" s="51">
        <v>1566</v>
      </c>
      <c r="FJ445" s="51">
        <v>1320</v>
      </c>
      <c r="FK445" s="51">
        <v>1409</v>
      </c>
      <c r="FL445" s="51">
        <v>1334</v>
      </c>
      <c r="FM445" s="51">
        <v>1255</v>
      </c>
      <c r="FN445" s="51">
        <v>1181</v>
      </c>
      <c r="FO445" s="51">
        <v>1086</v>
      </c>
      <c r="FP445" s="51">
        <v>1126</v>
      </c>
      <c r="FQ445" s="51">
        <v>1117</v>
      </c>
      <c r="FR445" s="51">
        <v>1058</v>
      </c>
      <c r="FS445" s="51">
        <v>1150</v>
      </c>
      <c r="FT445" s="51">
        <v>1093</v>
      </c>
      <c r="FU445" s="51">
        <v>1117</v>
      </c>
      <c r="FV445" s="51">
        <v>1140</v>
      </c>
      <c r="FW445" s="51">
        <v>1345</v>
      </c>
      <c r="FX445" s="51">
        <v>931</v>
      </c>
      <c r="FY445" s="51">
        <v>879</v>
      </c>
      <c r="FZ445" s="51">
        <v>868</v>
      </c>
      <c r="GA445" s="51">
        <v>817</v>
      </c>
      <c r="GB445" s="51">
        <v>725</v>
      </c>
      <c r="GC445" s="51">
        <v>624</v>
      </c>
      <c r="GD445" s="51">
        <v>581</v>
      </c>
      <c r="GE445" s="51">
        <v>545</v>
      </c>
      <c r="GF445" s="51">
        <v>588</v>
      </c>
      <c r="GG445" s="51">
        <v>471</v>
      </c>
      <c r="GH445" s="51">
        <v>408</v>
      </c>
      <c r="GI445" s="51">
        <v>397</v>
      </c>
      <c r="GJ445" s="51">
        <v>314</v>
      </c>
      <c r="GK445" s="51">
        <v>263</v>
      </c>
      <c r="GL445" s="52">
        <v>1042</v>
      </c>
    </row>
    <row r="446" spans="1:194" s="1" customFormat="1">
      <c r="A446" s="30" t="s">
        <v>133</v>
      </c>
      <c r="B446" s="1" t="s">
        <v>521</v>
      </c>
      <c r="C446" s="29" t="str">
        <f t="shared" si="112"/>
        <v>LA England - Tamworth</v>
      </c>
      <c r="D446" s="50">
        <f t="shared" si="103"/>
        <v>30375</v>
      </c>
      <c r="E446" s="50">
        <f t="shared" si="104"/>
        <v>32366</v>
      </c>
      <c r="F446" s="51">
        <f t="shared" si="105"/>
        <v>79639</v>
      </c>
      <c r="G446" s="51">
        <f t="shared" si="106"/>
        <v>39099</v>
      </c>
      <c r="H446" s="52">
        <f t="shared" si="107"/>
        <v>40540</v>
      </c>
      <c r="I446" s="52">
        <f t="shared" si="108"/>
        <v>30375</v>
      </c>
      <c r="J446" s="52">
        <f t="shared" si="109"/>
        <v>32366</v>
      </c>
      <c r="K446" s="49">
        <f t="shared" si="110"/>
        <v>8724</v>
      </c>
      <c r="L446" s="50">
        <f t="shared" si="111"/>
        <v>8174</v>
      </c>
      <c r="M446" s="51">
        <v>450</v>
      </c>
      <c r="N446" s="51">
        <v>480</v>
      </c>
      <c r="O446" s="51">
        <v>472</v>
      </c>
      <c r="P446" s="51">
        <v>442</v>
      </c>
      <c r="Q446" s="51">
        <v>466</v>
      </c>
      <c r="R446" s="51">
        <v>511</v>
      </c>
      <c r="S446" s="51">
        <v>517</v>
      </c>
      <c r="T446" s="51">
        <v>439</v>
      </c>
      <c r="U446" s="51">
        <v>440</v>
      </c>
      <c r="V446" s="51">
        <v>525</v>
      </c>
      <c r="W446" s="51">
        <v>502</v>
      </c>
      <c r="X446" s="51">
        <v>500</v>
      </c>
      <c r="Y446" s="51">
        <v>544</v>
      </c>
      <c r="Z446" s="51">
        <v>522</v>
      </c>
      <c r="AA446" s="51">
        <v>520</v>
      </c>
      <c r="AB446" s="51">
        <v>439</v>
      </c>
      <c r="AC446" s="51">
        <v>473</v>
      </c>
      <c r="AD446" s="51">
        <v>482</v>
      </c>
      <c r="AE446" s="51">
        <v>484</v>
      </c>
      <c r="AF446" s="51">
        <v>345</v>
      </c>
      <c r="AG446" s="51">
        <v>350</v>
      </c>
      <c r="AH446" s="51">
        <v>376</v>
      </c>
      <c r="AI446" s="51">
        <v>397</v>
      </c>
      <c r="AJ446" s="51">
        <v>440</v>
      </c>
      <c r="AK446" s="51">
        <v>449</v>
      </c>
      <c r="AL446" s="51">
        <v>484</v>
      </c>
      <c r="AM446" s="51">
        <v>460</v>
      </c>
      <c r="AN446" s="51">
        <v>489</v>
      </c>
      <c r="AO446" s="51">
        <v>516</v>
      </c>
      <c r="AP446" s="51">
        <v>555</v>
      </c>
      <c r="AQ446" s="51">
        <v>585</v>
      </c>
      <c r="AR446" s="51">
        <v>615</v>
      </c>
      <c r="AS446" s="51">
        <v>569</v>
      </c>
      <c r="AT446" s="51">
        <v>525</v>
      </c>
      <c r="AU446" s="51">
        <v>586</v>
      </c>
      <c r="AV446" s="51">
        <v>563</v>
      </c>
      <c r="AW446" s="51">
        <v>486</v>
      </c>
      <c r="AX446" s="51">
        <v>538</v>
      </c>
      <c r="AY446" s="51">
        <v>544</v>
      </c>
      <c r="AZ446" s="51">
        <v>536</v>
      </c>
      <c r="BA446" s="51">
        <v>487</v>
      </c>
      <c r="BB446" s="51">
        <v>466</v>
      </c>
      <c r="BC446" s="51">
        <v>513</v>
      </c>
      <c r="BD446" s="51">
        <v>499</v>
      </c>
      <c r="BE446" s="51">
        <v>426</v>
      </c>
      <c r="BF446" s="51">
        <v>412</v>
      </c>
      <c r="BG446" s="51">
        <v>443</v>
      </c>
      <c r="BH446" s="51">
        <v>427</v>
      </c>
      <c r="BI446" s="51">
        <v>474</v>
      </c>
      <c r="BJ446" s="51">
        <v>496</v>
      </c>
      <c r="BK446" s="51">
        <v>553</v>
      </c>
      <c r="BL446" s="51">
        <v>607</v>
      </c>
      <c r="BM446" s="51">
        <v>593</v>
      </c>
      <c r="BN446" s="51">
        <v>601</v>
      </c>
      <c r="BO446" s="51">
        <v>619</v>
      </c>
      <c r="BP446" s="51">
        <v>560</v>
      </c>
      <c r="BQ446" s="51">
        <v>575</v>
      </c>
      <c r="BR446" s="51">
        <v>523</v>
      </c>
      <c r="BS446" s="51">
        <v>480</v>
      </c>
      <c r="BT446" s="51">
        <v>499</v>
      </c>
      <c r="BU446" s="51">
        <v>478</v>
      </c>
      <c r="BV446" s="51">
        <v>460</v>
      </c>
      <c r="BW446" s="51">
        <v>448</v>
      </c>
      <c r="BX446" s="51">
        <v>406</v>
      </c>
      <c r="BY446" s="51">
        <v>410</v>
      </c>
      <c r="BZ446" s="51">
        <v>427</v>
      </c>
      <c r="CA446" s="51">
        <v>424</v>
      </c>
      <c r="CB446" s="51">
        <v>418</v>
      </c>
      <c r="CC446" s="51">
        <v>423</v>
      </c>
      <c r="CD446" s="51">
        <v>416</v>
      </c>
      <c r="CE446" s="51">
        <v>383</v>
      </c>
      <c r="CF446" s="51">
        <v>367</v>
      </c>
      <c r="CG446" s="51">
        <v>354</v>
      </c>
      <c r="CH446" s="51">
        <v>398</v>
      </c>
      <c r="CI446" s="51">
        <v>435</v>
      </c>
      <c r="CJ446" s="51">
        <v>408</v>
      </c>
      <c r="CK446" s="51">
        <v>315</v>
      </c>
      <c r="CL446" s="51">
        <v>300</v>
      </c>
      <c r="CM446" s="51">
        <v>307</v>
      </c>
      <c r="CN446" s="51">
        <v>236</v>
      </c>
      <c r="CO446" s="51">
        <v>218</v>
      </c>
      <c r="CP446" s="51">
        <v>181</v>
      </c>
      <c r="CQ446" s="51">
        <v>157</v>
      </c>
      <c r="CR446" s="51">
        <v>158</v>
      </c>
      <c r="CS446" s="51">
        <v>134</v>
      </c>
      <c r="CT446" s="51">
        <v>134</v>
      </c>
      <c r="CU446" s="51">
        <v>103</v>
      </c>
      <c r="CV446" s="51">
        <v>72</v>
      </c>
      <c r="CW446" s="51">
        <v>71</v>
      </c>
      <c r="CX446" s="51">
        <v>49</v>
      </c>
      <c r="CY446" s="51">
        <v>140</v>
      </c>
      <c r="CZ446" s="51">
        <v>447</v>
      </c>
      <c r="DA446" s="51">
        <v>382</v>
      </c>
      <c r="DB446" s="51">
        <v>464</v>
      </c>
      <c r="DC446" s="51">
        <v>419</v>
      </c>
      <c r="DD446" s="51">
        <v>450</v>
      </c>
      <c r="DE446" s="51">
        <v>451</v>
      </c>
      <c r="DF446" s="51">
        <v>479</v>
      </c>
      <c r="DG446" s="51">
        <v>479</v>
      </c>
      <c r="DH446" s="51">
        <v>449</v>
      </c>
      <c r="DI446" s="51">
        <v>432</v>
      </c>
      <c r="DJ446" s="51">
        <v>493</v>
      </c>
      <c r="DK446" s="51">
        <v>477</v>
      </c>
      <c r="DL446" s="51">
        <v>484</v>
      </c>
      <c r="DM446" s="51">
        <v>502</v>
      </c>
      <c r="DN446" s="51">
        <v>486</v>
      </c>
      <c r="DO446" s="51">
        <v>471</v>
      </c>
      <c r="DP446" s="51">
        <v>422</v>
      </c>
      <c r="DQ446" s="51">
        <v>387</v>
      </c>
      <c r="DR446" s="51">
        <v>459</v>
      </c>
      <c r="DS446" s="51">
        <v>299</v>
      </c>
      <c r="DT446" s="51">
        <v>319</v>
      </c>
      <c r="DU446" s="51">
        <v>344</v>
      </c>
      <c r="DV446" s="51">
        <v>422</v>
      </c>
      <c r="DW446" s="51">
        <v>440</v>
      </c>
      <c r="DX446" s="51">
        <v>466</v>
      </c>
      <c r="DY446" s="51">
        <v>513</v>
      </c>
      <c r="DZ446" s="51">
        <v>441</v>
      </c>
      <c r="EA446" s="51">
        <v>513</v>
      </c>
      <c r="EB446" s="51">
        <v>544</v>
      </c>
      <c r="EC446" s="51">
        <v>579</v>
      </c>
      <c r="ED446" s="51">
        <v>591</v>
      </c>
      <c r="EE446" s="51">
        <v>607</v>
      </c>
      <c r="EF446" s="51">
        <v>587</v>
      </c>
      <c r="EG446" s="51">
        <v>610</v>
      </c>
      <c r="EH446" s="51">
        <v>571</v>
      </c>
      <c r="EI446" s="51">
        <v>579</v>
      </c>
      <c r="EJ446" s="51">
        <v>598</v>
      </c>
      <c r="EK446" s="51">
        <v>530</v>
      </c>
      <c r="EL446" s="51">
        <v>539</v>
      </c>
      <c r="EM446" s="51">
        <v>515</v>
      </c>
      <c r="EN446" s="51">
        <v>519</v>
      </c>
      <c r="EO446" s="51">
        <v>536</v>
      </c>
      <c r="EP446" s="51">
        <v>495</v>
      </c>
      <c r="EQ446" s="51">
        <v>508</v>
      </c>
      <c r="ER446" s="51">
        <v>431</v>
      </c>
      <c r="ES446" s="51">
        <v>431</v>
      </c>
      <c r="ET446" s="51">
        <v>460</v>
      </c>
      <c r="EU446" s="51">
        <v>490</v>
      </c>
      <c r="EV446" s="51">
        <v>497</v>
      </c>
      <c r="EW446" s="51">
        <v>571</v>
      </c>
      <c r="EX446" s="51">
        <v>608</v>
      </c>
      <c r="EY446" s="51">
        <v>595</v>
      </c>
      <c r="EZ446" s="51">
        <v>590</v>
      </c>
      <c r="FA446" s="51">
        <v>585</v>
      </c>
      <c r="FB446" s="51">
        <v>506</v>
      </c>
      <c r="FC446" s="51">
        <v>553</v>
      </c>
      <c r="FD446" s="51">
        <v>555</v>
      </c>
      <c r="FE446" s="51">
        <v>573</v>
      </c>
      <c r="FF446" s="51">
        <v>509</v>
      </c>
      <c r="FG446" s="51">
        <v>550</v>
      </c>
      <c r="FH446" s="51">
        <v>504</v>
      </c>
      <c r="FI446" s="51">
        <v>508</v>
      </c>
      <c r="FJ446" s="51">
        <v>502</v>
      </c>
      <c r="FK446" s="51">
        <v>484</v>
      </c>
      <c r="FL446" s="51">
        <v>479</v>
      </c>
      <c r="FM446" s="51">
        <v>457</v>
      </c>
      <c r="FN446" s="51">
        <v>465</v>
      </c>
      <c r="FO446" s="51">
        <v>436</v>
      </c>
      <c r="FP446" s="51">
        <v>475</v>
      </c>
      <c r="FQ446" s="51">
        <v>424</v>
      </c>
      <c r="FR446" s="51">
        <v>408</v>
      </c>
      <c r="FS446" s="51">
        <v>435</v>
      </c>
      <c r="FT446" s="51">
        <v>423</v>
      </c>
      <c r="FU446" s="51">
        <v>420</v>
      </c>
      <c r="FV446" s="51">
        <v>438</v>
      </c>
      <c r="FW446" s="51">
        <v>467</v>
      </c>
      <c r="FX446" s="51">
        <v>361</v>
      </c>
      <c r="FY446" s="51">
        <v>327</v>
      </c>
      <c r="FZ446" s="51">
        <v>337</v>
      </c>
      <c r="GA446" s="51">
        <v>302</v>
      </c>
      <c r="GB446" s="51">
        <v>240</v>
      </c>
      <c r="GC446" s="51">
        <v>215</v>
      </c>
      <c r="GD446" s="51">
        <v>226</v>
      </c>
      <c r="GE446" s="51">
        <v>204</v>
      </c>
      <c r="GF446" s="51">
        <v>179</v>
      </c>
      <c r="GG446" s="51">
        <v>148</v>
      </c>
      <c r="GH446" s="51">
        <v>150</v>
      </c>
      <c r="GI446" s="51">
        <v>125</v>
      </c>
      <c r="GJ446" s="51">
        <v>106</v>
      </c>
      <c r="GK446" s="51">
        <v>108</v>
      </c>
      <c r="GL446" s="52">
        <v>385</v>
      </c>
    </row>
    <row r="447" spans="1:194" s="1" customFormat="1">
      <c r="A447" s="30" t="s">
        <v>133</v>
      </c>
      <c r="B447" s="1" t="s">
        <v>522</v>
      </c>
      <c r="C447" s="29" t="str">
        <f t="shared" si="112"/>
        <v>LA England - Tandridge</v>
      </c>
      <c r="D447" s="50">
        <f t="shared" si="103"/>
        <v>32937</v>
      </c>
      <c r="E447" s="50">
        <f t="shared" si="104"/>
        <v>36216</v>
      </c>
      <c r="F447" s="51">
        <f t="shared" si="105"/>
        <v>88707</v>
      </c>
      <c r="G447" s="51">
        <f t="shared" si="106"/>
        <v>42751</v>
      </c>
      <c r="H447" s="52">
        <f t="shared" si="107"/>
        <v>45956</v>
      </c>
      <c r="I447" s="52">
        <f t="shared" si="108"/>
        <v>32937</v>
      </c>
      <c r="J447" s="52">
        <f t="shared" si="109"/>
        <v>36216</v>
      </c>
      <c r="K447" s="49">
        <f t="shared" si="110"/>
        <v>9814</v>
      </c>
      <c r="L447" s="50">
        <f t="shared" si="111"/>
        <v>9740</v>
      </c>
      <c r="M447" s="51">
        <v>470</v>
      </c>
      <c r="N447" s="51">
        <v>521</v>
      </c>
      <c r="O447" s="51">
        <v>522</v>
      </c>
      <c r="P447" s="51">
        <v>550</v>
      </c>
      <c r="Q447" s="51">
        <v>547</v>
      </c>
      <c r="R447" s="51">
        <v>524</v>
      </c>
      <c r="S447" s="51">
        <v>586</v>
      </c>
      <c r="T447" s="51">
        <v>520</v>
      </c>
      <c r="U447" s="51">
        <v>554</v>
      </c>
      <c r="V447" s="51">
        <v>559</v>
      </c>
      <c r="W447" s="51">
        <v>555</v>
      </c>
      <c r="X447" s="51">
        <v>568</v>
      </c>
      <c r="Y447" s="51">
        <v>575</v>
      </c>
      <c r="Z447" s="51">
        <v>548</v>
      </c>
      <c r="AA447" s="51">
        <v>563</v>
      </c>
      <c r="AB447" s="51">
        <v>557</v>
      </c>
      <c r="AC447" s="51">
        <v>545</v>
      </c>
      <c r="AD447" s="51">
        <v>550</v>
      </c>
      <c r="AE447" s="51">
        <v>505</v>
      </c>
      <c r="AF447" s="51">
        <v>332</v>
      </c>
      <c r="AG447" s="51">
        <v>307</v>
      </c>
      <c r="AH447" s="51">
        <v>368</v>
      </c>
      <c r="AI447" s="51">
        <v>419</v>
      </c>
      <c r="AJ447" s="51">
        <v>497</v>
      </c>
      <c r="AK447" s="51">
        <v>462</v>
      </c>
      <c r="AL447" s="51">
        <v>438</v>
      </c>
      <c r="AM447" s="51">
        <v>414</v>
      </c>
      <c r="AN447" s="51">
        <v>431</v>
      </c>
      <c r="AO447" s="51">
        <v>383</v>
      </c>
      <c r="AP447" s="51">
        <v>379</v>
      </c>
      <c r="AQ447" s="51">
        <v>401</v>
      </c>
      <c r="AR447" s="51">
        <v>428</v>
      </c>
      <c r="AS447" s="51">
        <v>496</v>
      </c>
      <c r="AT447" s="51">
        <v>464</v>
      </c>
      <c r="AU447" s="51">
        <v>511</v>
      </c>
      <c r="AV447" s="51">
        <v>501</v>
      </c>
      <c r="AW447" s="51">
        <v>497</v>
      </c>
      <c r="AX447" s="51">
        <v>555</v>
      </c>
      <c r="AY447" s="51">
        <v>534</v>
      </c>
      <c r="AZ447" s="51">
        <v>527</v>
      </c>
      <c r="BA447" s="51">
        <v>532</v>
      </c>
      <c r="BB447" s="51">
        <v>545</v>
      </c>
      <c r="BC447" s="51">
        <v>529</v>
      </c>
      <c r="BD447" s="51">
        <v>566</v>
      </c>
      <c r="BE447" s="51">
        <v>566</v>
      </c>
      <c r="BF447" s="51">
        <v>528</v>
      </c>
      <c r="BG447" s="51">
        <v>515</v>
      </c>
      <c r="BH447" s="51">
        <v>568</v>
      </c>
      <c r="BI447" s="51">
        <v>586</v>
      </c>
      <c r="BJ447" s="51">
        <v>609</v>
      </c>
      <c r="BK447" s="51">
        <v>592</v>
      </c>
      <c r="BL447" s="51">
        <v>629</v>
      </c>
      <c r="BM447" s="51">
        <v>642</v>
      </c>
      <c r="BN447" s="51">
        <v>606</v>
      </c>
      <c r="BO447" s="51">
        <v>645</v>
      </c>
      <c r="BP447" s="51">
        <v>626</v>
      </c>
      <c r="BQ447" s="51">
        <v>660</v>
      </c>
      <c r="BR447" s="51">
        <v>622</v>
      </c>
      <c r="BS447" s="51">
        <v>694</v>
      </c>
      <c r="BT447" s="51">
        <v>658</v>
      </c>
      <c r="BU447" s="51">
        <v>636</v>
      </c>
      <c r="BV447" s="51">
        <v>615</v>
      </c>
      <c r="BW447" s="51">
        <v>544</v>
      </c>
      <c r="BX447" s="51">
        <v>500</v>
      </c>
      <c r="BY447" s="51">
        <v>492</v>
      </c>
      <c r="BZ447" s="51">
        <v>475</v>
      </c>
      <c r="CA447" s="51">
        <v>474</v>
      </c>
      <c r="CB447" s="51">
        <v>424</v>
      </c>
      <c r="CC447" s="51">
        <v>416</v>
      </c>
      <c r="CD447" s="51">
        <v>450</v>
      </c>
      <c r="CE447" s="51">
        <v>395</v>
      </c>
      <c r="CF447" s="51">
        <v>381</v>
      </c>
      <c r="CG447" s="51">
        <v>401</v>
      </c>
      <c r="CH447" s="51">
        <v>401</v>
      </c>
      <c r="CI447" s="51">
        <v>487</v>
      </c>
      <c r="CJ447" s="51">
        <v>515</v>
      </c>
      <c r="CK447" s="51">
        <v>396</v>
      </c>
      <c r="CL447" s="51">
        <v>342</v>
      </c>
      <c r="CM447" s="51">
        <v>333</v>
      </c>
      <c r="CN447" s="51">
        <v>302</v>
      </c>
      <c r="CO447" s="51">
        <v>262</v>
      </c>
      <c r="CP447" s="51">
        <v>214</v>
      </c>
      <c r="CQ447" s="51">
        <v>222</v>
      </c>
      <c r="CR447" s="51">
        <v>206</v>
      </c>
      <c r="CS447" s="51">
        <v>199</v>
      </c>
      <c r="CT447" s="51">
        <v>180</v>
      </c>
      <c r="CU447" s="51">
        <v>154</v>
      </c>
      <c r="CV447" s="51">
        <v>115</v>
      </c>
      <c r="CW447" s="51">
        <v>130</v>
      </c>
      <c r="CX447" s="51">
        <v>91</v>
      </c>
      <c r="CY447" s="51">
        <v>418</v>
      </c>
      <c r="CZ447" s="51">
        <v>461</v>
      </c>
      <c r="DA447" s="51">
        <v>475</v>
      </c>
      <c r="DB447" s="51">
        <v>487</v>
      </c>
      <c r="DC447" s="51">
        <v>520</v>
      </c>
      <c r="DD447" s="51">
        <v>487</v>
      </c>
      <c r="DE447" s="51">
        <v>523</v>
      </c>
      <c r="DF447" s="51">
        <v>527</v>
      </c>
      <c r="DG447" s="51">
        <v>491</v>
      </c>
      <c r="DH447" s="51">
        <v>510</v>
      </c>
      <c r="DI447" s="51">
        <v>550</v>
      </c>
      <c r="DJ447" s="51">
        <v>535</v>
      </c>
      <c r="DK447" s="51">
        <v>541</v>
      </c>
      <c r="DL447" s="51">
        <v>555</v>
      </c>
      <c r="DM447" s="51">
        <v>574</v>
      </c>
      <c r="DN447" s="51">
        <v>692</v>
      </c>
      <c r="DO447" s="51">
        <v>639</v>
      </c>
      <c r="DP447" s="51">
        <v>585</v>
      </c>
      <c r="DQ447" s="51">
        <v>588</v>
      </c>
      <c r="DR447" s="51">
        <v>516</v>
      </c>
      <c r="DS447" s="51">
        <v>229</v>
      </c>
      <c r="DT447" s="51">
        <v>264</v>
      </c>
      <c r="DU447" s="51">
        <v>293</v>
      </c>
      <c r="DV447" s="51">
        <v>383</v>
      </c>
      <c r="DW447" s="51">
        <v>438</v>
      </c>
      <c r="DX447" s="51">
        <v>377</v>
      </c>
      <c r="DY447" s="51">
        <v>447</v>
      </c>
      <c r="DZ447" s="51">
        <v>406</v>
      </c>
      <c r="EA447" s="51">
        <v>386</v>
      </c>
      <c r="EB447" s="51">
        <v>418</v>
      </c>
      <c r="EC447" s="51">
        <v>473</v>
      </c>
      <c r="ED447" s="51">
        <v>454</v>
      </c>
      <c r="EE447" s="51">
        <v>493</v>
      </c>
      <c r="EF447" s="51">
        <v>535</v>
      </c>
      <c r="EG447" s="51">
        <v>547</v>
      </c>
      <c r="EH447" s="51">
        <v>600</v>
      </c>
      <c r="EI447" s="51">
        <v>555</v>
      </c>
      <c r="EJ447" s="51">
        <v>599</v>
      </c>
      <c r="EK447" s="51">
        <v>648</v>
      </c>
      <c r="EL447" s="51">
        <v>610</v>
      </c>
      <c r="EM447" s="51">
        <v>617</v>
      </c>
      <c r="EN447" s="51">
        <v>566</v>
      </c>
      <c r="EO447" s="51">
        <v>657</v>
      </c>
      <c r="EP447" s="51">
        <v>690</v>
      </c>
      <c r="EQ447" s="51">
        <v>587</v>
      </c>
      <c r="ER447" s="51">
        <v>561</v>
      </c>
      <c r="ES447" s="51">
        <v>544</v>
      </c>
      <c r="ET447" s="51">
        <v>553</v>
      </c>
      <c r="EU447" s="51">
        <v>637</v>
      </c>
      <c r="EV447" s="51">
        <v>575</v>
      </c>
      <c r="EW447" s="51">
        <v>605</v>
      </c>
      <c r="EX447" s="51">
        <v>657</v>
      </c>
      <c r="EY447" s="51">
        <v>689</v>
      </c>
      <c r="EZ447" s="51">
        <v>610</v>
      </c>
      <c r="FA447" s="51">
        <v>684</v>
      </c>
      <c r="FB447" s="51">
        <v>730</v>
      </c>
      <c r="FC447" s="51">
        <v>733</v>
      </c>
      <c r="FD447" s="51">
        <v>659</v>
      </c>
      <c r="FE447" s="51">
        <v>601</v>
      </c>
      <c r="FF447" s="51">
        <v>715</v>
      </c>
      <c r="FG447" s="51">
        <v>629</v>
      </c>
      <c r="FH447" s="51">
        <v>637</v>
      </c>
      <c r="FI447" s="51">
        <v>597</v>
      </c>
      <c r="FJ447" s="51">
        <v>551</v>
      </c>
      <c r="FK447" s="51">
        <v>584</v>
      </c>
      <c r="FL447" s="51">
        <v>538</v>
      </c>
      <c r="FM447" s="51">
        <v>513</v>
      </c>
      <c r="FN447" s="51">
        <v>490</v>
      </c>
      <c r="FO447" s="51">
        <v>485</v>
      </c>
      <c r="FP447" s="51">
        <v>474</v>
      </c>
      <c r="FQ447" s="51">
        <v>491</v>
      </c>
      <c r="FR447" s="51">
        <v>460</v>
      </c>
      <c r="FS447" s="51">
        <v>458</v>
      </c>
      <c r="FT447" s="51">
        <v>449</v>
      </c>
      <c r="FU447" s="51">
        <v>479</v>
      </c>
      <c r="FV447" s="51">
        <v>543</v>
      </c>
      <c r="FW447" s="51">
        <v>571</v>
      </c>
      <c r="FX447" s="51">
        <v>450</v>
      </c>
      <c r="FY447" s="51">
        <v>389</v>
      </c>
      <c r="FZ447" s="51">
        <v>450</v>
      </c>
      <c r="GA447" s="51">
        <v>387</v>
      </c>
      <c r="GB447" s="51">
        <v>337</v>
      </c>
      <c r="GC447" s="51">
        <v>283</v>
      </c>
      <c r="GD447" s="51">
        <v>322</v>
      </c>
      <c r="GE447" s="51">
        <v>264</v>
      </c>
      <c r="GF447" s="51">
        <v>262</v>
      </c>
      <c r="GG447" s="51">
        <v>247</v>
      </c>
      <c r="GH447" s="51">
        <v>221</v>
      </c>
      <c r="GI447" s="51">
        <v>194</v>
      </c>
      <c r="GJ447" s="51">
        <v>219</v>
      </c>
      <c r="GK447" s="51">
        <v>173</v>
      </c>
      <c r="GL447" s="52">
        <v>728</v>
      </c>
    </row>
    <row r="448" spans="1:194" s="1" customFormat="1">
      <c r="A448" s="30" t="s">
        <v>133</v>
      </c>
      <c r="B448" s="1" t="s">
        <v>523</v>
      </c>
      <c r="C448" s="29" t="str">
        <f t="shared" si="112"/>
        <v>LA England - Teignbridge</v>
      </c>
      <c r="D448" s="50">
        <f t="shared" si="103"/>
        <v>53523</v>
      </c>
      <c r="E448" s="50">
        <f t="shared" si="104"/>
        <v>58246</v>
      </c>
      <c r="F448" s="51">
        <f t="shared" si="105"/>
        <v>135952</v>
      </c>
      <c r="G448" s="51">
        <f t="shared" si="106"/>
        <v>66022</v>
      </c>
      <c r="H448" s="52">
        <f t="shared" si="107"/>
        <v>69930</v>
      </c>
      <c r="I448" s="52">
        <f t="shared" si="108"/>
        <v>53523</v>
      </c>
      <c r="J448" s="52">
        <f t="shared" si="109"/>
        <v>58246</v>
      </c>
      <c r="K448" s="49">
        <f t="shared" si="110"/>
        <v>12499</v>
      </c>
      <c r="L448" s="50">
        <f t="shared" si="111"/>
        <v>11684</v>
      </c>
      <c r="M448" s="51">
        <v>583</v>
      </c>
      <c r="N448" s="51">
        <v>593</v>
      </c>
      <c r="O448" s="51">
        <v>605</v>
      </c>
      <c r="P448" s="51">
        <v>635</v>
      </c>
      <c r="Q448" s="51">
        <v>644</v>
      </c>
      <c r="R448" s="51">
        <v>674</v>
      </c>
      <c r="S448" s="51">
        <v>676</v>
      </c>
      <c r="T448" s="51">
        <v>696</v>
      </c>
      <c r="U448" s="51">
        <v>720</v>
      </c>
      <c r="V448" s="51">
        <v>749</v>
      </c>
      <c r="W448" s="51">
        <v>781</v>
      </c>
      <c r="X448" s="51">
        <v>736</v>
      </c>
      <c r="Y448" s="51">
        <v>798</v>
      </c>
      <c r="Z448" s="51">
        <v>706</v>
      </c>
      <c r="AA448" s="51">
        <v>750</v>
      </c>
      <c r="AB448" s="51">
        <v>731</v>
      </c>
      <c r="AC448" s="51">
        <v>724</v>
      </c>
      <c r="AD448" s="51">
        <v>698</v>
      </c>
      <c r="AE448" s="51">
        <v>642</v>
      </c>
      <c r="AF448" s="51">
        <v>553</v>
      </c>
      <c r="AG448" s="51">
        <v>448</v>
      </c>
      <c r="AH448" s="51">
        <v>506</v>
      </c>
      <c r="AI448" s="51">
        <v>571</v>
      </c>
      <c r="AJ448" s="51">
        <v>689</v>
      </c>
      <c r="AK448" s="51">
        <v>615</v>
      </c>
      <c r="AL448" s="51">
        <v>675</v>
      </c>
      <c r="AM448" s="51">
        <v>619</v>
      </c>
      <c r="AN448" s="51">
        <v>624</v>
      </c>
      <c r="AO448" s="51">
        <v>681</v>
      </c>
      <c r="AP448" s="51">
        <v>630</v>
      </c>
      <c r="AQ448" s="51">
        <v>619</v>
      </c>
      <c r="AR448" s="51">
        <v>689</v>
      </c>
      <c r="AS448" s="51">
        <v>712</v>
      </c>
      <c r="AT448" s="51">
        <v>660</v>
      </c>
      <c r="AU448" s="51">
        <v>804</v>
      </c>
      <c r="AV448" s="51">
        <v>755</v>
      </c>
      <c r="AW448" s="51">
        <v>765</v>
      </c>
      <c r="AX448" s="51">
        <v>707</v>
      </c>
      <c r="AY448" s="51">
        <v>724</v>
      </c>
      <c r="AZ448" s="51">
        <v>715</v>
      </c>
      <c r="BA448" s="51">
        <v>736</v>
      </c>
      <c r="BB448" s="51">
        <v>734</v>
      </c>
      <c r="BC448" s="51">
        <v>786</v>
      </c>
      <c r="BD448" s="51">
        <v>726</v>
      </c>
      <c r="BE448" s="51">
        <v>696</v>
      </c>
      <c r="BF448" s="51">
        <v>631</v>
      </c>
      <c r="BG448" s="51">
        <v>678</v>
      </c>
      <c r="BH448" s="51">
        <v>747</v>
      </c>
      <c r="BI448" s="51">
        <v>777</v>
      </c>
      <c r="BJ448" s="51">
        <v>817</v>
      </c>
      <c r="BK448" s="51">
        <v>831</v>
      </c>
      <c r="BL448" s="51">
        <v>925</v>
      </c>
      <c r="BM448" s="51">
        <v>904</v>
      </c>
      <c r="BN448" s="51">
        <v>965</v>
      </c>
      <c r="BO448" s="51">
        <v>922</v>
      </c>
      <c r="BP448" s="51">
        <v>983</v>
      </c>
      <c r="BQ448" s="51">
        <v>1009</v>
      </c>
      <c r="BR448" s="51">
        <v>1052</v>
      </c>
      <c r="BS448" s="51">
        <v>1063</v>
      </c>
      <c r="BT448" s="51">
        <v>1027</v>
      </c>
      <c r="BU448" s="51">
        <v>1042</v>
      </c>
      <c r="BV448" s="51">
        <v>1013</v>
      </c>
      <c r="BW448" s="51">
        <v>1002</v>
      </c>
      <c r="BX448" s="51">
        <v>952</v>
      </c>
      <c r="BY448" s="51">
        <v>974</v>
      </c>
      <c r="BZ448" s="51">
        <v>948</v>
      </c>
      <c r="CA448" s="51">
        <v>882</v>
      </c>
      <c r="CB448" s="51">
        <v>900</v>
      </c>
      <c r="CC448" s="51">
        <v>945</v>
      </c>
      <c r="CD448" s="51">
        <v>895</v>
      </c>
      <c r="CE448" s="51">
        <v>850</v>
      </c>
      <c r="CF448" s="51">
        <v>838</v>
      </c>
      <c r="CG448" s="51">
        <v>862</v>
      </c>
      <c r="CH448" s="51">
        <v>870</v>
      </c>
      <c r="CI448" s="51">
        <v>957</v>
      </c>
      <c r="CJ448" s="51">
        <v>1046</v>
      </c>
      <c r="CK448" s="51">
        <v>820</v>
      </c>
      <c r="CL448" s="51">
        <v>803</v>
      </c>
      <c r="CM448" s="51">
        <v>738</v>
      </c>
      <c r="CN448" s="51">
        <v>640</v>
      </c>
      <c r="CO448" s="51">
        <v>555</v>
      </c>
      <c r="CP448" s="51">
        <v>462</v>
      </c>
      <c r="CQ448" s="51">
        <v>442</v>
      </c>
      <c r="CR448" s="51">
        <v>403</v>
      </c>
      <c r="CS448" s="51">
        <v>359</v>
      </c>
      <c r="CT448" s="51">
        <v>323</v>
      </c>
      <c r="CU448" s="51">
        <v>297</v>
      </c>
      <c r="CV448" s="51">
        <v>251</v>
      </c>
      <c r="CW448" s="51">
        <v>222</v>
      </c>
      <c r="CX448" s="51">
        <v>185</v>
      </c>
      <c r="CY448" s="51">
        <v>635</v>
      </c>
      <c r="CZ448" s="51">
        <v>517</v>
      </c>
      <c r="DA448" s="51">
        <v>518</v>
      </c>
      <c r="DB448" s="51">
        <v>551</v>
      </c>
      <c r="DC448" s="51">
        <v>611</v>
      </c>
      <c r="DD448" s="51">
        <v>619</v>
      </c>
      <c r="DE448" s="51">
        <v>619</v>
      </c>
      <c r="DF448" s="51">
        <v>660</v>
      </c>
      <c r="DG448" s="51">
        <v>663</v>
      </c>
      <c r="DH448" s="51">
        <v>659</v>
      </c>
      <c r="DI448" s="51">
        <v>705</v>
      </c>
      <c r="DJ448" s="51">
        <v>753</v>
      </c>
      <c r="DK448" s="51">
        <v>704</v>
      </c>
      <c r="DL448" s="51">
        <v>731</v>
      </c>
      <c r="DM448" s="51">
        <v>708</v>
      </c>
      <c r="DN448" s="51">
        <v>696</v>
      </c>
      <c r="DO448" s="51">
        <v>653</v>
      </c>
      <c r="DP448" s="51">
        <v>662</v>
      </c>
      <c r="DQ448" s="51">
        <v>655</v>
      </c>
      <c r="DR448" s="51">
        <v>635</v>
      </c>
      <c r="DS448" s="51">
        <v>474</v>
      </c>
      <c r="DT448" s="51">
        <v>369</v>
      </c>
      <c r="DU448" s="51">
        <v>415</v>
      </c>
      <c r="DV448" s="51">
        <v>497</v>
      </c>
      <c r="DW448" s="51">
        <v>531</v>
      </c>
      <c r="DX448" s="51">
        <v>587</v>
      </c>
      <c r="DY448" s="51">
        <v>598</v>
      </c>
      <c r="DZ448" s="51">
        <v>612</v>
      </c>
      <c r="EA448" s="51">
        <v>652</v>
      </c>
      <c r="EB448" s="51">
        <v>671</v>
      </c>
      <c r="EC448" s="51">
        <v>653</v>
      </c>
      <c r="ED448" s="51">
        <v>739</v>
      </c>
      <c r="EE448" s="51">
        <v>709</v>
      </c>
      <c r="EF448" s="51">
        <v>776</v>
      </c>
      <c r="EG448" s="51">
        <v>772</v>
      </c>
      <c r="EH448" s="51">
        <v>827</v>
      </c>
      <c r="EI448" s="51">
        <v>731</v>
      </c>
      <c r="EJ448" s="51">
        <v>792</v>
      </c>
      <c r="EK448" s="51">
        <v>728</v>
      </c>
      <c r="EL448" s="51">
        <v>749</v>
      </c>
      <c r="EM448" s="51">
        <v>833</v>
      </c>
      <c r="EN448" s="51">
        <v>730</v>
      </c>
      <c r="EO448" s="51">
        <v>740</v>
      </c>
      <c r="EP448" s="51">
        <v>794</v>
      </c>
      <c r="EQ448" s="51">
        <v>794</v>
      </c>
      <c r="ER448" s="51">
        <v>685</v>
      </c>
      <c r="ES448" s="51">
        <v>745</v>
      </c>
      <c r="ET448" s="51">
        <v>713</v>
      </c>
      <c r="EU448" s="51">
        <v>765</v>
      </c>
      <c r="EV448" s="51">
        <v>797</v>
      </c>
      <c r="EW448" s="51">
        <v>888</v>
      </c>
      <c r="EX448" s="51">
        <v>981</v>
      </c>
      <c r="EY448" s="51">
        <v>988</v>
      </c>
      <c r="EZ448" s="51">
        <v>1007</v>
      </c>
      <c r="FA448" s="51">
        <v>1058</v>
      </c>
      <c r="FB448" s="51">
        <v>1061</v>
      </c>
      <c r="FC448" s="51">
        <v>1090</v>
      </c>
      <c r="FD448" s="51">
        <v>1126</v>
      </c>
      <c r="FE448" s="51">
        <v>1153</v>
      </c>
      <c r="FF448" s="51">
        <v>1145</v>
      </c>
      <c r="FG448" s="51">
        <v>1183</v>
      </c>
      <c r="FH448" s="51">
        <v>1146</v>
      </c>
      <c r="FI448" s="51">
        <v>1118</v>
      </c>
      <c r="FJ448" s="51">
        <v>1044</v>
      </c>
      <c r="FK448" s="51">
        <v>1029</v>
      </c>
      <c r="FL448" s="51">
        <v>989</v>
      </c>
      <c r="FM448" s="51">
        <v>1046</v>
      </c>
      <c r="FN448" s="51">
        <v>944</v>
      </c>
      <c r="FO448" s="51">
        <v>935</v>
      </c>
      <c r="FP448" s="51">
        <v>1012</v>
      </c>
      <c r="FQ448" s="51">
        <v>1060</v>
      </c>
      <c r="FR448" s="51">
        <v>959</v>
      </c>
      <c r="FS448" s="51">
        <v>930</v>
      </c>
      <c r="FT448" s="51">
        <v>994</v>
      </c>
      <c r="FU448" s="51">
        <v>990</v>
      </c>
      <c r="FV448" s="51">
        <v>1071</v>
      </c>
      <c r="FW448" s="51">
        <v>1142</v>
      </c>
      <c r="FX448" s="51">
        <v>898</v>
      </c>
      <c r="FY448" s="51">
        <v>815</v>
      </c>
      <c r="FZ448" s="51">
        <v>769</v>
      </c>
      <c r="GA448" s="51">
        <v>755</v>
      </c>
      <c r="GB448" s="51">
        <v>661</v>
      </c>
      <c r="GC448" s="51">
        <v>530</v>
      </c>
      <c r="GD448" s="51">
        <v>547</v>
      </c>
      <c r="GE448" s="51">
        <v>523</v>
      </c>
      <c r="GF448" s="51">
        <v>477</v>
      </c>
      <c r="GG448" s="51">
        <v>443</v>
      </c>
      <c r="GH448" s="51">
        <v>401</v>
      </c>
      <c r="GI448" s="51">
        <v>369</v>
      </c>
      <c r="GJ448" s="51">
        <v>312</v>
      </c>
      <c r="GK448" s="51">
        <v>307</v>
      </c>
      <c r="GL448" s="52">
        <v>1237</v>
      </c>
    </row>
    <row r="449" spans="1:194" s="1" customFormat="1">
      <c r="A449" s="30" t="s">
        <v>133</v>
      </c>
      <c r="B449" s="1" t="s">
        <v>524</v>
      </c>
      <c r="C449" s="29" t="str">
        <f t="shared" si="112"/>
        <v>LA England - Telford and Wrekin</v>
      </c>
      <c r="D449" s="50">
        <f t="shared" si="103"/>
        <v>71191</v>
      </c>
      <c r="E449" s="50">
        <f t="shared" si="104"/>
        <v>75392</v>
      </c>
      <c r="F449" s="51">
        <f t="shared" si="105"/>
        <v>188871</v>
      </c>
      <c r="G449" s="51">
        <f t="shared" si="106"/>
        <v>92843</v>
      </c>
      <c r="H449" s="52">
        <f t="shared" si="107"/>
        <v>96028</v>
      </c>
      <c r="I449" s="52">
        <f t="shared" si="108"/>
        <v>71191</v>
      </c>
      <c r="J449" s="52">
        <f t="shared" si="109"/>
        <v>75392</v>
      </c>
      <c r="K449" s="49">
        <f t="shared" si="110"/>
        <v>21652</v>
      </c>
      <c r="L449" s="50">
        <f t="shared" si="111"/>
        <v>20636</v>
      </c>
      <c r="M449" s="51">
        <v>1052</v>
      </c>
      <c r="N449" s="51">
        <v>1034</v>
      </c>
      <c r="O449" s="51">
        <v>1109</v>
      </c>
      <c r="P449" s="51">
        <v>1082</v>
      </c>
      <c r="Q449" s="51">
        <v>1156</v>
      </c>
      <c r="R449" s="51">
        <v>1182</v>
      </c>
      <c r="S449" s="51">
        <v>1205</v>
      </c>
      <c r="T449" s="51">
        <v>1182</v>
      </c>
      <c r="U449" s="51">
        <v>1261</v>
      </c>
      <c r="V449" s="51">
        <v>1283</v>
      </c>
      <c r="W449" s="51">
        <v>1320</v>
      </c>
      <c r="X449" s="51">
        <v>1295</v>
      </c>
      <c r="Y449" s="51">
        <v>1280</v>
      </c>
      <c r="Z449" s="51">
        <v>1333</v>
      </c>
      <c r="AA449" s="51">
        <v>1262</v>
      </c>
      <c r="AB449" s="51">
        <v>1257</v>
      </c>
      <c r="AC449" s="51">
        <v>1158</v>
      </c>
      <c r="AD449" s="51">
        <v>1201</v>
      </c>
      <c r="AE449" s="51">
        <v>1174</v>
      </c>
      <c r="AF449" s="51">
        <v>1005</v>
      </c>
      <c r="AG449" s="51">
        <v>988</v>
      </c>
      <c r="AH449" s="51">
        <v>1100</v>
      </c>
      <c r="AI449" s="51">
        <v>1134</v>
      </c>
      <c r="AJ449" s="51">
        <v>1099</v>
      </c>
      <c r="AK449" s="51">
        <v>1106</v>
      </c>
      <c r="AL449" s="51">
        <v>1081</v>
      </c>
      <c r="AM449" s="51">
        <v>1115</v>
      </c>
      <c r="AN449" s="51">
        <v>1080</v>
      </c>
      <c r="AO449" s="51">
        <v>1192</v>
      </c>
      <c r="AP449" s="51">
        <v>1179</v>
      </c>
      <c r="AQ449" s="51">
        <v>1230</v>
      </c>
      <c r="AR449" s="51">
        <v>1306</v>
      </c>
      <c r="AS449" s="51">
        <v>1298</v>
      </c>
      <c r="AT449" s="51">
        <v>1235</v>
      </c>
      <c r="AU449" s="51">
        <v>1190</v>
      </c>
      <c r="AV449" s="51">
        <v>1253</v>
      </c>
      <c r="AW449" s="51">
        <v>1283</v>
      </c>
      <c r="AX449" s="51">
        <v>1308</v>
      </c>
      <c r="AY449" s="51">
        <v>1180</v>
      </c>
      <c r="AZ449" s="51">
        <v>1244</v>
      </c>
      <c r="BA449" s="51">
        <v>1182</v>
      </c>
      <c r="BB449" s="51">
        <v>1162</v>
      </c>
      <c r="BC449" s="51">
        <v>1135</v>
      </c>
      <c r="BD449" s="51">
        <v>1148</v>
      </c>
      <c r="BE449" s="51">
        <v>1063</v>
      </c>
      <c r="BF449" s="51">
        <v>1040</v>
      </c>
      <c r="BG449" s="51">
        <v>1090</v>
      </c>
      <c r="BH449" s="51">
        <v>1216</v>
      </c>
      <c r="BI449" s="51">
        <v>1093</v>
      </c>
      <c r="BJ449" s="51">
        <v>1261</v>
      </c>
      <c r="BK449" s="51">
        <v>1330</v>
      </c>
      <c r="BL449" s="51">
        <v>1395</v>
      </c>
      <c r="BM449" s="51">
        <v>1296</v>
      </c>
      <c r="BN449" s="51">
        <v>1369</v>
      </c>
      <c r="BO449" s="51">
        <v>1315</v>
      </c>
      <c r="BP449" s="51">
        <v>1337</v>
      </c>
      <c r="BQ449" s="51">
        <v>1328</v>
      </c>
      <c r="BR449" s="51">
        <v>1244</v>
      </c>
      <c r="BS449" s="51">
        <v>1283</v>
      </c>
      <c r="BT449" s="51">
        <v>1201</v>
      </c>
      <c r="BU449" s="51">
        <v>1173</v>
      </c>
      <c r="BV449" s="51">
        <v>1148</v>
      </c>
      <c r="BW449" s="51">
        <v>1022</v>
      </c>
      <c r="BX449" s="51">
        <v>1057</v>
      </c>
      <c r="BY449" s="51">
        <v>986</v>
      </c>
      <c r="BZ449" s="51">
        <v>906</v>
      </c>
      <c r="CA449" s="51">
        <v>888</v>
      </c>
      <c r="CB449" s="51">
        <v>897</v>
      </c>
      <c r="CC449" s="51">
        <v>906</v>
      </c>
      <c r="CD449" s="51">
        <v>880</v>
      </c>
      <c r="CE449" s="51">
        <v>898</v>
      </c>
      <c r="CF449" s="51">
        <v>814</v>
      </c>
      <c r="CG449" s="51">
        <v>863</v>
      </c>
      <c r="CH449" s="51">
        <v>867</v>
      </c>
      <c r="CI449" s="51">
        <v>826</v>
      </c>
      <c r="CJ449" s="51">
        <v>835</v>
      </c>
      <c r="CK449" s="51">
        <v>634</v>
      </c>
      <c r="CL449" s="51">
        <v>665</v>
      </c>
      <c r="CM449" s="51">
        <v>633</v>
      </c>
      <c r="CN449" s="51">
        <v>588</v>
      </c>
      <c r="CO449" s="51">
        <v>479</v>
      </c>
      <c r="CP449" s="51">
        <v>436</v>
      </c>
      <c r="CQ449" s="51">
        <v>393</v>
      </c>
      <c r="CR449" s="51">
        <v>346</v>
      </c>
      <c r="CS449" s="51">
        <v>336</v>
      </c>
      <c r="CT449" s="51">
        <v>303</v>
      </c>
      <c r="CU449" s="51">
        <v>217</v>
      </c>
      <c r="CV449" s="51">
        <v>200</v>
      </c>
      <c r="CW449" s="51">
        <v>178</v>
      </c>
      <c r="CX449" s="51">
        <v>124</v>
      </c>
      <c r="CY449" s="51">
        <v>425</v>
      </c>
      <c r="CZ449" s="51">
        <v>1010</v>
      </c>
      <c r="DA449" s="51">
        <v>981</v>
      </c>
      <c r="DB449" s="51">
        <v>1029</v>
      </c>
      <c r="DC449" s="51">
        <v>1087</v>
      </c>
      <c r="DD449" s="51">
        <v>1099</v>
      </c>
      <c r="DE449" s="51">
        <v>1104</v>
      </c>
      <c r="DF449" s="51">
        <v>1138</v>
      </c>
      <c r="DG449" s="51">
        <v>1127</v>
      </c>
      <c r="DH449" s="51">
        <v>1248</v>
      </c>
      <c r="DI449" s="51">
        <v>1152</v>
      </c>
      <c r="DJ449" s="51">
        <v>1259</v>
      </c>
      <c r="DK449" s="51">
        <v>1267</v>
      </c>
      <c r="DL449" s="51">
        <v>1295</v>
      </c>
      <c r="DM449" s="51">
        <v>1185</v>
      </c>
      <c r="DN449" s="51">
        <v>1178</v>
      </c>
      <c r="DO449" s="51">
        <v>1179</v>
      </c>
      <c r="DP449" s="51">
        <v>1159</v>
      </c>
      <c r="DQ449" s="51">
        <v>1139</v>
      </c>
      <c r="DR449" s="51">
        <v>1065</v>
      </c>
      <c r="DS449" s="51">
        <v>983</v>
      </c>
      <c r="DT449" s="51">
        <v>998</v>
      </c>
      <c r="DU449" s="51">
        <v>1008</v>
      </c>
      <c r="DV449" s="51">
        <v>1092</v>
      </c>
      <c r="DW449" s="51">
        <v>1120</v>
      </c>
      <c r="DX449" s="51">
        <v>1039</v>
      </c>
      <c r="DY449" s="51">
        <v>1129</v>
      </c>
      <c r="DZ449" s="51">
        <v>1113</v>
      </c>
      <c r="EA449" s="51">
        <v>1200</v>
      </c>
      <c r="EB449" s="51">
        <v>1255</v>
      </c>
      <c r="EC449" s="51">
        <v>1309</v>
      </c>
      <c r="ED449" s="51">
        <v>1295</v>
      </c>
      <c r="EE449" s="51">
        <v>1367</v>
      </c>
      <c r="EF449" s="51">
        <v>1285</v>
      </c>
      <c r="EG449" s="51">
        <v>1435</v>
      </c>
      <c r="EH449" s="51">
        <v>1424</v>
      </c>
      <c r="EI449" s="51">
        <v>1343</v>
      </c>
      <c r="EJ449" s="51">
        <v>1308</v>
      </c>
      <c r="EK449" s="51">
        <v>1281</v>
      </c>
      <c r="EL449" s="51">
        <v>1267</v>
      </c>
      <c r="EM449" s="51">
        <v>1292</v>
      </c>
      <c r="EN449" s="51">
        <v>1173</v>
      </c>
      <c r="EO449" s="51">
        <v>1258</v>
      </c>
      <c r="EP449" s="51">
        <v>1237</v>
      </c>
      <c r="EQ449" s="51">
        <v>1208</v>
      </c>
      <c r="ER449" s="51">
        <v>1088</v>
      </c>
      <c r="ES449" s="51">
        <v>1058</v>
      </c>
      <c r="ET449" s="51">
        <v>1070</v>
      </c>
      <c r="EU449" s="51">
        <v>1151</v>
      </c>
      <c r="EV449" s="51">
        <v>1136</v>
      </c>
      <c r="EW449" s="51">
        <v>1284</v>
      </c>
      <c r="EX449" s="51">
        <v>1347</v>
      </c>
      <c r="EY449" s="51">
        <v>1391</v>
      </c>
      <c r="EZ449" s="51">
        <v>1432</v>
      </c>
      <c r="FA449" s="51">
        <v>1393</v>
      </c>
      <c r="FB449" s="51">
        <v>1350</v>
      </c>
      <c r="FC449" s="51">
        <v>1333</v>
      </c>
      <c r="FD449" s="51">
        <v>1342</v>
      </c>
      <c r="FE449" s="51">
        <v>1387</v>
      </c>
      <c r="FF449" s="51">
        <v>1297</v>
      </c>
      <c r="FG449" s="51">
        <v>1222</v>
      </c>
      <c r="FH449" s="51">
        <v>1204</v>
      </c>
      <c r="FI449" s="51">
        <v>1133</v>
      </c>
      <c r="FJ449" s="51">
        <v>1168</v>
      </c>
      <c r="FK449" s="51">
        <v>1095</v>
      </c>
      <c r="FL449" s="51">
        <v>1032</v>
      </c>
      <c r="FM449" s="51">
        <v>934</v>
      </c>
      <c r="FN449" s="51">
        <v>928</v>
      </c>
      <c r="FO449" s="51">
        <v>980</v>
      </c>
      <c r="FP449" s="51">
        <v>958</v>
      </c>
      <c r="FQ449" s="51">
        <v>894</v>
      </c>
      <c r="FR449" s="51">
        <v>915</v>
      </c>
      <c r="FS449" s="51">
        <v>926</v>
      </c>
      <c r="FT449" s="51">
        <v>912</v>
      </c>
      <c r="FU449" s="51">
        <v>934</v>
      </c>
      <c r="FV449" s="51">
        <v>914</v>
      </c>
      <c r="FW449" s="51">
        <v>1029</v>
      </c>
      <c r="FX449" s="51">
        <v>776</v>
      </c>
      <c r="FY449" s="51">
        <v>675</v>
      </c>
      <c r="FZ449" s="51">
        <v>702</v>
      </c>
      <c r="GA449" s="51">
        <v>658</v>
      </c>
      <c r="GB449" s="51">
        <v>627</v>
      </c>
      <c r="GC449" s="51">
        <v>484</v>
      </c>
      <c r="GD449" s="51">
        <v>502</v>
      </c>
      <c r="GE449" s="51">
        <v>473</v>
      </c>
      <c r="GF449" s="51">
        <v>425</v>
      </c>
      <c r="GG449" s="51">
        <v>389</v>
      </c>
      <c r="GH449" s="51">
        <v>329</v>
      </c>
      <c r="GI449" s="51">
        <v>289</v>
      </c>
      <c r="GJ449" s="51">
        <v>261</v>
      </c>
      <c r="GK449" s="51">
        <v>210</v>
      </c>
      <c r="GL449" s="52">
        <v>871</v>
      </c>
    </row>
    <row r="450" spans="1:194" s="1" customFormat="1">
      <c r="A450" s="30" t="s">
        <v>133</v>
      </c>
      <c r="B450" s="1" t="s">
        <v>525</v>
      </c>
      <c r="C450" s="29" t="str">
        <f t="shared" si="112"/>
        <v>LA England - Tendring</v>
      </c>
      <c r="D450" s="50">
        <f t="shared" si="103"/>
        <v>59275</v>
      </c>
      <c r="E450" s="50">
        <f t="shared" si="104"/>
        <v>65302</v>
      </c>
      <c r="F450" s="51">
        <f t="shared" si="105"/>
        <v>151451</v>
      </c>
      <c r="G450" s="51">
        <f t="shared" si="106"/>
        <v>72970</v>
      </c>
      <c r="H450" s="52">
        <f t="shared" si="107"/>
        <v>78481</v>
      </c>
      <c r="I450" s="52">
        <f t="shared" si="108"/>
        <v>59275</v>
      </c>
      <c r="J450" s="52">
        <f t="shared" si="109"/>
        <v>65302</v>
      </c>
      <c r="K450" s="49">
        <f t="shared" si="110"/>
        <v>13695</v>
      </c>
      <c r="L450" s="50">
        <f t="shared" si="111"/>
        <v>13179</v>
      </c>
      <c r="M450" s="51">
        <v>628</v>
      </c>
      <c r="N450" s="51">
        <v>682</v>
      </c>
      <c r="O450" s="51">
        <v>732</v>
      </c>
      <c r="P450" s="51">
        <v>686</v>
      </c>
      <c r="Q450" s="51">
        <v>766</v>
      </c>
      <c r="R450" s="51">
        <v>733</v>
      </c>
      <c r="S450" s="51">
        <v>735</v>
      </c>
      <c r="T450" s="51">
        <v>793</v>
      </c>
      <c r="U450" s="51">
        <v>834</v>
      </c>
      <c r="V450" s="51">
        <v>774</v>
      </c>
      <c r="W450" s="51">
        <v>809</v>
      </c>
      <c r="X450" s="51">
        <v>844</v>
      </c>
      <c r="Y450" s="51">
        <v>828</v>
      </c>
      <c r="Z450" s="51">
        <v>792</v>
      </c>
      <c r="AA450" s="51">
        <v>805</v>
      </c>
      <c r="AB450" s="51">
        <v>745</v>
      </c>
      <c r="AC450" s="51">
        <v>776</v>
      </c>
      <c r="AD450" s="51">
        <v>733</v>
      </c>
      <c r="AE450" s="51">
        <v>803</v>
      </c>
      <c r="AF450" s="51">
        <v>630</v>
      </c>
      <c r="AG450" s="51">
        <v>583</v>
      </c>
      <c r="AH450" s="51">
        <v>650</v>
      </c>
      <c r="AI450" s="51">
        <v>689</v>
      </c>
      <c r="AJ450" s="51">
        <v>708</v>
      </c>
      <c r="AK450" s="51">
        <v>760</v>
      </c>
      <c r="AL450" s="51">
        <v>735</v>
      </c>
      <c r="AM450" s="51">
        <v>720</v>
      </c>
      <c r="AN450" s="51">
        <v>695</v>
      </c>
      <c r="AO450" s="51">
        <v>708</v>
      </c>
      <c r="AP450" s="51">
        <v>702</v>
      </c>
      <c r="AQ450" s="51">
        <v>709</v>
      </c>
      <c r="AR450" s="51">
        <v>738</v>
      </c>
      <c r="AS450" s="51">
        <v>792</v>
      </c>
      <c r="AT450" s="51">
        <v>719</v>
      </c>
      <c r="AU450" s="51">
        <v>792</v>
      </c>
      <c r="AV450" s="51">
        <v>749</v>
      </c>
      <c r="AW450" s="51">
        <v>708</v>
      </c>
      <c r="AX450" s="51">
        <v>719</v>
      </c>
      <c r="AY450" s="51">
        <v>654</v>
      </c>
      <c r="AZ450" s="51">
        <v>700</v>
      </c>
      <c r="BA450" s="51">
        <v>723</v>
      </c>
      <c r="BB450" s="51">
        <v>713</v>
      </c>
      <c r="BC450" s="51">
        <v>705</v>
      </c>
      <c r="BD450" s="51">
        <v>656</v>
      </c>
      <c r="BE450" s="51">
        <v>650</v>
      </c>
      <c r="BF450" s="51">
        <v>698</v>
      </c>
      <c r="BG450" s="51">
        <v>715</v>
      </c>
      <c r="BH450" s="51">
        <v>713</v>
      </c>
      <c r="BI450" s="51">
        <v>772</v>
      </c>
      <c r="BJ450" s="51">
        <v>808</v>
      </c>
      <c r="BK450" s="51">
        <v>935</v>
      </c>
      <c r="BL450" s="51">
        <v>919</v>
      </c>
      <c r="BM450" s="51">
        <v>939</v>
      </c>
      <c r="BN450" s="51">
        <v>1044</v>
      </c>
      <c r="BO450" s="51">
        <v>1020</v>
      </c>
      <c r="BP450" s="51">
        <v>1158</v>
      </c>
      <c r="BQ450" s="51">
        <v>1122</v>
      </c>
      <c r="BR450" s="51">
        <v>1102</v>
      </c>
      <c r="BS450" s="51">
        <v>1114</v>
      </c>
      <c r="BT450" s="51">
        <v>1029</v>
      </c>
      <c r="BU450" s="51">
        <v>1150</v>
      </c>
      <c r="BV450" s="51">
        <v>1153</v>
      </c>
      <c r="BW450" s="51">
        <v>1087</v>
      </c>
      <c r="BX450" s="51">
        <v>1081</v>
      </c>
      <c r="BY450" s="51">
        <v>1069</v>
      </c>
      <c r="BZ450" s="51">
        <v>1032</v>
      </c>
      <c r="CA450" s="51">
        <v>993</v>
      </c>
      <c r="CB450" s="51">
        <v>982</v>
      </c>
      <c r="CC450" s="51">
        <v>981</v>
      </c>
      <c r="CD450" s="51">
        <v>1099</v>
      </c>
      <c r="CE450" s="51">
        <v>962</v>
      </c>
      <c r="CF450" s="51">
        <v>985</v>
      </c>
      <c r="CG450" s="51">
        <v>965</v>
      </c>
      <c r="CH450" s="51">
        <v>1109</v>
      </c>
      <c r="CI450" s="51">
        <v>1141</v>
      </c>
      <c r="CJ450" s="51">
        <v>1418</v>
      </c>
      <c r="CK450" s="51">
        <v>947</v>
      </c>
      <c r="CL450" s="51">
        <v>892</v>
      </c>
      <c r="CM450" s="51">
        <v>949</v>
      </c>
      <c r="CN450" s="51">
        <v>819</v>
      </c>
      <c r="CO450" s="51">
        <v>645</v>
      </c>
      <c r="CP450" s="51">
        <v>561</v>
      </c>
      <c r="CQ450" s="51">
        <v>573</v>
      </c>
      <c r="CR450" s="51">
        <v>562</v>
      </c>
      <c r="CS450" s="51">
        <v>496</v>
      </c>
      <c r="CT450" s="51">
        <v>441</v>
      </c>
      <c r="CU450" s="51">
        <v>365</v>
      </c>
      <c r="CV450" s="51">
        <v>368</v>
      </c>
      <c r="CW450" s="51">
        <v>255</v>
      </c>
      <c r="CX450" s="51">
        <v>212</v>
      </c>
      <c r="CY450" s="51">
        <v>785</v>
      </c>
      <c r="CZ450" s="51">
        <v>646</v>
      </c>
      <c r="DA450" s="51">
        <v>604</v>
      </c>
      <c r="DB450" s="51">
        <v>673</v>
      </c>
      <c r="DC450" s="51">
        <v>670</v>
      </c>
      <c r="DD450" s="51">
        <v>702</v>
      </c>
      <c r="DE450" s="51">
        <v>721</v>
      </c>
      <c r="DF450" s="51">
        <v>723</v>
      </c>
      <c r="DG450" s="51">
        <v>713</v>
      </c>
      <c r="DH450" s="51">
        <v>754</v>
      </c>
      <c r="DI450" s="51">
        <v>768</v>
      </c>
      <c r="DJ450" s="51">
        <v>835</v>
      </c>
      <c r="DK450" s="51">
        <v>788</v>
      </c>
      <c r="DL450" s="51">
        <v>788</v>
      </c>
      <c r="DM450" s="51">
        <v>782</v>
      </c>
      <c r="DN450" s="51">
        <v>837</v>
      </c>
      <c r="DO450" s="51">
        <v>753</v>
      </c>
      <c r="DP450" s="51">
        <v>719</v>
      </c>
      <c r="DQ450" s="51">
        <v>703</v>
      </c>
      <c r="DR450" s="51">
        <v>685</v>
      </c>
      <c r="DS450" s="51">
        <v>604</v>
      </c>
      <c r="DT450" s="51">
        <v>483</v>
      </c>
      <c r="DU450" s="51">
        <v>576</v>
      </c>
      <c r="DV450" s="51">
        <v>636</v>
      </c>
      <c r="DW450" s="51">
        <v>743</v>
      </c>
      <c r="DX450" s="51">
        <v>715</v>
      </c>
      <c r="DY450" s="51">
        <v>725</v>
      </c>
      <c r="DZ450" s="51">
        <v>722</v>
      </c>
      <c r="EA450" s="51">
        <v>692</v>
      </c>
      <c r="EB450" s="51">
        <v>787</v>
      </c>
      <c r="EC450" s="51">
        <v>785</v>
      </c>
      <c r="ED450" s="51">
        <v>865</v>
      </c>
      <c r="EE450" s="51">
        <v>816</v>
      </c>
      <c r="EF450" s="51">
        <v>826</v>
      </c>
      <c r="EG450" s="51">
        <v>834</v>
      </c>
      <c r="EH450" s="51">
        <v>804</v>
      </c>
      <c r="EI450" s="51">
        <v>770</v>
      </c>
      <c r="EJ450" s="51">
        <v>826</v>
      </c>
      <c r="EK450" s="51">
        <v>770</v>
      </c>
      <c r="EL450" s="51">
        <v>773</v>
      </c>
      <c r="EM450" s="51">
        <v>726</v>
      </c>
      <c r="EN450" s="51">
        <v>679</v>
      </c>
      <c r="EO450" s="51">
        <v>840</v>
      </c>
      <c r="EP450" s="51">
        <v>771</v>
      </c>
      <c r="EQ450" s="51">
        <v>776</v>
      </c>
      <c r="ER450" s="51">
        <v>745</v>
      </c>
      <c r="ES450" s="51">
        <v>721</v>
      </c>
      <c r="ET450" s="51">
        <v>761</v>
      </c>
      <c r="EU450" s="51">
        <v>826</v>
      </c>
      <c r="EV450" s="51">
        <v>872</v>
      </c>
      <c r="EW450" s="51">
        <v>917</v>
      </c>
      <c r="EX450" s="51">
        <v>935</v>
      </c>
      <c r="EY450" s="51">
        <v>1019</v>
      </c>
      <c r="EZ450" s="51">
        <v>1008</v>
      </c>
      <c r="FA450" s="51">
        <v>1064</v>
      </c>
      <c r="FB450" s="51">
        <v>1119</v>
      </c>
      <c r="FC450" s="51">
        <v>1171</v>
      </c>
      <c r="FD450" s="51">
        <v>1140</v>
      </c>
      <c r="FE450" s="51">
        <v>1207</v>
      </c>
      <c r="FF450" s="51">
        <v>1241</v>
      </c>
      <c r="FG450" s="51">
        <v>1191</v>
      </c>
      <c r="FH450" s="51">
        <v>1259</v>
      </c>
      <c r="FI450" s="51">
        <v>1158</v>
      </c>
      <c r="FJ450" s="51">
        <v>1173</v>
      </c>
      <c r="FK450" s="51">
        <v>1111</v>
      </c>
      <c r="FL450" s="51">
        <v>1166</v>
      </c>
      <c r="FM450" s="51">
        <v>1126</v>
      </c>
      <c r="FN450" s="51">
        <v>1117</v>
      </c>
      <c r="FO450" s="51">
        <v>1078</v>
      </c>
      <c r="FP450" s="51">
        <v>1181</v>
      </c>
      <c r="FQ450" s="51">
        <v>1102</v>
      </c>
      <c r="FR450" s="51">
        <v>1096</v>
      </c>
      <c r="FS450" s="51">
        <v>1040</v>
      </c>
      <c r="FT450" s="51">
        <v>1209</v>
      </c>
      <c r="FU450" s="51">
        <v>1196</v>
      </c>
      <c r="FV450" s="51">
        <v>1326</v>
      </c>
      <c r="FW450" s="51">
        <v>1465</v>
      </c>
      <c r="FX450" s="51">
        <v>1113</v>
      </c>
      <c r="FY450" s="51">
        <v>1022</v>
      </c>
      <c r="FZ450" s="51">
        <v>1044</v>
      </c>
      <c r="GA450" s="51">
        <v>944</v>
      </c>
      <c r="GB450" s="51">
        <v>799</v>
      </c>
      <c r="GC450" s="51">
        <v>692</v>
      </c>
      <c r="GD450" s="51">
        <v>676</v>
      </c>
      <c r="GE450" s="51">
        <v>663</v>
      </c>
      <c r="GF450" s="51">
        <v>609</v>
      </c>
      <c r="GG450" s="51">
        <v>549</v>
      </c>
      <c r="GH450" s="51">
        <v>495</v>
      </c>
      <c r="GI450" s="51">
        <v>488</v>
      </c>
      <c r="GJ450" s="51">
        <v>372</v>
      </c>
      <c r="GK450" s="51">
        <v>384</v>
      </c>
      <c r="GL450" s="52">
        <v>1483</v>
      </c>
    </row>
    <row r="451" spans="1:194" s="1" customFormat="1">
      <c r="A451" s="30" t="s">
        <v>133</v>
      </c>
      <c r="B451" s="1" t="s">
        <v>526</v>
      </c>
      <c r="C451" s="29" t="str">
        <f t="shared" si="112"/>
        <v>LA England - Test Valley</v>
      </c>
      <c r="D451" s="50">
        <f t="shared" si="103"/>
        <v>51126</v>
      </c>
      <c r="E451" s="50">
        <f t="shared" si="104"/>
        <v>54565</v>
      </c>
      <c r="F451" s="51">
        <f t="shared" si="105"/>
        <v>132871</v>
      </c>
      <c r="G451" s="51">
        <f t="shared" si="106"/>
        <v>64891</v>
      </c>
      <c r="H451" s="52">
        <f t="shared" si="107"/>
        <v>67980</v>
      </c>
      <c r="I451" s="52">
        <f t="shared" si="108"/>
        <v>51126</v>
      </c>
      <c r="J451" s="52">
        <f t="shared" si="109"/>
        <v>54565</v>
      </c>
      <c r="K451" s="49">
        <f t="shared" si="110"/>
        <v>13765</v>
      </c>
      <c r="L451" s="50">
        <f t="shared" si="111"/>
        <v>13415</v>
      </c>
      <c r="M451" s="51">
        <v>662</v>
      </c>
      <c r="N451" s="51">
        <v>711</v>
      </c>
      <c r="O451" s="51">
        <v>685</v>
      </c>
      <c r="P451" s="51">
        <v>730</v>
      </c>
      <c r="Q451" s="51">
        <v>752</v>
      </c>
      <c r="R451" s="51">
        <v>828</v>
      </c>
      <c r="S451" s="51">
        <v>821</v>
      </c>
      <c r="T451" s="51">
        <v>809</v>
      </c>
      <c r="U451" s="51">
        <v>730</v>
      </c>
      <c r="V451" s="51">
        <v>842</v>
      </c>
      <c r="W451" s="51">
        <v>850</v>
      </c>
      <c r="X451" s="51">
        <v>832</v>
      </c>
      <c r="Y451" s="51">
        <v>771</v>
      </c>
      <c r="Z451" s="51">
        <v>810</v>
      </c>
      <c r="AA451" s="51">
        <v>772</v>
      </c>
      <c r="AB451" s="51">
        <v>709</v>
      </c>
      <c r="AC451" s="51">
        <v>719</v>
      </c>
      <c r="AD451" s="51">
        <v>732</v>
      </c>
      <c r="AE451" s="51">
        <v>692</v>
      </c>
      <c r="AF451" s="51">
        <v>459</v>
      </c>
      <c r="AG451" s="51">
        <v>479</v>
      </c>
      <c r="AH451" s="51">
        <v>495</v>
      </c>
      <c r="AI451" s="51">
        <v>547</v>
      </c>
      <c r="AJ451" s="51">
        <v>634</v>
      </c>
      <c r="AK451" s="51">
        <v>706</v>
      </c>
      <c r="AL451" s="51">
        <v>710</v>
      </c>
      <c r="AM451" s="51">
        <v>705</v>
      </c>
      <c r="AN451" s="51">
        <v>722</v>
      </c>
      <c r="AO451" s="51">
        <v>706</v>
      </c>
      <c r="AP451" s="51">
        <v>772</v>
      </c>
      <c r="AQ451" s="51">
        <v>794</v>
      </c>
      <c r="AR451" s="51">
        <v>842</v>
      </c>
      <c r="AS451" s="51">
        <v>798</v>
      </c>
      <c r="AT451" s="51">
        <v>922</v>
      </c>
      <c r="AU451" s="51">
        <v>856</v>
      </c>
      <c r="AV451" s="51">
        <v>796</v>
      </c>
      <c r="AW451" s="51">
        <v>826</v>
      </c>
      <c r="AX451" s="51">
        <v>855</v>
      </c>
      <c r="AY451" s="51">
        <v>773</v>
      </c>
      <c r="AZ451" s="51">
        <v>794</v>
      </c>
      <c r="BA451" s="51">
        <v>838</v>
      </c>
      <c r="BB451" s="51">
        <v>847</v>
      </c>
      <c r="BC451" s="51">
        <v>902</v>
      </c>
      <c r="BD451" s="51">
        <v>806</v>
      </c>
      <c r="BE451" s="51">
        <v>807</v>
      </c>
      <c r="BF451" s="51">
        <v>775</v>
      </c>
      <c r="BG451" s="51">
        <v>787</v>
      </c>
      <c r="BH451" s="51">
        <v>902</v>
      </c>
      <c r="BI451" s="51">
        <v>831</v>
      </c>
      <c r="BJ451" s="51">
        <v>906</v>
      </c>
      <c r="BK451" s="51">
        <v>922</v>
      </c>
      <c r="BL451" s="51">
        <v>895</v>
      </c>
      <c r="BM451" s="51">
        <v>927</v>
      </c>
      <c r="BN451" s="51">
        <v>930</v>
      </c>
      <c r="BO451" s="51">
        <v>938</v>
      </c>
      <c r="BP451" s="51">
        <v>1017</v>
      </c>
      <c r="BQ451" s="51">
        <v>1005</v>
      </c>
      <c r="BR451" s="51">
        <v>974</v>
      </c>
      <c r="BS451" s="51">
        <v>938</v>
      </c>
      <c r="BT451" s="51">
        <v>925</v>
      </c>
      <c r="BU451" s="51">
        <v>919</v>
      </c>
      <c r="BV451" s="51">
        <v>857</v>
      </c>
      <c r="BW451" s="51">
        <v>825</v>
      </c>
      <c r="BX451" s="51">
        <v>791</v>
      </c>
      <c r="BY451" s="51">
        <v>775</v>
      </c>
      <c r="BZ451" s="51">
        <v>823</v>
      </c>
      <c r="CA451" s="51">
        <v>714</v>
      </c>
      <c r="CB451" s="51">
        <v>703</v>
      </c>
      <c r="CC451" s="51">
        <v>664</v>
      </c>
      <c r="CD451" s="51">
        <v>619</v>
      </c>
      <c r="CE451" s="51">
        <v>604</v>
      </c>
      <c r="CF451" s="51">
        <v>627</v>
      </c>
      <c r="CG451" s="51">
        <v>686</v>
      </c>
      <c r="CH451" s="51">
        <v>644</v>
      </c>
      <c r="CI451" s="51">
        <v>696</v>
      </c>
      <c r="CJ451" s="51">
        <v>802</v>
      </c>
      <c r="CK451" s="51">
        <v>578</v>
      </c>
      <c r="CL451" s="51">
        <v>582</v>
      </c>
      <c r="CM451" s="51">
        <v>583</v>
      </c>
      <c r="CN451" s="51">
        <v>490</v>
      </c>
      <c r="CO451" s="51">
        <v>444</v>
      </c>
      <c r="CP451" s="51">
        <v>353</v>
      </c>
      <c r="CQ451" s="51">
        <v>314</v>
      </c>
      <c r="CR451" s="51">
        <v>379</v>
      </c>
      <c r="CS451" s="51">
        <v>309</v>
      </c>
      <c r="CT451" s="51">
        <v>279</v>
      </c>
      <c r="CU451" s="51">
        <v>264</v>
      </c>
      <c r="CV451" s="51">
        <v>249</v>
      </c>
      <c r="CW451" s="51">
        <v>188</v>
      </c>
      <c r="CX451" s="51">
        <v>133</v>
      </c>
      <c r="CY451" s="51">
        <v>477</v>
      </c>
      <c r="CZ451" s="51">
        <v>637</v>
      </c>
      <c r="DA451" s="51">
        <v>648</v>
      </c>
      <c r="DB451" s="51">
        <v>742</v>
      </c>
      <c r="DC451" s="51">
        <v>698</v>
      </c>
      <c r="DD451" s="51">
        <v>691</v>
      </c>
      <c r="DE451" s="51">
        <v>717</v>
      </c>
      <c r="DF451" s="51">
        <v>819</v>
      </c>
      <c r="DG451" s="51">
        <v>759</v>
      </c>
      <c r="DH451" s="51">
        <v>762</v>
      </c>
      <c r="DI451" s="51">
        <v>842</v>
      </c>
      <c r="DJ451" s="51">
        <v>825</v>
      </c>
      <c r="DK451" s="51">
        <v>841</v>
      </c>
      <c r="DL451" s="51">
        <v>751</v>
      </c>
      <c r="DM451" s="51">
        <v>780</v>
      </c>
      <c r="DN451" s="51">
        <v>785</v>
      </c>
      <c r="DO451" s="51">
        <v>683</v>
      </c>
      <c r="DP451" s="51">
        <v>729</v>
      </c>
      <c r="DQ451" s="51">
        <v>706</v>
      </c>
      <c r="DR451" s="51">
        <v>643</v>
      </c>
      <c r="DS451" s="51">
        <v>464</v>
      </c>
      <c r="DT451" s="51">
        <v>377</v>
      </c>
      <c r="DU451" s="51">
        <v>446</v>
      </c>
      <c r="DV451" s="51">
        <v>540</v>
      </c>
      <c r="DW451" s="51">
        <v>631</v>
      </c>
      <c r="DX451" s="51">
        <v>691</v>
      </c>
      <c r="DY451" s="51">
        <v>641</v>
      </c>
      <c r="DZ451" s="51">
        <v>725</v>
      </c>
      <c r="EA451" s="51">
        <v>726</v>
      </c>
      <c r="EB451" s="51">
        <v>758</v>
      </c>
      <c r="EC451" s="51">
        <v>879</v>
      </c>
      <c r="ED451" s="51">
        <v>840</v>
      </c>
      <c r="EE451" s="51">
        <v>884</v>
      </c>
      <c r="EF451" s="51">
        <v>908</v>
      </c>
      <c r="EG451" s="51">
        <v>893</v>
      </c>
      <c r="EH451" s="51">
        <v>865</v>
      </c>
      <c r="EI451" s="51">
        <v>838</v>
      </c>
      <c r="EJ451" s="51">
        <v>866</v>
      </c>
      <c r="EK451" s="51">
        <v>913</v>
      </c>
      <c r="EL451" s="51">
        <v>879</v>
      </c>
      <c r="EM451" s="51">
        <v>900</v>
      </c>
      <c r="EN451" s="51">
        <v>900</v>
      </c>
      <c r="EO451" s="51">
        <v>869</v>
      </c>
      <c r="EP451" s="51">
        <v>864</v>
      </c>
      <c r="EQ451" s="51">
        <v>883</v>
      </c>
      <c r="ER451" s="51">
        <v>827</v>
      </c>
      <c r="ES451" s="51">
        <v>796</v>
      </c>
      <c r="ET451" s="51">
        <v>833</v>
      </c>
      <c r="EU451" s="51">
        <v>851</v>
      </c>
      <c r="EV451" s="51">
        <v>908</v>
      </c>
      <c r="EW451" s="51">
        <v>908</v>
      </c>
      <c r="EX451" s="51">
        <v>936</v>
      </c>
      <c r="EY451" s="51">
        <v>1020</v>
      </c>
      <c r="EZ451" s="51">
        <v>1001</v>
      </c>
      <c r="FA451" s="51">
        <v>948</v>
      </c>
      <c r="FB451" s="51">
        <v>977</v>
      </c>
      <c r="FC451" s="51">
        <v>1009</v>
      </c>
      <c r="FD451" s="51">
        <v>933</v>
      </c>
      <c r="FE451" s="51">
        <v>1044</v>
      </c>
      <c r="FF451" s="51">
        <v>1005</v>
      </c>
      <c r="FG451" s="51">
        <v>999</v>
      </c>
      <c r="FH451" s="51">
        <v>913</v>
      </c>
      <c r="FI451" s="51">
        <v>888</v>
      </c>
      <c r="FJ451" s="51">
        <v>875</v>
      </c>
      <c r="FK451" s="51">
        <v>850</v>
      </c>
      <c r="FL451" s="51">
        <v>831</v>
      </c>
      <c r="FM451" s="51">
        <v>733</v>
      </c>
      <c r="FN451" s="51">
        <v>719</v>
      </c>
      <c r="FO451" s="51">
        <v>735</v>
      </c>
      <c r="FP451" s="51">
        <v>701</v>
      </c>
      <c r="FQ451" s="51">
        <v>699</v>
      </c>
      <c r="FR451" s="51">
        <v>688</v>
      </c>
      <c r="FS451" s="51">
        <v>709</v>
      </c>
      <c r="FT451" s="51">
        <v>770</v>
      </c>
      <c r="FU451" s="51">
        <v>737</v>
      </c>
      <c r="FV451" s="51">
        <v>817</v>
      </c>
      <c r="FW451" s="51">
        <v>930</v>
      </c>
      <c r="FX451" s="51">
        <v>708</v>
      </c>
      <c r="FY451" s="51">
        <v>635</v>
      </c>
      <c r="FZ451" s="51">
        <v>641</v>
      </c>
      <c r="GA451" s="51">
        <v>606</v>
      </c>
      <c r="GB451" s="51">
        <v>504</v>
      </c>
      <c r="GC451" s="51">
        <v>408</v>
      </c>
      <c r="GD451" s="51">
        <v>400</v>
      </c>
      <c r="GE451" s="51">
        <v>391</v>
      </c>
      <c r="GF451" s="51">
        <v>417</v>
      </c>
      <c r="GG451" s="51">
        <v>372</v>
      </c>
      <c r="GH451" s="51">
        <v>322</v>
      </c>
      <c r="GI451" s="51">
        <v>288</v>
      </c>
      <c r="GJ451" s="51">
        <v>246</v>
      </c>
      <c r="GK451" s="51">
        <v>234</v>
      </c>
      <c r="GL451" s="52">
        <v>980</v>
      </c>
    </row>
    <row r="452" spans="1:194" s="1" customFormat="1">
      <c r="A452" s="30" t="s">
        <v>133</v>
      </c>
      <c r="B452" s="1" t="s">
        <v>527</v>
      </c>
      <c r="C452" s="29" t="str">
        <f t="shared" si="112"/>
        <v>LA England - Tewkesbury</v>
      </c>
      <c r="D452" s="50">
        <f t="shared" si="103"/>
        <v>36746</v>
      </c>
      <c r="E452" s="50">
        <f t="shared" si="104"/>
        <v>40256</v>
      </c>
      <c r="F452" s="51">
        <f t="shared" si="105"/>
        <v>97000</v>
      </c>
      <c r="G452" s="51">
        <f t="shared" si="106"/>
        <v>47040</v>
      </c>
      <c r="H452" s="52">
        <f t="shared" si="107"/>
        <v>49960</v>
      </c>
      <c r="I452" s="52">
        <f t="shared" si="108"/>
        <v>36746</v>
      </c>
      <c r="J452" s="52">
        <f t="shared" si="109"/>
        <v>40256</v>
      </c>
      <c r="K452" s="49">
        <f t="shared" si="110"/>
        <v>10294</v>
      </c>
      <c r="L452" s="50">
        <f t="shared" si="111"/>
        <v>9704</v>
      </c>
      <c r="M452" s="51">
        <v>489</v>
      </c>
      <c r="N452" s="51">
        <v>507</v>
      </c>
      <c r="O452" s="51">
        <v>551</v>
      </c>
      <c r="P452" s="51">
        <v>584</v>
      </c>
      <c r="Q452" s="51">
        <v>572</v>
      </c>
      <c r="R452" s="51">
        <v>619</v>
      </c>
      <c r="S452" s="51">
        <v>619</v>
      </c>
      <c r="T452" s="51">
        <v>610</v>
      </c>
      <c r="U452" s="51">
        <v>617</v>
      </c>
      <c r="V452" s="51">
        <v>604</v>
      </c>
      <c r="W452" s="51">
        <v>607</v>
      </c>
      <c r="X452" s="51">
        <v>616</v>
      </c>
      <c r="Y452" s="51">
        <v>570</v>
      </c>
      <c r="Z452" s="51">
        <v>596</v>
      </c>
      <c r="AA452" s="51">
        <v>531</v>
      </c>
      <c r="AB452" s="51">
        <v>536</v>
      </c>
      <c r="AC452" s="51">
        <v>534</v>
      </c>
      <c r="AD452" s="51">
        <v>532</v>
      </c>
      <c r="AE452" s="51">
        <v>483</v>
      </c>
      <c r="AF452" s="51">
        <v>329</v>
      </c>
      <c r="AG452" s="51">
        <v>325</v>
      </c>
      <c r="AH452" s="51">
        <v>349</v>
      </c>
      <c r="AI452" s="51">
        <v>397</v>
      </c>
      <c r="AJ452" s="51">
        <v>489</v>
      </c>
      <c r="AK452" s="51">
        <v>477</v>
      </c>
      <c r="AL452" s="51">
        <v>463</v>
      </c>
      <c r="AM452" s="51">
        <v>443</v>
      </c>
      <c r="AN452" s="51">
        <v>529</v>
      </c>
      <c r="AO452" s="51">
        <v>551</v>
      </c>
      <c r="AP452" s="51">
        <v>576</v>
      </c>
      <c r="AQ452" s="51">
        <v>578</v>
      </c>
      <c r="AR452" s="51">
        <v>627</v>
      </c>
      <c r="AS452" s="51">
        <v>587</v>
      </c>
      <c r="AT452" s="51">
        <v>608</v>
      </c>
      <c r="AU452" s="51">
        <v>621</v>
      </c>
      <c r="AV452" s="51">
        <v>584</v>
      </c>
      <c r="AW452" s="51">
        <v>583</v>
      </c>
      <c r="AX452" s="51">
        <v>617</v>
      </c>
      <c r="AY452" s="51">
        <v>556</v>
      </c>
      <c r="AZ452" s="51">
        <v>629</v>
      </c>
      <c r="BA452" s="51">
        <v>602</v>
      </c>
      <c r="BB452" s="51">
        <v>598</v>
      </c>
      <c r="BC452" s="51">
        <v>640</v>
      </c>
      <c r="BD452" s="51">
        <v>585</v>
      </c>
      <c r="BE452" s="51">
        <v>491</v>
      </c>
      <c r="BF452" s="51">
        <v>526</v>
      </c>
      <c r="BG452" s="51">
        <v>555</v>
      </c>
      <c r="BH452" s="51">
        <v>529</v>
      </c>
      <c r="BI452" s="51">
        <v>573</v>
      </c>
      <c r="BJ452" s="51">
        <v>601</v>
      </c>
      <c r="BK452" s="51">
        <v>626</v>
      </c>
      <c r="BL452" s="51">
        <v>634</v>
      </c>
      <c r="BM452" s="51">
        <v>583</v>
      </c>
      <c r="BN452" s="51">
        <v>680</v>
      </c>
      <c r="BO452" s="51">
        <v>676</v>
      </c>
      <c r="BP452" s="51">
        <v>685</v>
      </c>
      <c r="BQ452" s="51">
        <v>718</v>
      </c>
      <c r="BR452" s="51">
        <v>688</v>
      </c>
      <c r="BS452" s="51">
        <v>723</v>
      </c>
      <c r="BT452" s="51">
        <v>676</v>
      </c>
      <c r="BU452" s="51">
        <v>662</v>
      </c>
      <c r="BV452" s="51">
        <v>593</v>
      </c>
      <c r="BW452" s="51">
        <v>580</v>
      </c>
      <c r="BX452" s="51">
        <v>564</v>
      </c>
      <c r="BY452" s="51">
        <v>576</v>
      </c>
      <c r="BZ452" s="51">
        <v>546</v>
      </c>
      <c r="CA452" s="51">
        <v>568</v>
      </c>
      <c r="CB452" s="51">
        <v>495</v>
      </c>
      <c r="CC452" s="51">
        <v>500</v>
      </c>
      <c r="CD452" s="51">
        <v>486</v>
      </c>
      <c r="CE452" s="51">
        <v>495</v>
      </c>
      <c r="CF452" s="51">
        <v>489</v>
      </c>
      <c r="CG452" s="51">
        <v>514</v>
      </c>
      <c r="CH452" s="51">
        <v>521</v>
      </c>
      <c r="CI452" s="51">
        <v>542</v>
      </c>
      <c r="CJ452" s="51">
        <v>597</v>
      </c>
      <c r="CK452" s="51">
        <v>448</v>
      </c>
      <c r="CL452" s="51">
        <v>447</v>
      </c>
      <c r="CM452" s="51">
        <v>415</v>
      </c>
      <c r="CN452" s="51">
        <v>406</v>
      </c>
      <c r="CO452" s="51">
        <v>321</v>
      </c>
      <c r="CP452" s="51">
        <v>274</v>
      </c>
      <c r="CQ452" s="51">
        <v>290</v>
      </c>
      <c r="CR452" s="51">
        <v>277</v>
      </c>
      <c r="CS452" s="51">
        <v>248</v>
      </c>
      <c r="CT452" s="51">
        <v>223</v>
      </c>
      <c r="CU452" s="51">
        <v>155</v>
      </c>
      <c r="CV452" s="51">
        <v>156</v>
      </c>
      <c r="CW452" s="51">
        <v>135</v>
      </c>
      <c r="CX452" s="51">
        <v>87</v>
      </c>
      <c r="CY452" s="51">
        <v>346</v>
      </c>
      <c r="CZ452" s="51">
        <v>502</v>
      </c>
      <c r="DA452" s="51">
        <v>487</v>
      </c>
      <c r="DB452" s="51">
        <v>520</v>
      </c>
      <c r="DC452" s="51">
        <v>499</v>
      </c>
      <c r="DD452" s="51">
        <v>584</v>
      </c>
      <c r="DE452" s="51">
        <v>541</v>
      </c>
      <c r="DF452" s="51">
        <v>583</v>
      </c>
      <c r="DG452" s="51">
        <v>571</v>
      </c>
      <c r="DH452" s="51">
        <v>562</v>
      </c>
      <c r="DI452" s="51">
        <v>552</v>
      </c>
      <c r="DJ452" s="51">
        <v>552</v>
      </c>
      <c r="DK452" s="51">
        <v>573</v>
      </c>
      <c r="DL452" s="51">
        <v>588</v>
      </c>
      <c r="DM452" s="51">
        <v>532</v>
      </c>
      <c r="DN452" s="51">
        <v>557</v>
      </c>
      <c r="DO452" s="51">
        <v>531</v>
      </c>
      <c r="DP452" s="51">
        <v>484</v>
      </c>
      <c r="DQ452" s="51">
        <v>486</v>
      </c>
      <c r="DR452" s="51">
        <v>488</v>
      </c>
      <c r="DS452" s="51">
        <v>311</v>
      </c>
      <c r="DT452" s="51">
        <v>286</v>
      </c>
      <c r="DU452" s="51">
        <v>339</v>
      </c>
      <c r="DV452" s="51">
        <v>444</v>
      </c>
      <c r="DW452" s="51">
        <v>470</v>
      </c>
      <c r="DX452" s="51">
        <v>471</v>
      </c>
      <c r="DY452" s="51">
        <v>480</v>
      </c>
      <c r="DZ452" s="51">
        <v>575</v>
      </c>
      <c r="EA452" s="51">
        <v>549</v>
      </c>
      <c r="EB452" s="51">
        <v>578</v>
      </c>
      <c r="EC452" s="51">
        <v>603</v>
      </c>
      <c r="ED452" s="51">
        <v>595</v>
      </c>
      <c r="EE452" s="51">
        <v>658</v>
      </c>
      <c r="EF452" s="51">
        <v>721</v>
      </c>
      <c r="EG452" s="51">
        <v>698</v>
      </c>
      <c r="EH452" s="51">
        <v>711</v>
      </c>
      <c r="EI452" s="51">
        <v>685</v>
      </c>
      <c r="EJ452" s="51">
        <v>630</v>
      </c>
      <c r="EK452" s="51">
        <v>633</v>
      </c>
      <c r="EL452" s="51">
        <v>676</v>
      </c>
      <c r="EM452" s="51">
        <v>643</v>
      </c>
      <c r="EN452" s="51">
        <v>639</v>
      </c>
      <c r="EO452" s="51">
        <v>664</v>
      </c>
      <c r="EP452" s="51">
        <v>636</v>
      </c>
      <c r="EQ452" s="51">
        <v>643</v>
      </c>
      <c r="ER452" s="51">
        <v>568</v>
      </c>
      <c r="ES452" s="51">
        <v>578</v>
      </c>
      <c r="ET452" s="51">
        <v>565</v>
      </c>
      <c r="EU452" s="51">
        <v>544</v>
      </c>
      <c r="EV452" s="51">
        <v>646</v>
      </c>
      <c r="EW452" s="51">
        <v>583</v>
      </c>
      <c r="EX452" s="51">
        <v>660</v>
      </c>
      <c r="EY452" s="51">
        <v>684</v>
      </c>
      <c r="EZ452" s="51">
        <v>649</v>
      </c>
      <c r="FA452" s="51">
        <v>665</v>
      </c>
      <c r="FB452" s="51">
        <v>682</v>
      </c>
      <c r="FC452" s="51">
        <v>749</v>
      </c>
      <c r="FD452" s="51">
        <v>716</v>
      </c>
      <c r="FE452" s="51">
        <v>741</v>
      </c>
      <c r="FF452" s="51">
        <v>736</v>
      </c>
      <c r="FG452" s="51">
        <v>671</v>
      </c>
      <c r="FH452" s="51">
        <v>715</v>
      </c>
      <c r="FI452" s="51">
        <v>685</v>
      </c>
      <c r="FJ452" s="51">
        <v>645</v>
      </c>
      <c r="FK452" s="51">
        <v>615</v>
      </c>
      <c r="FL452" s="51">
        <v>636</v>
      </c>
      <c r="FM452" s="51">
        <v>563</v>
      </c>
      <c r="FN452" s="51">
        <v>560</v>
      </c>
      <c r="FO452" s="51">
        <v>545</v>
      </c>
      <c r="FP452" s="51">
        <v>549</v>
      </c>
      <c r="FQ452" s="51">
        <v>614</v>
      </c>
      <c r="FR452" s="51">
        <v>564</v>
      </c>
      <c r="FS452" s="51">
        <v>546</v>
      </c>
      <c r="FT452" s="51">
        <v>568</v>
      </c>
      <c r="FU452" s="51">
        <v>546</v>
      </c>
      <c r="FV452" s="51">
        <v>558</v>
      </c>
      <c r="FW452" s="51">
        <v>687</v>
      </c>
      <c r="FX452" s="51">
        <v>506</v>
      </c>
      <c r="FY452" s="51">
        <v>474</v>
      </c>
      <c r="FZ452" s="51">
        <v>507</v>
      </c>
      <c r="GA452" s="51">
        <v>436</v>
      </c>
      <c r="GB452" s="51">
        <v>377</v>
      </c>
      <c r="GC452" s="51">
        <v>375</v>
      </c>
      <c r="GD452" s="51">
        <v>337</v>
      </c>
      <c r="GE452" s="51">
        <v>297</v>
      </c>
      <c r="GF452" s="51">
        <v>314</v>
      </c>
      <c r="GG452" s="51">
        <v>267</v>
      </c>
      <c r="GH452" s="51">
        <v>244</v>
      </c>
      <c r="GI452" s="51">
        <v>192</v>
      </c>
      <c r="GJ452" s="51">
        <v>175</v>
      </c>
      <c r="GK452" s="51">
        <v>148</v>
      </c>
      <c r="GL452" s="52">
        <v>748</v>
      </c>
    </row>
    <row r="453" spans="1:194" s="1" customFormat="1">
      <c r="A453" s="30" t="s">
        <v>133</v>
      </c>
      <c r="B453" s="1" t="s">
        <v>528</v>
      </c>
      <c r="C453" s="29" t="str">
        <f t="shared" si="112"/>
        <v>LA England - Thanet</v>
      </c>
      <c r="D453" s="50">
        <f t="shared" si="103"/>
        <v>52906</v>
      </c>
      <c r="E453" s="50">
        <f t="shared" si="104"/>
        <v>59428</v>
      </c>
      <c r="F453" s="51">
        <f t="shared" si="105"/>
        <v>140689</v>
      </c>
      <c r="G453" s="51">
        <f t="shared" si="106"/>
        <v>67694</v>
      </c>
      <c r="H453" s="52">
        <f t="shared" si="107"/>
        <v>72995</v>
      </c>
      <c r="I453" s="52">
        <f t="shared" si="108"/>
        <v>52906</v>
      </c>
      <c r="J453" s="52">
        <f t="shared" si="109"/>
        <v>59428</v>
      </c>
      <c r="K453" s="49">
        <f t="shared" si="110"/>
        <v>14788</v>
      </c>
      <c r="L453" s="50">
        <f t="shared" si="111"/>
        <v>13567</v>
      </c>
      <c r="M453" s="51">
        <v>719</v>
      </c>
      <c r="N453" s="51">
        <v>734</v>
      </c>
      <c r="O453" s="51">
        <v>799</v>
      </c>
      <c r="P453" s="51">
        <v>804</v>
      </c>
      <c r="Q453" s="51">
        <v>797</v>
      </c>
      <c r="R453" s="51">
        <v>774</v>
      </c>
      <c r="S453" s="51">
        <v>861</v>
      </c>
      <c r="T453" s="51">
        <v>792</v>
      </c>
      <c r="U453" s="51">
        <v>772</v>
      </c>
      <c r="V453" s="51">
        <v>849</v>
      </c>
      <c r="W453" s="51">
        <v>911</v>
      </c>
      <c r="X453" s="51">
        <v>868</v>
      </c>
      <c r="Y453" s="51">
        <v>848</v>
      </c>
      <c r="Z453" s="51">
        <v>893</v>
      </c>
      <c r="AA453" s="51">
        <v>897</v>
      </c>
      <c r="AB453" s="51">
        <v>822</v>
      </c>
      <c r="AC453" s="51">
        <v>797</v>
      </c>
      <c r="AD453" s="51">
        <v>851</v>
      </c>
      <c r="AE453" s="51">
        <v>794</v>
      </c>
      <c r="AF453" s="51">
        <v>608</v>
      </c>
      <c r="AG453" s="51">
        <v>593</v>
      </c>
      <c r="AH453" s="51">
        <v>599</v>
      </c>
      <c r="AI453" s="51">
        <v>651</v>
      </c>
      <c r="AJ453" s="51">
        <v>666</v>
      </c>
      <c r="AK453" s="51">
        <v>713</v>
      </c>
      <c r="AL453" s="51">
        <v>706</v>
      </c>
      <c r="AM453" s="51">
        <v>662</v>
      </c>
      <c r="AN453" s="51">
        <v>686</v>
      </c>
      <c r="AO453" s="51">
        <v>712</v>
      </c>
      <c r="AP453" s="51">
        <v>721</v>
      </c>
      <c r="AQ453" s="51">
        <v>805</v>
      </c>
      <c r="AR453" s="51">
        <v>796</v>
      </c>
      <c r="AS453" s="51">
        <v>796</v>
      </c>
      <c r="AT453" s="51">
        <v>781</v>
      </c>
      <c r="AU453" s="51">
        <v>800</v>
      </c>
      <c r="AV453" s="51">
        <v>775</v>
      </c>
      <c r="AW453" s="51">
        <v>867</v>
      </c>
      <c r="AX453" s="51">
        <v>826</v>
      </c>
      <c r="AY453" s="51">
        <v>793</v>
      </c>
      <c r="AZ453" s="51">
        <v>774</v>
      </c>
      <c r="BA453" s="51">
        <v>787</v>
      </c>
      <c r="BB453" s="51">
        <v>833</v>
      </c>
      <c r="BC453" s="51">
        <v>815</v>
      </c>
      <c r="BD453" s="51">
        <v>791</v>
      </c>
      <c r="BE453" s="51">
        <v>747</v>
      </c>
      <c r="BF453" s="51">
        <v>780</v>
      </c>
      <c r="BG453" s="51">
        <v>725</v>
      </c>
      <c r="BH453" s="51">
        <v>756</v>
      </c>
      <c r="BI453" s="51">
        <v>816</v>
      </c>
      <c r="BJ453" s="51">
        <v>830</v>
      </c>
      <c r="BK453" s="51">
        <v>884</v>
      </c>
      <c r="BL453" s="51">
        <v>911</v>
      </c>
      <c r="BM453" s="51">
        <v>862</v>
      </c>
      <c r="BN453" s="51">
        <v>887</v>
      </c>
      <c r="BO453" s="51">
        <v>920</v>
      </c>
      <c r="BP453" s="51">
        <v>943</v>
      </c>
      <c r="BQ453" s="51">
        <v>894</v>
      </c>
      <c r="BR453" s="51">
        <v>1002</v>
      </c>
      <c r="BS453" s="51">
        <v>959</v>
      </c>
      <c r="BT453" s="51">
        <v>993</v>
      </c>
      <c r="BU453" s="51">
        <v>976</v>
      </c>
      <c r="BV453" s="51">
        <v>920</v>
      </c>
      <c r="BW453" s="51">
        <v>834</v>
      </c>
      <c r="BX453" s="51">
        <v>877</v>
      </c>
      <c r="BY453" s="51">
        <v>891</v>
      </c>
      <c r="BZ453" s="51">
        <v>838</v>
      </c>
      <c r="CA453" s="51">
        <v>761</v>
      </c>
      <c r="CB453" s="51">
        <v>811</v>
      </c>
      <c r="CC453" s="51">
        <v>839</v>
      </c>
      <c r="CD453" s="51">
        <v>747</v>
      </c>
      <c r="CE453" s="51">
        <v>784</v>
      </c>
      <c r="CF453" s="51">
        <v>813</v>
      </c>
      <c r="CG453" s="51">
        <v>791</v>
      </c>
      <c r="CH453" s="51">
        <v>808</v>
      </c>
      <c r="CI453" s="51">
        <v>889</v>
      </c>
      <c r="CJ453" s="51">
        <v>954</v>
      </c>
      <c r="CK453" s="51">
        <v>704</v>
      </c>
      <c r="CL453" s="51">
        <v>668</v>
      </c>
      <c r="CM453" s="51">
        <v>616</v>
      </c>
      <c r="CN453" s="51">
        <v>558</v>
      </c>
      <c r="CO453" s="51">
        <v>488</v>
      </c>
      <c r="CP453" s="51">
        <v>417</v>
      </c>
      <c r="CQ453" s="51">
        <v>432</v>
      </c>
      <c r="CR453" s="51">
        <v>357</v>
      </c>
      <c r="CS453" s="51">
        <v>318</v>
      </c>
      <c r="CT453" s="51">
        <v>300</v>
      </c>
      <c r="CU453" s="51">
        <v>233</v>
      </c>
      <c r="CV453" s="51">
        <v>204</v>
      </c>
      <c r="CW453" s="51">
        <v>174</v>
      </c>
      <c r="CX453" s="51">
        <v>145</v>
      </c>
      <c r="CY453" s="51">
        <v>500</v>
      </c>
      <c r="CZ453" s="51">
        <v>673</v>
      </c>
      <c r="DA453" s="51">
        <v>670</v>
      </c>
      <c r="DB453" s="51">
        <v>723</v>
      </c>
      <c r="DC453" s="51">
        <v>694</v>
      </c>
      <c r="DD453" s="51">
        <v>751</v>
      </c>
      <c r="DE453" s="51">
        <v>709</v>
      </c>
      <c r="DF453" s="51">
        <v>725</v>
      </c>
      <c r="DG453" s="51">
        <v>775</v>
      </c>
      <c r="DH453" s="51">
        <v>783</v>
      </c>
      <c r="DI453" s="51">
        <v>768</v>
      </c>
      <c r="DJ453" s="51">
        <v>803</v>
      </c>
      <c r="DK453" s="51">
        <v>780</v>
      </c>
      <c r="DL453" s="51">
        <v>818</v>
      </c>
      <c r="DM453" s="51">
        <v>839</v>
      </c>
      <c r="DN453" s="51">
        <v>829</v>
      </c>
      <c r="DO453" s="51">
        <v>781</v>
      </c>
      <c r="DP453" s="51">
        <v>736</v>
      </c>
      <c r="DQ453" s="51">
        <v>710</v>
      </c>
      <c r="DR453" s="51">
        <v>661</v>
      </c>
      <c r="DS453" s="51">
        <v>479</v>
      </c>
      <c r="DT453" s="51">
        <v>523</v>
      </c>
      <c r="DU453" s="51">
        <v>532</v>
      </c>
      <c r="DV453" s="51">
        <v>597</v>
      </c>
      <c r="DW453" s="51">
        <v>706</v>
      </c>
      <c r="DX453" s="51">
        <v>700</v>
      </c>
      <c r="DY453" s="51">
        <v>761</v>
      </c>
      <c r="DZ453" s="51">
        <v>750</v>
      </c>
      <c r="EA453" s="51">
        <v>769</v>
      </c>
      <c r="EB453" s="51">
        <v>792</v>
      </c>
      <c r="EC453" s="51">
        <v>891</v>
      </c>
      <c r="ED453" s="51">
        <v>911</v>
      </c>
      <c r="EE453" s="51">
        <v>944</v>
      </c>
      <c r="EF453" s="51">
        <v>909</v>
      </c>
      <c r="EG453" s="51">
        <v>879</v>
      </c>
      <c r="EH453" s="51">
        <v>952</v>
      </c>
      <c r="EI453" s="51">
        <v>934</v>
      </c>
      <c r="EJ453" s="51">
        <v>937</v>
      </c>
      <c r="EK453" s="51">
        <v>938</v>
      </c>
      <c r="EL453" s="51">
        <v>850</v>
      </c>
      <c r="EM453" s="51">
        <v>899</v>
      </c>
      <c r="EN453" s="51">
        <v>821</v>
      </c>
      <c r="EO453" s="51">
        <v>903</v>
      </c>
      <c r="EP453" s="51">
        <v>921</v>
      </c>
      <c r="EQ453" s="51">
        <v>881</v>
      </c>
      <c r="ER453" s="51">
        <v>793</v>
      </c>
      <c r="ES453" s="51">
        <v>791</v>
      </c>
      <c r="ET453" s="51">
        <v>827</v>
      </c>
      <c r="EU453" s="51">
        <v>853</v>
      </c>
      <c r="EV453" s="51">
        <v>876</v>
      </c>
      <c r="EW453" s="51">
        <v>932</v>
      </c>
      <c r="EX453" s="51">
        <v>924</v>
      </c>
      <c r="EY453" s="51">
        <v>1023</v>
      </c>
      <c r="EZ453" s="51">
        <v>971</v>
      </c>
      <c r="FA453" s="51">
        <v>1100</v>
      </c>
      <c r="FB453" s="51">
        <v>1054</v>
      </c>
      <c r="FC453" s="51">
        <v>1055</v>
      </c>
      <c r="FD453" s="51">
        <v>1023</v>
      </c>
      <c r="FE453" s="51">
        <v>991</v>
      </c>
      <c r="FF453" s="51">
        <v>1060</v>
      </c>
      <c r="FG453" s="51">
        <v>1057</v>
      </c>
      <c r="FH453" s="51">
        <v>951</v>
      </c>
      <c r="FI453" s="51">
        <v>994</v>
      </c>
      <c r="FJ453" s="51">
        <v>938</v>
      </c>
      <c r="FK453" s="51">
        <v>932</v>
      </c>
      <c r="FL453" s="51">
        <v>923</v>
      </c>
      <c r="FM453" s="51">
        <v>910</v>
      </c>
      <c r="FN453" s="51">
        <v>880</v>
      </c>
      <c r="FO453" s="51">
        <v>890</v>
      </c>
      <c r="FP453" s="51">
        <v>942</v>
      </c>
      <c r="FQ453" s="51">
        <v>896</v>
      </c>
      <c r="FR453" s="51">
        <v>863</v>
      </c>
      <c r="FS453" s="51">
        <v>877</v>
      </c>
      <c r="FT453" s="51">
        <v>905</v>
      </c>
      <c r="FU453" s="51">
        <v>885</v>
      </c>
      <c r="FV453" s="51">
        <v>1006</v>
      </c>
      <c r="FW453" s="51">
        <v>1119</v>
      </c>
      <c r="FX453" s="51">
        <v>813</v>
      </c>
      <c r="FY453" s="51">
        <v>761</v>
      </c>
      <c r="FZ453" s="51">
        <v>753</v>
      </c>
      <c r="GA453" s="51">
        <v>688</v>
      </c>
      <c r="GB453" s="51">
        <v>600</v>
      </c>
      <c r="GC453" s="51">
        <v>495</v>
      </c>
      <c r="GD453" s="51">
        <v>500</v>
      </c>
      <c r="GE453" s="51">
        <v>492</v>
      </c>
      <c r="GF453" s="51">
        <v>459</v>
      </c>
      <c r="GG453" s="51">
        <v>417</v>
      </c>
      <c r="GH453" s="51">
        <v>382</v>
      </c>
      <c r="GI453" s="51">
        <v>317</v>
      </c>
      <c r="GJ453" s="51">
        <v>276</v>
      </c>
      <c r="GK453" s="51">
        <v>271</v>
      </c>
      <c r="GL453" s="52">
        <v>1123</v>
      </c>
    </row>
    <row r="454" spans="1:194" s="1" customFormat="1">
      <c r="A454" s="30" t="s">
        <v>133</v>
      </c>
      <c r="B454" s="1" t="s">
        <v>529</v>
      </c>
      <c r="C454" s="29" t="str">
        <f t="shared" si="112"/>
        <v>LA England - Three Rivers</v>
      </c>
      <c r="D454" s="50">
        <f t="shared" si="103"/>
        <v>35006</v>
      </c>
      <c r="E454" s="50">
        <f t="shared" si="104"/>
        <v>37853</v>
      </c>
      <c r="F454" s="51">
        <f t="shared" si="105"/>
        <v>94123</v>
      </c>
      <c r="G454" s="51">
        <f t="shared" si="106"/>
        <v>45800</v>
      </c>
      <c r="H454" s="52">
        <f t="shared" si="107"/>
        <v>48323</v>
      </c>
      <c r="I454" s="52">
        <f t="shared" si="108"/>
        <v>35006</v>
      </c>
      <c r="J454" s="52">
        <f t="shared" si="109"/>
        <v>37853</v>
      </c>
      <c r="K454" s="49">
        <f t="shared" si="110"/>
        <v>10794</v>
      </c>
      <c r="L454" s="50">
        <f t="shared" si="111"/>
        <v>10470</v>
      </c>
      <c r="M454" s="51">
        <v>468</v>
      </c>
      <c r="N454" s="51">
        <v>504</v>
      </c>
      <c r="O454" s="51">
        <v>483</v>
      </c>
      <c r="P454" s="51">
        <v>531</v>
      </c>
      <c r="Q454" s="51">
        <v>525</v>
      </c>
      <c r="R454" s="51">
        <v>555</v>
      </c>
      <c r="S454" s="51">
        <v>578</v>
      </c>
      <c r="T454" s="51">
        <v>609</v>
      </c>
      <c r="U454" s="51">
        <v>657</v>
      </c>
      <c r="V454" s="51">
        <v>638</v>
      </c>
      <c r="W454" s="51">
        <v>629</v>
      </c>
      <c r="X454" s="51">
        <v>707</v>
      </c>
      <c r="Y454" s="51">
        <v>657</v>
      </c>
      <c r="Z454" s="51">
        <v>690</v>
      </c>
      <c r="AA454" s="51">
        <v>678</v>
      </c>
      <c r="AB454" s="51">
        <v>619</v>
      </c>
      <c r="AC454" s="51">
        <v>637</v>
      </c>
      <c r="AD454" s="51">
        <v>629</v>
      </c>
      <c r="AE454" s="51">
        <v>560</v>
      </c>
      <c r="AF454" s="51">
        <v>322</v>
      </c>
      <c r="AG454" s="51">
        <v>340</v>
      </c>
      <c r="AH454" s="51">
        <v>435</v>
      </c>
      <c r="AI454" s="51">
        <v>484</v>
      </c>
      <c r="AJ454" s="51">
        <v>566</v>
      </c>
      <c r="AK454" s="51">
        <v>550</v>
      </c>
      <c r="AL454" s="51">
        <v>498</v>
      </c>
      <c r="AM454" s="51">
        <v>511</v>
      </c>
      <c r="AN454" s="51">
        <v>449</v>
      </c>
      <c r="AO454" s="51">
        <v>516</v>
      </c>
      <c r="AP454" s="51">
        <v>401</v>
      </c>
      <c r="AQ454" s="51">
        <v>500</v>
      </c>
      <c r="AR454" s="51">
        <v>496</v>
      </c>
      <c r="AS454" s="51">
        <v>525</v>
      </c>
      <c r="AT454" s="51">
        <v>483</v>
      </c>
      <c r="AU454" s="51">
        <v>569</v>
      </c>
      <c r="AV454" s="51">
        <v>554</v>
      </c>
      <c r="AW454" s="51">
        <v>537</v>
      </c>
      <c r="AX454" s="51">
        <v>534</v>
      </c>
      <c r="AY454" s="51">
        <v>577</v>
      </c>
      <c r="AZ454" s="51">
        <v>561</v>
      </c>
      <c r="BA454" s="51">
        <v>684</v>
      </c>
      <c r="BB454" s="51">
        <v>667</v>
      </c>
      <c r="BC454" s="51">
        <v>683</v>
      </c>
      <c r="BD454" s="51">
        <v>673</v>
      </c>
      <c r="BE454" s="51">
        <v>674</v>
      </c>
      <c r="BF454" s="51">
        <v>663</v>
      </c>
      <c r="BG454" s="51">
        <v>686</v>
      </c>
      <c r="BH454" s="51">
        <v>692</v>
      </c>
      <c r="BI454" s="51">
        <v>661</v>
      </c>
      <c r="BJ454" s="51">
        <v>685</v>
      </c>
      <c r="BK454" s="51">
        <v>699</v>
      </c>
      <c r="BL454" s="51">
        <v>705</v>
      </c>
      <c r="BM454" s="51">
        <v>651</v>
      </c>
      <c r="BN454" s="51">
        <v>689</v>
      </c>
      <c r="BO454" s="51">
        <v>666</v>
      </c>
      <c r="BP454" s="51">
        <v>672</v>
      </c>
      <c r="BQ454" s="51">
        <v>651</v>
      </c>
      <c r="BR454" s="51">
        <v>664</v>
      </c>
      <c r="BS454" s="51">
        <v>695</v>
      </c>
      <c r="BT454" s="51">
        <v>640</v>
      </c>
      <c r="BU454" s="51">
        <v>614</v>
      </c>
      <c r="BV454" s="51">
        <v>570</v>
      </c>
      <c r="BW454" s="51">
        <v>521</v>
      </c>
      <c r="BX454" s="51">
        <v>536</v>
      </c>
      <c r="BY454" s="51">
        <v>503</v>
      </c>
      <c r="BZ454" s="51">
        <v>494</v>
      </c>
      <c r="CA454" s="51">
        <v>398</v>
      </c>
      <c r="CB454" s="51">
        <v>477</v>
      </c>
      <c r="CC454" s="51">
        <v>416</v>
      </c>
      <c r="CD454" s="51">
        <v>369</v>
      </c>
      <c r="CE454" s="51">
        <v>406</v>
      </c>
      <c r="CF454" s="51">
        <v>385</v>
      </c>
      <c r="CG454" s="51">
        <v>379</v>
      </c>
      <c r="CH454" s="51">
        <v>389</v>
      </c>
      <c r="CI454" s="51">
        <v>423</v>
      </c>
      <c r="CJ454" s="51">
        <v>443</v>
      </c>
      <c r="CK454" s="51">
        <v>311</v>
      </c>
      <c r="CL454" s="51">
        <v>348</v>
      </c>
      <c r="CM454" s="51">
        <v>330</v>
      </c>
      <c r="CN454" s="51">
        <v>280</v>
      </c>
      <c r="CO454" s="51">
        <v>243</v>
      </c>
      <c r="CP454" s="51">
        <v>178</v>
      </c>
      <c r="CQ454" s="51">
        <v>192</v>
      </c>
      <c r="CR454" s="51">
        <v>180</v>
      </c>
      <c r="CS454" s="51">
        <v>138</v>
      </c>
      <c r="CT454" s="51">
        <v>181</v>
      </c>
      <c r="CU454" s="51">
        <v>153</v>
      </c>
      <c r="CV454" s="51">
        <v>126</v>
      </c>
      <c r="CW454" s="51">
        <v>119</v>
      </c>
      <c r="CX454" s="51">
        <v>115</v>
      </c>
      <c r="CY454" s="51">
        <v>321</v>
      </c>
      <c r="CZ454" s="51">
        <v>450</v>
      </c>
      <c r="DA454" s="51">
        <v>475</v>
      </c>
      <c r="DB454" s="51">
        <v>498</v>
      </c>
      <c r="DC454" s="51">
        <v>493</v>
      </c>
      <c r="DD454" s="51">
        <v>516</v>
      </c>
      <c r="DE454" s="51">
        <v>532</v>
      </c>
      <c r="DF454" s="51">
        <v>598</v>
      </c>
      <c r="DG454" s="51">
        <v>586</v>
      </c>
      <c r="DH454" s="51">
        <v>552</v>
      </c>
      <c r="DI454" s="51">
        <v>651</v>
      </c>
      <c r="DJ454" s="51">
        <v>642</v>
      </c>
      <c r="DK454" s="51">
        <v>708</v>
      </c>
      <c r="DL454" s="51">
        <v>677</v>
      </c>
      <c r="DM454" s="51">
        <v>613</v>
      </c>
      <c r="DN454" s="51">
        <v>641</v>
      </c>
      <c r="DO454" s="51">
        <v>597</v>
      </c>
      <c r="DP454" s="51">
        <v>625</v>
      </c>
      <c r="DQ454" s="51">
        <v>616</v>
      </c>
      <c r="DR454" s="51">
        <v>572</v>
      </c>
      <c r="DS454" s="51">
        <v>287</v>
      </c>
      <c r="DT454" s="51">
        <v>265</v>
      </c>
      <c r="DU454" s="51">
        <v>359</v>
      </c>
      <c r="DV454" s="51">
        <v>442</v>
      </c>
      <c r="DW454" s="51">
        <v>456</v>
      </c>
      <c r="DX454" s="51">
        <v>527</v>
      </c>
      <c r="DY454" s="51">
        <v>511</v>
      </c>
      <c r="DZ454" s="51">
        <v>447</v>
      </c>
      <c r="EA454" s="51">
        <v>413</v>
      </c>
      <c r="EB454" s="51">
        <v>458</v>
      </c>
      <c r="EC454" s="51">
        <v>561</v>
      </c>
      <c r="ED454" s="51">
        <v>562</v>
      </c>
      <c r="EE454" s="51">
        <v>561</v>
      </c>
      <c r="EF454" s="51">
        <v>528</v>
      </c>
      <c r="EG454" s="51">
        <v>629</v>
      </c>
      <c r="EH454" s="51">
        <v>607</v>
      </c>
      <c r="EI454" s="51">
        <v>588</v>
      </c>
      <c r="EJ454" s="51">
        <v>653</v>
      </c>
      <c r="EK454" s="51">
        <v>636</v>
      </c>
      <c r="EL454" s="51">
        <v>705</v>
      </c>
      <c r="EM454" s="51">
        <v>689</v>
      </c>
      <c r="EN454" s="51">
        <v>728</v>
      </c>
      <c r="EO454" s="51">
        <v>778</v>
      </c>
      <c r="EP454" s="51">
        <v>784</v>
      </c>
      <c r="EQ454" s="51">
        <v>772</v>
      </c>
      <c r="ER454" s="51">
        <v>723</v>
      </c>
      <c r="ES454" s="51">
        <v>621</v>
      </c>
      <c r="ET454" s="51">
        <v>723</v>
      </c>
      <c r="EU454" s="51">
        <v>721</v>
      </c>
      <c r="EV454" s="51">
        <v>709</v>
      </c>
      <c r="EW454" s="51">
        <v>692</v>
      </c>
      <c r="EX454" s="51">
        <v>713</v>
      </c>
      <c r="EY454" s="51">
        <v>695</v>
      </c>
      <c r="EZ454" s="51">
        <v>689</v>
      </c>
      <c r="FA454" s="51">
        <v>687</v>
      </c>
      <c r="FB454" s="51">
        <v>703</v>
      </c>
      <c r="FC454" s="51">
        <v>714</v>
      </c>
      <c r="FD454" s="51">
        <v>681</v>
      </c>
      <c r="FE454" s="51">
        <v>689</v>
      </c>
      <c r="FF454" s="51">
        <v>667</v>
      </c>
      <c r="FG454" s="51">
        <v>661</v>
      </c>
      <c r="FH454" s="51">
        <v>589</v>
      </c>
      <c r="FI454" s="51">
        <v>622</v>
      </c>
      <c r="FJ454" s="51">
        <v>544</v>
      </c>
      <c r="FK454" s="51">
        <v>561</v>
      </c>
      <c r="FL454" s="51">
        <v>520</v>
      </c>
      <c r="FM454" s="51">
        <v>523</v>
      </c>
      <c r="FN454" s="51">
        <v>502</v>
      </c>
      <c r="FO454" s="51">
        <v>470</v>
      </c>
      <c r="FP454" s="51">
        <v>467</v>
      </c>
      <c r="FQ454" s="51">
        <v>414</v>
      </c>
      <c r="FR454" s="51">
        <v>416</v>
      </c>
      <c r="FS454" s="51">
        <v>420</v>
      </c>
      <c r="FT454" s="51">
        <v>435</v>
      </c>
      <c r="FU454" s="51">
        <v>418</v>
      </c>
      <c r="FV454" s="51">
        <v>463</v>
      </c>
      <c r="FW454" s="51">
        <v>527</v>
      </c>
      <c r="FX454" s="51">
        <v>388</v>
      </c>
      <c r="FY454" s="51">
        <v>394</v>
      </c>
      <c r="FZ454" s="51">
        <v>364</v>
      </c>
      <c r="GA454" s="51">
        <v>325</v>
      </c>
      <c r="GB454" s="51">
        <v>294</v>
      </c>
      <c r="GC454" s="51">
        <v>239</v>
      </c>
      <c r="GD454" s="51">
        <v>265</v>
      </c>
      <c r="GE454" s="51">
        <v>238</v>
      </c>
      <c r="GF454" s="51">
        <v>255</v>
      </c>
      <c r="GG454" s="51">
        <v>236</v>
      </c>
      <c r="GH454" s="51">
        <v>183</v>
      </c>
      <c r="GI454" s="51">
        <v>208</v>
      </c>
      <c r="GJ454" s="51">
        <v>165</v>
      </c>
      <c r="GK454" s="51">
        <v>152</v>
      </c>
      <c r="GL454" s="52">
        <v>650</v>
      </c>
    </row>
    <row r="455" spans="1:194" s="1" customFormat="1">
      <c r="A455" s="30" t="s">
        <v>133</v>
      </c>
      <c r="B455" s="1" t="s">
        <v>530</v>
      </c>
      <c r="C455" s="29" t="str">
        <f t="shared" si="112"/>
        <v>LA England - Thurrock</v>
      </c>
      <c r="D455" s="50">
        <f t="shared" si="103"/>
        <v>63582</v>
      </c>
      <c r="E455" s="50">
        <f t="shared" si="104"/>
        <v>68415</v>
      </c>
      <c r="F455" s="51">
        <f t="shared" si="105"/>
        <v>176877</v>
      </c>
      <c r="G455" s="51">
        <f t="shared" si="106"/>
        <v>86665</v>
      </c>
      <c r="H455" s="52">
        <f t="shared" si="107"/>
        <v>90212</v>
      </c>
      <c r="I455" s="52">
        <f t="shared" si="108"/>
        <v>63582</v>
      </c>
      <c r="J455" s="52">
        <f t="shared" si="109"/>
        <v>68415</v>
      </c>
      <c r="K455" s="49">
        <f t="shared" si="110"/>
        <v>23083</v>
      </c>
      <c r="L455" s="50">
        <f t="shared" si="111"/>
        <v>21797</v>
      </c>
      <c r="M455" s="51">
        <v>1238</v>
      </c>
      <c r="N455" s="51">
        <v>1235</v>
      </c>
      <c r="O455" s="51">
        <v>1284</v>
      </c>
      <c r="P455" s="51">
        <v>1252</v>
      </c>
      <c r="Q455" s="51">
        <v>1280</v>
      </c>
      <c r="R455" s="51">
        <v>1327</v>
      </c>
      <c r="S455" s="51">
        <v>1372</v>
      </c>
      <c r="T455" s="51">
        <v>1296</v>
      </c>
      <c r="U455" s="51">
        <v>1235</v>
      </c>
      <c r="V455" s="51">
        <v>1261</v>
      </c>
      <c r="W455" s="51">
        <v>1374</v>
      </c>
      <c r="X455" s="51">
        <v>1363</v>
      </c>
      <c r="Y455" s="51">
        <v>1237</v>
      </c>
      <c r="Z455" s="51">
        <v>1314</v>
      </c>
      <c r="AA455" s="51">
        <v>1337</v>
      </c>
      <c r="AB455" s="51">
        <v>1237</v>
      </c>
      <c r="AC455" s="51">
        <v>1221</v>
      </c>
      <c r="AD455" s="51">
        <v>1220</v>
      </c>
      <c r="AE455" s="51">
        <v>1135</v>
      </c>
      <c r="AF455" s="51">
        <v>862</v>
      </c>
      <c r="AG455" s="51">
        <v>889</v>
      </c>
      <c r="AH455" s="51">
        <v>864</v>
      </c>
      <c r="AI455" s="51">
        <v>960</v>
      </c>
      <c r="AJ455" s="51">
        <v>1000</v>
      </c>
      <c r="AK455" s="51">
        <v>1006</v>
      </c>
      <c r="AL455" s="51">
        <v>1070</v>
      </c>
      <c r="AM455" s="51">
        <v>1080</v>
      </c>
      <c r="AN455" s="51">
        <v>1019</v>
      </c>
      <c r="AO455" s="51">
        <v>1100</v>
      </c>
      <c r="AP455" s="51">
        <v>1149</v>
      </c>
      <c r="AQ455" s="51">
        <v>1158</v>
      </c>
      <c r="AR455" s="51">
        <v>1174</v>
      </c>
      <c r="AS455" s="51">
        <v>1314</v>
      </c>
      <c r="AT455" s="51">
        <v>1375</v>
      </c>
      <c r="AU455" s="51">
        <v>1344</v>
      </c>
      <c r="AV455" s="51">
        <v>1343</v>
      </c>
      <c r="AW455" s="51">
        <v>1403</v>
      </c>
      <c r="AX455" s="51">
        <v>1324</v>
      </c>
      <c r="AY455" s="51">
        <v>1369</v>
      </c>
      <c r="AZ455" s="51">
        <v>1265</v>
      </c>
      <c r="BA455" s="51">
        <v>1313</v>
      </c>
      <c r="BB455" s="51">
        <v>1243</v>
      </c>
      <c r="BC455" s="51">
        <v>1270</v>
      </c>
      <c r="BD455" s="51">
        <v>1180</v>
      </c>
      <c r="BE455" s="51">
        <v>1140</v>
      </c>
      <c r="BF455" s="51">
        <v>1117</v>
      </c>
      <c r="BG455" s="51">
        <v>1174</v>
      </c>
      <c r="BH455" s="51">
        <v>1114</v>
      </c>
      <c r="BI455" s="51">
        <v>1119</v>
      </c>
      <c r="BJ455" s="51">
        <v>1176</v>
      </c>
      <c r="BK455" s="51">
        <v>1125</v>
      </c>
      <c r="BL455" s="51">
        <v>1221</v>
      </c>
      <c r="BM455" s="51">
        <v>1157</v>
      </c>
      <c r="BN455" s="51">
        <v>1186</v>
      </c>
      <c r="BO455" s="51">
        <v>1094</v>
      </c>
      <c r="BP455" s="51">
        <v>1167</v>
      </c>
      <c r="BQ455" s="51">
        <v>1160</v>
      </c>
      <c r="BR455" s="51">
        <v>1100</v>
      </c>
      <c r="BS455" s="51">
        <v>1045</v>
      </c>
      <c r="BT455" s="51">
        <v>1034</v>
      </c>
      <c r="BU455" s="51">
        <v>953</v>
      </c>
      <c r="BV455" s="51">
        <v>879</v>
      </c>
      <c r="BW455" s="51">
        <v>869</v>
      </c>
      <c r="BX455" s="51">
        <v>814</v>
      </c>
      <c r="BY455" s="51">
        <v>777</v>
      </c>
      <c r="BZ455" s="51">
        <v>696</v>
      </c>
      <c r="CA455" s="51">
        <v>728</v>
      </c>
      <c r="CB455" s="51">
        <v>624</v>
      </c>
      <c r="CC455" s="51">
        <v>645</v>
      </c>
      <c r="CD455" s="51">
        <v>626</v>
      </c>
      <c r="CE455" s="51">
        <v>558</v>
      </c>
      <c r="CF455" s="51">
        <v>577</v>
      </c>
      <c r="CG455" s="51">
        <v>657</v>
      </c>
      <c r="CH455" s="51">
        <v>607</v>
      </c>
      <c r="CI455" s="51">
        <v>589</v>
      </c>
      <c r="CJ455" s="51">
        <v>655</v>
      </c>
      <c r="CK455" s="51">
        <v>473</v>
      </c>
      <c r="CL455" s="51">
        <v>423</v>
      </c>
      <c r="CM455" s="51">
        <v>428</v>
      </c>
      <c r="CN455" s="51">
        <v>359</v>
      </c>
      <c r="CO455" s="51">
        <v>303</v>
      </c>
      <c r="CP455" s="51">
        <v>230</v>
      </c>
      <c r="CQ455" s="51">
        <v>272</v>
      </c>
      <c r="CR455" s="51">
        <v>244</v>
      </c>
      <c r="CS455" s="51">
        <v>212</v>
      </c>
      <c r="CT455" s="51">
        <v>204</v>
      </c>
      <c r="CU455" s="51">
        <v>164</v>
      </c>
      <c r="CV455" s="51">
        <v>145</v>
      </c>
      <c r="CW455" s="51">
        <v>117</v>
      </c>
      <c r="CX455" s="51">
        <v>92</v>
      </c>
      <c r="CY455" s="51">
        <v>324</v>
      </c>
      <c r="CZ455" s="51">
        <v>1126</v>
      </c>
      <c r="DA455" s="51">
        <v>1125</v>
      </c>
      <c r="DB455" s="51">
        <v>1221</v>
      </c>
      <c r="DC455" s="51">
        <v>1173</v>
      </c>
      <c r="DD455" s="51">
        <v>1311</v>
      </c>
      <c r="DE455" s="51">
        <v>1254</v>
      </c>
      <c r="DF455" s="51">
        <v>1274</v>
      </c>
      <c r="DG455" s="51">
        <v>1265</v>
      </c>
      <c r="DH455" s="51">
        <v>1212</v>
      </c>
      <c r="DI455" s="51">
        <v>1284</v>
      </c>
      <c r="DJ455" s="51">
        <v>1195</v>
      </c>
      <c r="DK455" s="51">
        <v>1211</v>
      </c>
      <c r="DL455" s="51">
        <v>1185</v>
      </c>
      <c r="DM455" s="51">
        <v>1210</v>
      </c>
      <c r="DN455" s="51">
        <v>1288</v>
      </c>
      <c r="DO455" s="51">
        <v>1188</v>
      </c>
      <c r="DP455" s="51">
        <v>1115</v>
      </c>
      <c r="DQ455" s="51">
        <v>1160</v>
      </c>
      <c r="DR455" s="51">
        <v>1025</v>
      </c>
      <c r="DS455" s="51">
        <v>739</v>
      </c>
      <c r="DT455" s="51">
        <v>802</v>
      </c>
      <c r="DU455" s="51">
        <v>878</v>
      </c>
      <c r="DV455" s="51">
        <v>961</v>
      </c>
      <c r="DW455" s="51">
        <v>1029</v>
      </c>
      <c r="DX455" s="51">
        <v>991</v>
      </c>
      <c r="DY455" s="51">
        <v>1115</v>
      </c>
      <c r="DZ455" s="51">
        <v>1085</v>
      </c>
      <c r="EA455" s="51">
        <v>1166</v>
      </c>
      <c r="EB455" s="51">
        <v>1320</v>
      </c>
      <c r="EC455" s="51">
        <v>1296</v>
      </c>
      <c r="ED455" s="51">
        <v>1416</v>
      </c>
      <c r="EE455" s="51">
        <v>1477</v>
      </c>
      <c r="EF455" s="51">
        <v>1453</v>
      </c>
      <c r="EG455" s="51">
        <v>1526</v>
      </c>
      <c r="EH455" s="51">
        <v>1522</v>
      </c>
      <c r="EI455" s="51">
        <v>1511</v>
      </c>
      <c r="EJ455" s="51">
        <v>1513</v>
      </c>
      <c r="EK455" s="51">
        <v>1530</v>
      </c>
      <c r="EL455" s="51">
        <v>1450</v>
      </c>
      <c r="EM455" s="51">
        <v>1358</v>
      </c>
      <c r="EN455" s="51">
        <v>1349</v>
      </c>
      <c r="EO455" s="51">
        <v>1405</v>
      </c>
      <c r="EP455" s="51">
        <v>1327</v>
      </c>
      <c r="EQ455" s="51">
        <v>1353</v>
      </c>
      <c r="ER455" s="51">
        <v>1194</v>
      </c>
      <c r="ES455" s="51">
        <v>1155</v>
      </c>
      <c r="ET455" s="51">
        <v>1219</v>
      </c>
      <c r="EU455" s="51">
        <v>1208</v>
      </c>
      <c r="EV455" s="51">
        <v>1139</v>
      </c>
      <c r="EW455" s="51">
        <v>1152</v>
      </c>
      <c r="EX455" s="51">
        <v>1168</v>
      </c>
      <c r="EY455" s="51">
        <v>1190</v>
      </c>
      <c r="EZ455" s="51">
        <v>1122</v>
      </c>
      <c r="FA455" s="51">
        <v>1195</v>
      </c>
      <c r="FB455" s="51">
        <v>1132</v>
      </c>
      <c r="FC455" s="51">
        <v>1152</v>
      </c>
      <c r="FD455" s="51">
        <v>1145</v>
      </c>
      <c r="FE455" s="51">
        <v>1097</v>
      </c>
      <c r="FF455" s="51">
        <v>1071</v>
      </c>
      <c r="FG455" s="51">
        <v>966</v>
      </c>
      <c r="FH455" s="51">
        <v>991</v>
      </c>
      <c r="FI455" s="51">
        <v>977</v>
      </c>
      <c r="FJ455" s="51">
        <v>813</v>
      </c>
      <c r="FK455" s="51">
        <v>821</v>
      </c>
      <c r="FL455" s="51">
        <v>740</v>
      </c>
      <c r="FM455" s="51">
        <v>775</v>
      </c>
      <c r="FN455" s="51">
        <v>693</v>
      </c>
      <c r="FO455" s="51">
        <v>637</v>
      </c>
      <c r="FP455" s="51">
        <v>684</v>
      </c>
      <c r="FQ455" s="51">
        <v>663</v>
      </c>
      <c r="FR455" s="51">
        <v>659</v>
      </c>
      <c r="FS455" s="51">
        <v>671</v>
      </c>
      <c r="FT455" s="51">
        <v>661</v>
      </c>
      <c r="FU455" s="51">
        <v>596</v>
      </c>
      <c r="FV455" s="51">
        <v>708</v>
      </c>
      <c r="FW455" s="51">
        <v>780</v>
      </c>
      <c r="FX455" s="51">
        <v>573</v>
      </c>
      <c r="FY455" s="51">
        <v>513</v>
      </c>
      <c r="FZ455" s="51">
        <v>459</v>
      </c>
      <c r="GA455" s="51">
        <v>442</v>
      </c>
      <c r="GB455" s="51">
        <v>441</v>
      </c>
      <c r="GC455" s="51">
        <v>375</v>
      </c>
      <c r="GD455" s="51">
        <v>335</v>
      </c>
      <c r="GE455" s="51">
        <v>326</v>
      </c>
      <c r="GF455" s="51">
        <v>299</v>
      </c>
      <c r="GG455" s="51">
        <v>326</v>
      </c>
      <c r="GH455" s="51">
        <v>263</v>
      </c>
      <c r="GI455" s="51">
        <v>221</v>
      </c>
      <c r="GJ455" s="51">
        <v>198</v>
      </c>
      <c r="GK455" s="51">
        <v>162</v>
      </c>
      <c r="GL455" s="52">
        <v>711</v>
      </c>
    </row>
    <row r="456" spans="1:194" s="1" customFormat="1">
      <c r="A456" s="30" t="s">
        <v>133</v>
      </c>
      <c r="B456" s="1" t="s">
        <v>531</v>
      </c>
      <c r="C456" s="29" t="str">
        <f t="shared" si="112"/>
        <v>LA England - Tonbridge and Malling</v>
      </c>
      <c r="D456" s="50">
        <f t="shared" si="103"/>
        <v>49279</v>
      </c>
      <c r="E456" s="50">
        <f t="shared" si="104"/>
        <v>54077</v>
      </c>
      <c r="F456" s="51">
        <f t="shared" si="105"/>
        <v>133661</v>
      </c>
      <c r="G456" s="51">
        <f t="shared" si="106"/>
        <v>64931</v>
      </c>
      <c r="H456" s="52">
        <f t="shared" si="107"/>
        <v>68730</v>
      </c>
      <c r="I456" s="52">
        <f t="shared" si="108"/>
        <v>49279</v>
      </c>
      <c r="J456" s="52">
        <f t="shared" si="109"/>
        <v>54077</v>
      </c>
      <c r="K456" s="49">
        <f t="shared" si="110"/>
        <v>15652</v>
      </c>
      <c r="L456" s="50">
        <f t="shared" si="111"/>
        <v>14653</v>
      </c>
      <c r="M456" s="51">
        <v>697</v>
      </c>
      <c r="N456" s="51">
        <v>727</v>
      </c>
      <c r="O456" s="51">
        <v>790</v>
      </c>
      <c r="P456" s="51">
        <v>823</v>
      </c>
      <c r="Q456" s="51">
        <v>871</v>
      </c>
      <c r="R456" s="51">
        <v>873</v>
      </c>
      <c r="S456" s="51">
        <v>845</v>
      </c>
      <c r="T456" s="51">
        <v>863</v>
      </c>
      <c r="U456" s="51">
        <v>864</v>
      </c>
      <c r="V456" s="51">
        <v>936</v>
      </c>
      <c r="W456" s="51">
        <v>927</v>
      </c>
      <c r="X456" s="51">
        <v>898</v>
      </c>
      <c r="Y456" s="51">
        <v>951</v>
      </c>
      <c r="Z456" s="51">
        <v>908</v>
      </c>
      <c r="AA456" s="51">
        <v>961</v>
      </c>
      <c r="AB456" s="51">
        <v>950</v>
      </c>
      <c r="AC456" s="51">
        <v>892</v>
      </c>
      <c r="AD456" s="51">
        <v>876</v>
      </c>
      <c r="AE456" s="51">
        <v>829</v>
      </c>
      <c r="AF456" s="51">
        <v>569</v>
      </c>
      <c r="AG456" s="51">
        <v>520</v>
      </c>
      <c r="AH456" s="51">
        <v>482</v>
      </c>
      <c r="AI456" s="51">
        <v>608</v>
      </c>
      <c r="AJ456" s="51">
        <v>614</v>
      </c>
      <c r="AK456" s="51">
        <v>695</v>
      </c>
      <c r="AL456" s="51">
        <v>666</v>
      </c>
      <c r="AM456" s="51">
        <v>623</v>
      </c>
      <c r="AN456" s="51">
        <v>642</v>
      </c>
      <c r="AO456" s="51">
        <v>731</v>
      </c>
      <c r="AP456" s="51">
        <v>680</v>
      </c>
      <c r="AQ456" s="51">
        <v>742</v>
      </c>
      <c r="AR456" s="51">
        <v>777</v>
      </c>
      <c r="AS456" s="51">
        <v>761</v>
      </c>
      <c r="AT456" s="51">
        <v>811</v>
      </c>
      <c r="AU456" s="51">
        <v>836</v>
      </c>
      <c r="AV456" s="51">
        <v>767</v>
      </c>
      <c r="AW456" s="51">
        <v>802</v>
      </c>
      <c r="AX456" s="51">
        <v>765</v>
      </c>
      <c r="AY456" s="51">
        <v>766</v>
      </c>
      <c r="AZ456" s="51">
        <v>808</v>
      </c>
      <c r="BA456" s="51">
        <v>812</v>
      </c>
      <c r="BB456" s="51">
        <v>852</v>
      </c>
      <c r="BC456" s="51">
        <v>850</v>
      </c>
      <c r="BD456" s="51">
        <v>864</v>
      </c>
      <c r="BE456" s="51">
        <v>793</v>
      </c>
      <c r="BF456" s="51">
        <v>840</v>
      </c>
      <c r="BG456" s="51">
        <v>782</v>
      </c>
      <c r="BH456" s="51">
        <v>922</v>
      </c>
      <c r="BI456" s="51">
        <v>929</v>
      </c>
      <c r="BJ456" s="51">
        <v>933</v>
      </c>
      <c r="BK456" s="51">
        <v>992</v>
      </c>
      <c r="BL456" s="51">
        <v>971</v>
      </c>
      <c r="BM456" s="51">
        <v>960</v>
      </c>
      <c r="BN456" s="51">
        <v>950</v>
      </c>
      <c r="BO456" s="51">
        <v>990</v>
      </c>
      <c r="BP456" s="51">
        <v>968</v>
      </c>
      <c r="BQ456" s="51">
        <v>913</v>
      </c>
      <c r="BR456" s="51">
        <v>952</v>
      </c>
      <c r="BS456" s="51">
        <v>934</v>
      </c>
      <c r="BT456" s="51">
        <v>853</v>
      </c>
      <c r="BU456" s="51">
        <v>880</v>
      </c>
      <c r="BV456" s="51">
        <v>857</v>
      </c>
      <c r="BW456" s="51">
        <v>747</v>
      </c>
      <c r="BX456" s="51">
        <v>774</v>
      </c>
      <c r="BY456" s="51">
        <v>701</v>
      </c>
      <c r="BZ456" s="51">
        <v>716</v>
      </c>
      <c r="CA456" s="51">
        <v>608</v>
      </c>
      <c r="CB456" s="51">
        <v>647</v>
      </c>
      <c r="CC456" s="51">
        <v>604</v>
      </c>
      <c r="CD456" s="51">
        <v>621</v>
      </c>
      <c r="CE456" s="51">
        <v>547</v>
      </c>
      <c r="CF456" s="51">
        <v>562</v>
      </c>
      <c r="CG456" s="51">
        <v>596</v>
      </c>
      <c r="CH456" s="51">
        <v>597</v>
      </c>
      <c r="CI456" s="51">
        <v>663</v>
      </c>
      <c r="CJ456" s="51">
        <v>697</v>
      </c>
      <c r="CK456" s="51">
        <v>529</v>
      </c>
      <c r="CL456" s="51">
        <v>470</v>
      </c>
      <c r="CM456" s="51">
        <v>478</v>
      </c>
      <c r="CN456" s="51">
        <v>437</v>
      </c>
      <c r="CO456" s="51">
        <v>394</v>
      </c>
      <c r="CP456" s="51">
        <v>323</v>
      </c>
      <c r="CQ456" s="51">
        <v>283</v>
      </c>
      <c r="CR456" s="51">
        <v>353</v>
      </c>
      <c r="CS456" s="51">
        <v>267</v>
      </c>
      <c r="CT456" s="51">
        <v>276</v>
      </c>
      <c r="CU456" s="51">
        <v>234</v>
      </c>
      <c r="CV456" s="51">
        <v>174</v>
      </c>
      <c r="CW456" s="51">
        <v>175</v>
      </c>
      <c r="CX456" s="51">
        <v>137</v>
      </c>
      <c r="CY456" s="51">
        <v>378</v>
      </c>
      <c r="CZ456" s="51">
        <v>683</v>
      </c>
      <c r="DA456" s="51">
        <v>722</v>
      </c>
      <c r="DB456" s="51">
        <v>728</v>
      </c>
      <c r="DC456" s="51">
        <v>732</v>
      </c>
      <c r="DD456" s="51">
        <v>814</v>
      </c>
      <c r="DE456" s="51">
        <v>849</v>
      </c>
      <c r="DF456" s="51">
        <v>857</v>
      </c>
      <c r="DG456" s="51">
        <v>793</v>
      </c>
      <c r="DH456" s="51">
        <v>812</v>
      </c>
      <c r="DI456" s="51">
        <v>885</v>
      </c>
      <c r="DJ456" s="51">
        <v>865</v>
      </c>
      <c r="DK456" s="51">
        <v>895</v>
      </c>
      <c r="DL456" s="51">
        <v>836</v>
      </c>
      <c r="DM456" s="51">
        <v>835</v>
      </c>
      <c r="DN456" s="51">
        <v>864</v>
      </c>
      <c r="DO456" s="51">
        <v>831</v>
      </c>
      <c r="DP456" s="51">
        <v>829</v>
      </c>
      <c r="DQ456" s="51">
        <v>823</v>
      </c>
      <c r="DR456" s="51">
        <v>743</v>
      </c>
      <c r="DS456" s="51">
        <v>447</v>
      </c>
      <c r="DT456" s="51">
        <v>448</v>
      </c>
      <c r="DU456" s="51">
        <v>500</v>
      </c>
      <c r="DV456" s="51">
        <v>623</v>
      </c>
      <c r="DW456" s="51">
        <v>678</v>
      </c>
      <c r="DX456" s="51">
        <v>663</v>
      </c>
      <c r="DY456" s="51">
        <v>647</v>
      </c>
      <c r="DZ456" s="51">
        <v>664</v>
      </c>
      <c r="EA456" s="51">
        <v>727</v>
      </c>
      <c r="EB456" s="51">
        <v>781</v>
      </c>
      <c r="EC456" s="51">
        <v>857</v>
      </c>
      <c r="ED456" s="51">
        <v>850</v>
      </c>
      <c r="EE456" s="51">
        <v>897</v>
      </c>
      <c r="EF456" s="51">
        <v>912</v>
      </c>
      <c r="EG456" s="51">
        <v>920</v>
      </c>
      <c r="EH456" s="51">
        <v>924</v>
      </c>
      <c r="EI456" s="51">
        <v>882</v>
      </c>
      <c r="EJ456" s="51">
        <v>887</v>
      </c>
      <c r="EK456" s="51">
        <v>915</v>
      </c>
      <c r="EL456" s="51">
        <v>966</v>
      </c>
      <c r="EM456" s="51">
        <v>901</v>
      </c>
      <c r="EN456" s="51">
        <v>867</v>
      </c>
      <c r="EO456" s="51">
        <v>1028</v>
      </c>
      <c r="EP456" s="51">
        <v>961</v>
      </c>
      <c r="EQ456" s="51">
        <v>919</v>
      </c>
      <c r="ER456" s="51">
        <v>900</v>
      </c>
      <c r="ES456" s="51">
        <v>869</v>
      </c>
      <c r="ET456" s="51">
        <v>909</v>
      </c>
      <c r="EU456" s="51">
        <v>923</v>
      </c>
      <c r="EV456" s="51">
        <v>920</v>
      </c>
      <c r="EW456" s="51">
        <v>1034</v>
      </c>
      <c r="EX456" s="51">
        <v>1007</v>
      </c>
      <c r="EY456" s="51">
        <v>978</v>
      </c>
      <c r="EZ456" s="51">
        <v>1011</v>
      </c>
      <c r="FA456" s="51">
        <v>974</v>
      </c>
      <c r="FB456" s="51">
        <v>990</v>
      </c>
      <c r="FC456" s="51">
        <v>1043</v>
      </c>
      <c r="FD456" s="51">
        <v>991</v>
      </c>
      <c r="FE456" s="51">
        <v>1026</v>
      </c>
      <c r="FF456" s="51">
        <v>937</v>
      </c>
      <c r="FG456" s="51">
        <v>902</v>
      </c>
      <c r="FH456" s="51">
        <v>921</v>
      </c>
      <c r="FI456" s="51">
        <v>830</v>
      </c>
      <c r="FJ456" s="51">
        <v>748</v>
      </c>
      <c r="FK456" s="51">
        <v>749</v>
      </c>
      <c r="FL456" s="51">
        <v>764</v>
      </c>
      <c r="FM456" s="51">
        <v>719</v>
      </c>
      <c r="FN456" s="51">
        <v>687</v>
      </c>
      <c r="FO456" s="51">
        <v>675</v>
      </c>
      <c r="FP456" s="51">
        <v>615</v>
      </c>
      <c r="FQ456" s="51">
        <v>618</v>
      </c>
      <c r="FR456" s="51">
        <v>657</v>
      </c>
      <c r="FS456" s="51">
        <v>590</v>
      </c>
      <c r="FT456" s="51">
        <v>667</v>
      </c>
      <c r="FU456" s="51">
        <v>660</v>
      </c>
      <c r="FV456" s="51">
        <v>749</v>
      </c>
      <c r="FW456" s="51">
        <v>832</v>
      </c>
      <c r="FX456" s="51">
        <v>626</v>
      </c>
      <c r="FY456" s="51">
        <v>559</v>
      </c>
      <c r="FZ456" s="51">
        <v>622</v>
      </c>
      <c r="GA456" s="51">
        <v>574</v>
      </c>
      <c r="GB456" s="51">
        <v>467</v>
      </c>
      <c r="GC456" s="51">
        <v>397</v>
      </c>
      <c r="GD456" s="51">
        <v>423</v>
      </c>
      <c r="GE456" s="51">
        <v>387</v>
      </c>
      <c r="GF456" s="51">
        <v>376</v>
      </c>
      <c r="GG456" s="51">
        <v>332</v>
      </c>
      <c r="GH456" s="51">
        <v>301</v>
      </c>
      <c r="GI456" s="51">
        <v>273</v>
      </c>
      <c r="GJ456" s="51">
        <v>249</v>
      </c>
      <c r="GK456" s="51">
        <v>178</v>
      </c>
      <c r="GL456" s="52">
        <v>811</v>
      </c>
    </row>
    <row r="457" spans="1:194" s="1" customFormat="1">
      <c r="A457" s="30" t="s">
        <v>133</v>
      </c>
      <c r="B457" s="1" t="s">
        <v>532</v>
      </c>
      <c r="C457" s="29" t="str">
        <f t="shared" si="112"/>
        <v>LA England - Torbay</v>
      </c>
      <c r="D457" s="50">
        <f t="shared" si="103"/>
        <v>55034</v>
      </c>
      <c r="E457" s="50">
        <f t="shared" si="104"/>
        <v>59323</v>
      </c>
      <c r="F457" s="51">
        <f t="shared" si="105"/>
        <v>139479</v>
      </c>
      <c r="G457" s="51">
        <f t="shared" si="106"/>
        <v>67916</v>
      </c>
      <c r="H457" s="52">
        <f t="shared" si="107"/>
        <v>71563</v>
      </c>
      <c r="I457" s="52">
        <f t="shared" si="108"/>
        <v>55034</v>
      </c>
      <c r="J457" s="52">
        <f t="shared" si="109"/>
        <v>59323</v>
      </c>
      <c r="K457" s="49">
        <f t="shared" si="110"/>
        <v>12882</v>
      </c>
      <c r="L457" s="50">
        <f t="shared" si="111"/>
        <v>12240</v>
      </c>
      <c r="M457" s="51">
        <v>549</v>
      </c>
      <c r="N457" s="51">
        <v>553</v>
      </c>
      <c r="O457" s="51">
        <v>623</v>
      </c>
      <c r="P457" s="51">
        <v>669</v>
      </c>
      <c r="Q457" s="51">
        <v>625</v>
      </c>
      <c r="R457" s="51">
        <v>663</v>
      </c>
      <c r="S457" s="51">
        <v>731</v>
      </c>
      <c r="T457" s="51">
        <v>667</v>
      </c>
      <c r="U457" s="51">
        <v>765</v>
      </c>
      <c r="V457" s="51">
        <v>789</v>
      </c>
      <c r="W457" s="51">
        <v>796</v>
      </c>
      <c r="X457" s="51">
        <v>785</v>
      </c>
      <c r="Y457" s="51">
        <v>779</v>
      </c>
      <c r="Z457" s="51">
        <v>767</v>
      </c>
      <c r="AA457" s="51">
        <v>790</v>
      </c>
      <c r="AB457" s="51">
        <v>816</v>
      </c>
      <c r="AC457" s="51">
        <v>737</v>
      </c>
      <c r="AD457" s="51">
        <v>778</v>
      </c>
      <c r="AE457" s="51">
        <v>715</v>
      </c>
      <c r="AF457" s="51">
        <v>608</v>
      </c>
      <c r="AG457" s="51">
        <v>513</v>
      </c>
      <c r="AH457" s="51">
        <v>532</v>
      </c>
      <c r="AI457" s="51">
        <v>604</v>
      </c>
      <c r="AJ457" s="51">
        <v>741</v>
      </c>
      <c r="AK457" s="51">
        <v>667</v>
      </c>
      <c r="AL457" s="51">
        <v>688</v>
      </c>
      <c r="AM457" s="51">
        <v>640</v>
      </c>
      <c r="AN457" s="51">
        <v>614</v>
      </c>
      <c r="AO457" s="51">
        <v>667</v>
      </c>
      <c r="AP457" s="51">
        <v>744</v>
      </c>
      <c r="AQ457" s="51">
        <v>750</v>
      </c>
      <c r="AR457" s="51">
        <v>771</v>
      </c>
      <c r="AS457" s="51">
        <v>704</v>
      </c>
      <c r="AT457" s="51">
        <v>767</v>
      </c>
      <c r="AU457" s="51">
        <v>760</v>
      </c>
      <c r="AV457" s="51">
        <v>740</v>
      </c>
      <c r="AW457" s="51">
        <v>732</v>
      </c>
      <c r="AX457" s="51">
        <v>675</v>
      </c>
      <c r="AY457" s="51">
        <v>725</v>
      </c>
      <c r="AZ457" s="51">
        <v>713</v>
      </c>
      <c r="BA457" s="51">
        <v>711</v>
      </c>
      <c r="BB457" s="51">
        <v>734</v>
      </c>
      <c r="BC457" s="51">
        <v>744</v>
      </c>
      <c r="BD457" s="51">
        <v>717</v>
      </c>
      <c r="BE457" s="51">
        <v>592</v>
      </c>
      <c r="BF457" s="51">
        <v>684</v>
      </c>
      <c r="BG457" s="51">
        <v>721</v>
      </c>
      <c r="BH457" s="51">
        <v>739</v>
      </c>
      <c r="BI457" s="51">
        <v>833</v>
      </c>
      <c r="BJ457" s="51">
        <v>882</v>
      </c>
      <c r="BK457" s="51">
        <v>851</v>
      </c>
      <c r="BL457" s="51">
        <v>971</v>
      </c>
      <c r="BM457" s="51">
        <v>997</v>
      </c>
      <c r="BN457" s="51">
        <v>1005</v>
      </c>
      <c r="BO457" s="51">
        <v>1023</v>
      </c>
      <c r="BP457" s="51">
        <v>1109</v>
      </c>
      <c r="BQ457" s="51">
        <v>1051</v>
      </c>
      <c r="BR457" s="51">
        <v>1055</v>
      </c>
      <c r="BS457" s="51">
        <v>1070</v>
      </c>
      <c r="BT457" s="51">
        <v>1110</v>
      </c>
      <c r="BU457" s="51">
        <v>1036</v>
      </c>
      <c r="BV457" s="51">
        <v>1014</v>
      </c>
      <c r="BW457" s="51">
        <v>1003</v>
      </c>
      <c r="BX457" s="51">
        <v>929</v>
      </c>
      <c r="BY457" s="51">
        <v>989</v>
      </c>
      <c r="BZ457" s="51">
        <v>940</v>
      </c>
      <c r="CA457" s="51">
        <v>887</v>
      </c>
      <c r="CB457" s="51">
        <v>897</v>
      </c>
      <c r="CC457" s="51">
        <v>881</v>
      </c>
      <c r="CD457" s="51">
        <v>925</v>
      </c>
      <c r="CE457" s="51">
        <v>854</v>
      </c>
      <c r="CF457" s="51">
        <v>792</v>
      </c>
      <c r="CG457" s="51">
        <v>857</v>
      </c>
      <c r="CH457" s="51">
        <v>985</v>
      </c>
      <c r="CI457" s="51">
        <v>932</v>
      </c>
      <c r="CJ457" s="51">
        <v>1103</v>
      </c>
      <c r="CK457" s="51">
        <v>841</v>
      </c>
      <c r="CL457" s="51">
        <v>760</v>
      </c>
      <c r="CM457" s="51">
        <v>752</v>
      </c>
      <c r="CN457" s="51">
        <v>647</v>
      </c>
      <c r="CO457" s="51">
        <v>563</v>
      </c>
      <c r="CP457" s="51">
        <v>449</v>
      </c>
      <c r="CQ457" s="51">
        <v>447</v>
      </c>
      <c r="CR457" s="51">
        <v>443</v>
      </c>
      <c r="CS457" s="51">
        <v>391</v>
      </c>
      <c r="CT457" s="51">
        <v>352</v>
      </c>
      <c r="CU457" s="51">
        <v>314</v>
      </c>
      <c r="CV457" s="51">
        <v>263</v>
      </c>
      <c r="CW457" s="51">
        <v>242</v>
      </c>
      <c r="CX457" s="51">
        <v>232</v>
      </c>
      <c r="CY457" s="51">
        <v>645</v>
      </c>
      <c r="CZ457" s="51">
        <v>507</v>
      </c>
      <c r="DA457" s="51">
        <v>536</v>
      </c>
      <c r="DB457" s="51">
        <v>510</v>
      </c>
      <c r="DC457" s="51">
        <v>653</v>
      </c>
      <c r="DD457" s="51">
        <v>655</v>
      </c>
      <c r="DE457" s="51">
        <v>631</v>
      </c>
      <c r="DF457" s="51">
        <v>704</v>
      </c>
      <c r="DG457" s="51">
        <v>716</v>
      </c>
      <c r="DH457" s="51">
        <v>753</v>
      </c>
      <c r="DI457" s="51">
        <v>713</v>
      </c>
      <c r="DJ457" s="51">
        <v>734</v>
      </c>
      <c r="DK457" s="51">
        <v>755</v>
      </c>
      <c r="DL457" s="51">
        <v>780</v>
      </c>
      <c r="DM457" s="51">
        <v>720</v>
      </c>
      <c r="DN457" s="51">
        <v>731</v>
      </c>
      <c r="DO457" s="51">
        <v>705</v>
      </c>
      <c r="DP457" s="51">
        <v>687</v>
      </c>
      <c r="DQ457" s="51">
        <v>750</v>
      </c>
      <c r="DR457" s="51">
        <v>706</v>
      </c>
      <c r="DS457" s="51">
        <v>482</v>
      </c>
      <c r="DT457" s="51">
        <v>463</v>
      </c>
      <c r="DU457" s="51">
        <v>445</v>
      </c>
      <c r="DV457" s="51">
        <v>554</v>
      </c>
      <c r="DW457" s="51">
        <v>679</v>
      </c>
      <c r="DX457" s="51">
        <v>732</v>
      </c>
      <c r="DY457" s="51">
        <v>676</v>
      </c>
      <c r="DZ457" s="51">
        <v>666</v>
      </c>
      <c r="EA457" s="51">
        <v>716</v>
      </c>
      <c r="EB457" s="51">
        <v>721</v>
      </c>
      <c r="EC457" s="51">
        <v>769</v>
      </c>
      <c r="ED457" s="51">
        <v>789</v>
      </c>
      <c r="EE457" s="51">
        <v>848</v>
      </c>
      <c r="EF457" s="51">
        <v>807</v>
      </c>
      <c r="EG457" s="51">
        <v>734</v>
      </c>
      <c r="EH457" s="51">
        <v>794</v>
      </c>
      <c r="EI457" s="51">
        <v>816</v>
      </c>
      <c r="EJ457" s="51">
        <v>767</v>
      </c>
      <c r="EK457" s="51">
        <v>814</v>
      </c>
      <c r="EL457" s="51">
        <v>724</v>
      </c>
      <c r="EM457" s="51">
        <v>750</v>
      </c>
      <c r="EN457" s="51">
        <v>763</v>
      </c>
      <c r="EO457" s="51">
        <v>819</v>
      </c>
      <c r="EP457" s="51">
        <v>851</v>
      </c>
      <c r="EQ457" s="51">
        <v>715</v>
      </c>
      <c r="ER457" s="51">
        <v>741</v>
      </c>
      <c r="ES457" s="51">
        <v>762</v>
      </c>
      <c r="ET457" s="51">
        <v>799</v>
      </c>
      <c r="EU457" s="51">
        <v>792</v>
      </c>
      <c r="EV457" s="51">
        <v>797</v>
      </c>
      <c r="EW457" s="51">
        <v>865</v>
      </c>
      <c r="EX457" s="51">
        <v>890</v>
      </c>
      <c r="EY457" s="51">
        <v>1040</v>
      </c>
      <c r="EZ457" s="51">
        <v>993</v>
      </c>
      <c r="FA457" s="51">
        <v>1036</v>
      </c>
      <c r="FB457" s="51">
        <v>1068</v>
      </c>
      <c r="FC457" s="51">
        <v>1072</v>
      </c>
      <c r="FD457" s="51">
        <v>1112</v>
      </c>
      <c r="FE457" s="51">
        <v>1177</v>
      </c>
      <c r="FF457" s="51">
        <v>1123</v>
      </c>
      <c r="FG457" s="51">
        <v>1082</v>
      </c>
      <c r="FH457" s="51">
        <v>1086</v>
      </c>
      <c r="FI457" s="51">
        <v>1047</v>
      </c>
      <c r="FJ457" s="51">
        <v>1033</v>
      </c>
      <c r="FK457" s="51">
        <v>1021</v>
      </c>
      <c r="FL457" s="51">
        <v>971</v>
      </c>
      <c r="FM457" s="51">
        <v>970</v>
      </c>
      <c r="FN457" s="51">
        <v>981</v>
      </c>
      <c r="FO457" s="51">
        <v>928</v>
      </c>
      <c r="FP457" s="51">
        <v>942</v>
      </c>
      <c r="FQ457" s="51">
        <v>963</v>
      </c>
      <c r="FR457" s="51">
        <v>868</v>
      </c>
      <c r="FS457" s="51">
        <v>957</v>
      </c>
      <c r="FT457" s="51">
        <v>912</v>
      </c>
      <c r="FU457" s="51">
        <v>987</v>
      </c>
      <c r="FV457" s="51">
        <v>1022</v>
      </c>
      <c r="FW457" s="51">
        <v>1147</v>
      </c>
      <c r="FX457" s="51">
        <v>850</v>
      </c>
      <c r="FY457" s="51">
        <v>815</v>
      </c>
      <c r="FZ457" s="51">
        <v>862</v>
      </c>
      <c r="GA457" s="51">
        <v>749</v>
      </c>
      <c r="GB457" s="51">
        <v>668</v>
      </c>
      <c r="GC457" s="51">
        <v>548</v>
      </c>
      <c r="GD457" s="51">
        <v>588</v>
      </c>
      <c r="GE457" s="51">
        <v>565</v>
      </c>
      <c r="GF457" s="51">
        <v>505</v>
      </c>
      <c r="GG457" s="51">
        <v>501</v>
      </c>
      <c r="GH457" s="51">
        <v>440</v>
      </c>
      <c r="GI457" s="51">
        <v>382</v>
      </c>
      <c r="GJ457" s="51">
        <v>347</v>
      </c>
      <c r="GK457" s="51">
        <v>290</v>
      </c>
      <c r="GL457" s="52">
        <v>1429</v>
      </c>
    </row>
    <row r="458" spans="1:194" s="1" customFormat="1">
      <c r="A458" s="30" t="s">
        <v>133</v>
      </c>
      <c r="B458" s="1" t="s">
        <v>533</v>
      </c>
      <c r="C458" s="29" t="str">
        <f t="shared" si="112"/>
        <v>LA England - Torridge</v>
      </c>
      <c r="D458" s="50">
        <f t="shared" ref="D458:D496" si="113">I458</f>
        <v>27392</v>
      </c>
      <c r="E458" s="50">
        <f t="shared" ref="E458:E496" si="114">J458</f>
        <v>29329</v>
      </c>
      <c r="F458" s="51">
        <f t="shared" ref="F458:F496" si="115">G458+H458</f>
        <v>68635</v>
      </c>
      <c r="G458" s="51">
        <f t="shared" ref="G458:G496" si="116">SUM(M458:CY458)</f>
        <v>33615</v>
      </c>
      <c r="H458" s="52">
        <f t="shared" ref="H458:H496" si="117">SUM(CZ458:GL458)</f>
        <v>35020</v>
      </c>
      <c r="I458" s="52">
        <f t="shared" ref="I458:I496" si="118">SUM(AE458:CY458)</f>
        <v>27392</v>
      </c>
      <c r="J458" s="52">
        <f t="shared" ref="J458:J496" si="119">SUM(DR458:GL458)</f>
        <v>29329</v>
      </c>
      <c r="K458" s="49">
        <f t="shared" ref="K458:K496" si="120">SUM(M458:AD458)</f>
        <v>6223</v>
      </c>
      <c r="L458" s="50">
        <f t="shared" ref="L458:L496" si="121">SUM(CZ458:DQ458)</f>
        <v>5691</v>
      </c>
      <c r="M458" s="51">
        <v>252</v>
      </c>
      <c r="N458" s="51">
        <v>255</v>
      </c>
      <c r="O458" s="51">
        <v>288</v>
      </c>
      <c r="P458" s="51">
        <v>283</v>
      </c>
      <c r="Q458" s="51">
        <v>300</v>
      </c>
      <c r="R458" s="51">
        <v>318</v>
      </c>
      <c r="S458" s="51">
        <v>373</v>
      </c>
      <c r="T458" s="51">
        <v>345</v>
      </c>
      <c r="U458" s="51">
        <v>376</v>
      </c>
      <c r="V458" s="51">
        <v>391</v>
      </c>
      <c r="W458" s="51">
        <v>432</v>
      </c>
      <c r="X458" s="51">
        <v>379</v>
      </c>
      <c r="Y458" s="51">
        <v>376</v>
      </c>
      <c r="Z458" s="51">
        <v>392</v>
      </c>
      <c r="AA458" s="51">
        <v>389</v>
      </c>
      <c r="AB458" s="51">
        <v>369</v>
      </c>
      <c r="AC458" s="51">
        <v>363</v>
      </c>
      <c r="AD458" s="51">
        <v>342</v>
      </c>
      <c r="AE458" s="51">
        <v>330</v>
      </c>
      <c r="AF458" s="51">
        <v>269</v>
      </c>
      <c r="AG458" s="51">
        <v>240</v>
      </c>
      <c r="AH458" s="51">
        <v>243</v>
      </c>
      <c r="AI458" s="51">
        <v>292</v>
      </c>
      <c r="AJ458" s="51">
        <v>273</v>
      </c>
      <c r="AK458" s="51">
        <v>301</v>
      </c>
      <c r="AL458" s="51">
        <v>358</v>
      </c>
      <c r="AM458" s="51">
        <v>328</v>
      </c>
      <c r="AN458" s="51">
        <v>301</v>
      </c>
      <c r="AO458" s="51">
        <v>309</v>
      </c>
      <c r="AP458" s="51">
        <v>301</v>
      </c>
      <c r="AQ458" s="51">
        <v>339</v>
      </c>
      <c r="AR458" s="51">
        <v>288</v>
      </c>
      <c r="AS458" s="51">
        <v>373</v>
      </c>
      <c r="AT458" s="51">
        <v>348</v>
      </c>
      <c r="AU458" s="51">
        <v>338</v>
      </c>
      <c r="AV458" s="51">
        <v>310</v>
      </c>
      <c r="AW458" s="51">
        <v>331</v>
      </c>
      <c r="AX458" s="51">
        <v>298</v>
      </c>
      <c r="AY458" s="51">
        <v>267</v>
      </c>
      <c r="AZ458" s="51">
        <v>329</v>
      </c>
      <c r="BA458" s="51">
        <v>352</v>
      </c>
      <c r="BB458" s="51">
        <v>304</v>
      </c>
      <c r="BC458" s="51">
        <v>344</v>
      </c>
      <c r="BD458" s="51">
        <v>329</v>
      </c>
      <c r="BE458" s="51">
        <v>296</v>
      </c>
      <c r="BF458" s="51">
        <v>293</v>
      </c>
      <c r="BG458" s="51">
        <v>365</v>
      </c>
      <c r="BH458" s="51">
        <v>326</v>
      </c>
      <c r="BI458" s="51">
        <v>370</v>
      </c>
      <c r="BJ458" s="51">
        <v>363</v>
      </c>
      <c r="BK458" s="51">
        <v>426</v>
      </c>
      <c r="BL458" s="51">
        <v>498</v>
      </c>
      <c r="BM458" s="51">
        <v>494</v>
      </c>
      <c r="BN458" s="51">
        <v>511</v>
      </c>
      <c r="BO458" s="51">
        <v>512</v>
      </c>
      <c r="BP458" s="51">
        <v>508</v>
      </c>
      <c r="BQ458" s="51">
        <v>568</v>
      </c>
      <c r="BR458" s="51">
        <v>575</v>
      </c>
      <c r="BS458" s="51">
        <v>539</v>
      </c>
      <c r="BT458" s="51">
        <v>549</v>
      </c>
      <c r="BU458" s="51">
        <v>555</v>
      </c>
      <c r="BV458" s="51">
        <v>530</v>
      </c>
      <c r="BW458" s="51">
        <v>530</v>
      </c>
      <c r="BX458" s="51">
        <v>545</v>
      </c>
      <c r="BY458" s="51">
        <v>524</v>
      </c>
      <c r="BZ458" s="51">
        <v>520</v>
      </c>
      <c r="CA458" s="51">
        <v>507</v>
      </c>
      <c r="CB458" s="51">
        <v>518</v>
      </c>
      <c r="CC458" s="51">
        <v>467</v>
      </c>
      <c r="CD458" s="51">
        <v>512</v>
      </c>
      <c r="CE458" s="51">
        <v>512</v>
      </c>
      <c r="CF458" s="51">
        <v>486</v>
      </c>
      <c r="CG458" s="51">
        <v>501</v>
      </c>
      <c r="CH458" s="51">
        <v>515</v>
      </c>
      <c r="CI458" s="51">
        <v>531</v>
      </c>
      <c r="CJ458" s="51">
        <v>582</v>
      </c>
      <c r="CK458" s="51">
        <v>432</v>
      </c>
      <c r="CL458" s="51">
        <v>397</v>
      </c>
      <c r="CM458" s="51">
        <v>384</v>
      </c>
      <c r="CN458" s="51">
        <v>355</v>
      </c>
      <c r="CO458" s="51">
        <v>306</v>
      </c>
      <c r="CP458" s="51">
        <v>254</v>
      </c>
      <c r="CQ458" s="51">
        <v>239</v>
      </c>
      <c r="CR458" s="51">
        <v>198</v>
      </c>
      <c r="CS458" s="51">
        <v>214</v>
      </c>
      <c r="CT458" s="51">
        <v>173</v>
      </c>
      <c r="CU458" s="51">
        <v>148</v>
      </c>
      <c r="CV458" s="51">
        <v>125</v>
      </c>
      <c r="CW458" s="51">
        <v>133</v>
      </c>
      <c r="CX458" s="51">
        <v>108</v>
      </c>
      <c r="CY458" s="51">
        <v>303</v>
      </c>
      <c r="CZ458" s="51">
        <v>242</v>
      </c>
      <c r="DA458" s="51">
        <v>261</v>
      </c>
      <c r="DB458" s="51">
        <v>283</v>
      </c>
      <c r="DC458" s="51">
        <v>291</v>
      </c>
      <c r="DD458" s="51">
        <v>264</v>
      </c>
      <c r="DE458" s="51">
        <v>304</v>
      </c>
      <c r="DF458" s="51">
        <v>307</v>
      </c>
      <c r="DG458" s="51">
        <v>303</v>
      </c>
      <c r="DH458" s="51">
        <v>349</v>
      </c>
      <c r="DI458" s="51">
        <v>323</v>
      </c>
      <c r="DJ458" s="51">
        <v>379</v>
      </c>
      <c r="DK458" s="51">
        <v>361</v>
      </c>
      <c r="DL458" s="51">
        <v>377</v>
      </c>
      <c r="DM458" s="51">
        <v>328</v>
      </c>
      <c r="DN458" s="51">
        <v>309</v>
      </c>
      <c r="DO458" s="51">
        <v>347</v>
      </c>
      <c r="DP458" s="51">
        <v>333</v>
      </c>
      <c r="DQ458" s="51">
        <v>330</v>
      </c>
      <c r="DR458" s="51">
        <v>300</v>
      </c>
      <c r="DS458" s="51">
        <v>255</v>
      </c>
      <c r="DT458" s="51">
        <v>210</v>
      </c>
      <c r="DU458" s="51">
        <v>191</v>
      </c>
      <c r="DV458" s="51">
        <v>260</v>
      </c>
      <c r="DW458" s="51">
        <v>293</v>
      </c>
      <c r="DX458" s="51">
        <v>253</v>
      </c>
      <c r="DY458" s="51">
        <v>289</v>
      </c>
      <c r="DZ458" s="51">
        <v>285</v>
      </c>
      <c r="EA458" s="51">
        <v>305</v>
      </c>
      <c r="EB458" s="51">
        <v>321</v>
      </c>
      <c r="EC458" s="51">
        <v>296</v>
      </c>
      <c r="ED458" s="51">
        <v>301</v>
      </c>
      <c r="EE458" s="51">
        <v>364</v>
      </c>
      <c r="EF458" s="51">
        <v>375</v>
      </c>
      <c r="EG458" s="51">
        <v>338</v>
      </c>
      <c r="EH458" s="51">
        <v>352</v>
      </c>
      <c r="EI458" s="51">
        <v>367</v>
      </c>
      <c r="EJ458" s="51">
        <v>327</v>
      </c>
      <c r="EK458" s="51">
        <v>365</v>
      </c>
      <c r="EL458" s="51">
        <v>326</v>
      </c>
      <c r="EM458" s="51">
        <v>329</v>
      </c>
      <c r="EN458" s="51">
        <v>332</v>
      </c>
      <c r="EO458" s="51">
        <v>373</v>
      </c>
      <c r="EP458" s="51">
        <v>386</v>
      </c>
      <c r="EQ458" s="51">
        <v>350</v>
      </c>
      <c r="ER458" s="51">
        <v>326</v>
      </c>
      <c r="ES458" s="51">
        <v>360</v>
      </c>
      <c r="ET458" s="51">
        <v>391</v>
      </c>
      <c r="EU458" s="51">
        <v>394</v>
      </c>
      <c r="EV458" s="51">
        <v>372</v>
      </c>
      <c r="EW458" s="51">
        <v>464</v>
      </c>
      <c r="EX458" s="51">
        <v>460</v>
      </c>
      <c r="EY458" s="51">
        <v>575</v>
      </c>
      <c r="EZ458" s="51">
        <v>527</v>
      </c>
      <c r="FA458" s="51">
        <v>497</v>
      </c>
      <c r="FB458" s="51">
        <v>518</v>
      </c>
      <c r="FC458" s="51">
        <v>587</v>
      </c>
      <c r="FD458" s="51">
        <v>567</v>
      </c>
      <c r="FE458" s="51">
        <v>544</v>
      </c>
      <c r="FF458" s="51">
        <v>620</v>
      </c>
      <c r="FG458" s="51">
        <v>593</v>
      </c>
      <c r="FH458" s="51">
        <v>607</v>
      </c>
      <c r="FI458" s="51">
        <v>556</v>
      </c>
      <c r="FJ458" s="51">
        <v>576</v>
      </c>
      <c r="FK458" s="51">
        <v>612</v>
      </c>
      <c r="FL458" s="51">
        <v>588</v>
      </c>
      <c r="FM458" s="51">
        <v>589</v>
      </c>
      <c r="FN458" s="51">
        <v>486</v>
      </c>
      <c r="FO458" s="51">
        <v>482</v>
      </c>
      <c r="FP458" s="51">
        <v>542</v>
      </c>
      <c r="FQ458" s="51">
        <v>521</v>
      </c>
      <c r="FR458" s="51">
        <v>493</v>
      </c>
      <c r="FS458" s="51">
        <v>542</v>
      </c>
      <c r="FT458" s="51">
        <v>554</v>
      </c>
      <c r="FU458" s="51">
        <v>552</v>
      </c>
      <c r="FV458" s="51">
        <v>527</v>
      </c>
      <c r="FW458" s="51">
        <v>609</v>
      </c>
      <c r="FX458" s="51">
        <v>440</v>
      </c>
      <c r="FY458" s="51">
        <v>454</v>
      </c>
      <c r="FZ458" s="51">
        <v>458</v>
      </c>
      <c r="GA458" s="51">
        <v>333</v>
      </c>
      <c r="GB458" s="51">
        <v>351</v>
      </c>
      <c r="GC458" s="51">
        <v>291</v>
      </c>
      <c r="GD458" s="51">
        <v>247</v>
      </c>
      <c r="GE458" s="51">
        <v>252</v>
      </c>
      <c r="GF458" s="51">
        <v>218</v>
      </c>
      <c r="GG458" s="51">
        <v>220</v>
      </c>
      <c r="GH458" s="51">
        <v>187</v>
      </c>
      <c r="GI458" s="51">
        <v>186</v>
      </c>
      <c r="GJ458" s="51">
        <v>160</v>
      </c>
      <c r="GK458" s="51">
        <v>131</v>
      </c>
      <c r="GL458" s="52">
        <v>627</v>
      </c>
    </row>
    <row r="459" spans="1:194" s="1" customFormat="1">
      <c r="A459" s="30" t="s">
        <v>133</v>
      </c>
      <c r="B459" s="1" t="s">
        <v>534</v>
      </c>
      <c r="C459" s="29" t="str">
        <f t="shared" si="112"/>
        <v>LA England - Tower Hamlets</v>
      </c>
      <c r="D459" s="50">
        <f t="shared" si="113"/>
        <v>131116</v>
      </c>
      <c r="E459" s="50">
        <f t="shared" si="114"/>
        <v>130385</v>
      </c>
      <c r="F459" s="51">
        <f t="shared" si="115"/>
        <v>325789</v>
      </c>
      <c r="G459" s="51">
        <f t="shared" si="116"/>
        <v>163842</v>
      </c>
      <c r="H459" s="52">
        <f t="shared" si="117"/>
        <v>161947</v>
      </c>
      <c r="I459" s="52">
        <f t="shared" si="118"/>
        <v>131116</v>
      </c>
      <c r="J459" s="52">
        <f t="shared" si="119"/>
        <v>130385</v>
      </c>
      <c r="K459" s="49">
        <f t="shared" si="120"/>
        <v>32726</v>
      </c>
      <c r="L459" s="50">
        <f t="shared" si="121"/>
        <v>31562</v>
      </c>
      <c r="M459" s="51">
        <v>2138</v>
      </c>
      <c r="N459" s="51">
        <v>1977</v>
      </c>
      <c r="O459" s="51">
        <v>1877</v>
      </c>
      <c r="P459" s="51">
        <v>1923</v>
      </c>
      <c r="Q459" s="51">
        <v>1772</v>
      </c>
      <c r="R459" s="51">
        <v>1865</v>
      </c>
      <c r="S459" s="51">
        <v>1910</v>
      </c>
      <c r="T459" s="51">
        <v>1770</v>
      </c>
      <c r="U459" s="51">
        <v>1661</v>
      </c>
      <c r="V459" s="51">
        <v>1752</v>
      </c>
      <c r="W459" s="51">
        <v>1940</v>
      </c>
      <c r="X459" s="51">
        <v>1745</v>
      </c>
      <c r="Y459" s="51">
        <v>1843</v>
      </c>
      <c r="Z459" s="51">
        <v>1716</v>
      </c>
      <c r="AA459" s="51">
        <v>1772</v>
      </c>
      <c r="AB459" s="51">
        <v>1734</v>
      </c>
      <c r="AC459" s="51">
        <v>1646</v>
      </c>
      <c r="AD459" s="51">
        <v>1685</v>
      </c>
      <c r="AE459" s="51">
        <v>1864</v>
      </c>
      <c r="AF459" s="51">
        <v>2467</v>
      </c>
      <c r="AG459" s="51">
        <v>2673</v>
      </c>
      <c r="AH459" s="51">
        <v>2810</v>
      </c>
      <c r="AI459" s="51">
        <v>3203</v>
      </c>
      <c r="AJ459" s="51">
        <v>3991</v>
      </c>
      <c r="AK459" s="51">
        <v>4314</v>
      </c>
      <c r="AL459" s="51">
        <v>4948</v>
      </c>
      <c r="AM459" s="51">
        <v>4923</v>
      </c>
      <c r="AN459" s="51">
        <v>5070</v>
      </c>
      <c r="AO459" s="51">
        <v>5011</v>
      </c>
      <c r="AP459" s="51">
        <v>4432</v>
      </c>
      <c r="AQ459" s="51">
        <v>4512</v>
      </c>
      <c r="AR459" s="51">
        <v>4670</v>
      </c>
      <c r="AS459" s="51">
        <v>4341</v>
      </c>
      <c r="AT459" s="51">
        <v>4050</v>
      </c>
      <c r="AU459" s="51">
        <v>3875</v>
      </c>
      <c r="AV459" s="51">
        <v>3443</v>
      </c>
      <c r="AW459" s="51">
        <v>3170</v>
      </c>
      <c r="AX459" s="51">
        <v>2923</v>
      </c>
      <c r="AY459" s="51">
        <v>2808</v>
      </c>
      <c r="AZ459" s="51">
        <v>2609</v>
      </c>
      <c r="BA459" s="51">
        <v>2676</v>
      </c>
      <c r="BB459" s="51">
        <v>2505</v>
      </c>
      <c r="BC459" s="51">
        <v>2446</v>
      </c>
      <c r="BD459" s="51">
        <v>2299</v>
      </c>
      <c r="BE459" s="51">
        <v>2086</v>
      </c>
      <c r="BF459" s="51">
        <v>2112</v>
      </c>
      <c r="BG459" s="51">
        <v>2071</v>
      </c>
      <c r="BH459" s="51">
        <v>1999</v>
      </c>
      <c r="BI459" s="51">
        <v>1983</v>
      </c>
      <c r="BJ459" s="51">
        <v>1862</v>
      </c>
      <c r="BK459" s="51">
        <v>1667</v>
      </c>
      <c r="BL459" s="51">
        <v>1600</v>
      </c>
      <c r="BM459" s="51">
        <v>1596</v>
      </c>
      <c r="BN459" s="51">
        <v>1505</v>
      </c>
      <c r="BO459" s="51">
        <v>1551</v>
      </c>
      <c r="BP459" s="51">
        <v>1370</v>
      </c>
      <c r="BQ459" s="51">
        <v>1232</v>
      </c>
      <c r="BR459" s="51">
        <v>1167</v>
      </c>
      <c r="BS459" s="51">
        <v>1243</v>
      </c>
      <c r="BT459" s="51">
        <v>1064</v>
      </c>
      <c r="BU459" s="51">
        <v>1041</v>
      </c>
      <c r="BV459" s="51">
        <v>987</v>
      </c>
      <c r="BW459" s="51">
        <v>930</v>
      </c>
      <c r="BX459" s="51">
        <v>901</v>
      </c>
      <c r="BY459" s="51">
        <v>869</v>
      </c>
      <c r="BZ459" s="51">
        <v>821</v>
      </c>
      <c r="CA459" s="51">
        <v>672</v>
      </c>
      <c r="CB459" s="51">
        <v>641</v>
      </c>
      <c r="CC459" s="51">
        <v>534</v>
      </c>
      <c r="CD459" s="51">
        <v>520</v>
      </c>
      <c r="CE459" s="51">
        <v>495</v>
      </c>
      <c r="CF459" s="51">
        <v>432</v>
      </c>
      <c r="CG459" s="51">
        <v>350</v>
      </c>
      <c r="CH459" s="51">
        <v>379</v>
      </c>
      <c r="CI459" s="51">
        <v>367</v>
      </c>
      <c r="CJ459" s="51">
        <v>365</v>
      </c>
      <c r="CK459" s="51">
        <v>276</v>
      </c>
      <c r="CL459" s="51">
        <v>257</v>
      </c>
      <c r="CM459" s="51">
        <v>225</v>
      </c>
      <c r="CN459" s="51">
        <v>216</v>
      </c>
      <c r="CO459" s="51">
        <v>195</v>
      </c>
      <c r="CP459" s="51">
        <v>186</v>
      </c>
      <c r="CQ459" s="51">
        <v>176</v>
      </c>
      <c r="CR459" s="51">
        <v>167</v>
      </c>
      <c r="CS459" s="51">
        <v>153</v>
      </c>
      <c r="CT459" s="51">
        <v>165</v>
      </c>
      <c r="CU459" s="51">
        <v>105</v>
      </c>
      <c r="CV459" s="51">
        <v>125</v>
      </c>
      <c r="CW459" s="51">
        <v>75</v>
      </c>
      <c r="CX459" s="51">
        <v>72</v>
      </c>
      <c r="CY459" s="51">
        <v>278</v>
      </c>
      <c r="CZ459" s="51">
        <v>2153</v>
      </c>
      <c r="DA459" s="51">
        <v>1852</v>
      </c>
      <c r="DB459" s="51">
        <v>1864</v>
      </c>
      <c r="DC459" s="51">
        <v>1616</v>
      </c>
      <c r="DD459" s="51">
        <v>1704</v>
      </c>
      <c r="DE459" s="51">
        <v>1791</v>
      </c>
      <c r="DF459" s="51">
        <v>1731</v>
      </c>
      <c r="DG459" s="51">
        <v>1684</v>
      </c>
      <c r="DH459" s="51">
        <v>1726</v>
      </c>
      <c r="DI459" s="51">
        <v>1769</v>
      </c>
      <c r="DJ459" s="51">
        <v>1769</v>
      </c>
      <c r="DK459" s="51">
        <v>1683</v>
      </c>
      <c r="DL459" s="51">
        <v>1709</v>
      </c>
      <c r="DM459" s="51">
        <v>1751</v>
      </c>
      <c r="DN459" s="51">
        <v>1705</v>
      </c>
      <c r="DO459" s="51">
        <v>1712</v>
      </c>
      <c r="DP459" s="51">
        <v>1650</v>
      </c>
      <c r="DQ459" s="51">
        <v>1693</v>
      </c>
      <c r="DR459" s="51">
        <v>1962</v>
      </c>
      <c r="DS459" s="51">
        <v>2615</v>
      </c>
      <c r="DT459" s="51">
        <v>3022</v>
      </c>
      <c r="DU459" s="51">
        <v>3049</v>
      </c>
      <c r="DV459" s="51">
        <v>3544</v>
      </c>
      <c r="DW459" s="51">
        <v>4524</v>
      </c>
      <c r="DX459" s="51">
        <v>4861</v>
      </c>
      <c r="DY459" s="51">
        <v>5179</v>
      </c>
      <c r="DZ459" s="51">
        <v>5009</v>
      </c>
      <c r="EA459" s="51">
        <v>4904</v>
      </c>
      <c r="EB459" s="51">
        <v>4784</v>
      </c>
      <c r="EC459" s="51">
        <v>4603</v>
      </c>
      <c r="ED459" s="51">
        <v>4770</v>
      </c>
      <c r="EE459" s="51">
        <v>4348</v>
      </c>
      <c r="EF459" s="51">
        <v>4178</v>
      </c>
      <c r="EG459" s="51">
        <v>3978</v>
      </c>
      <c r="EH459" s="51">
        <v>3744</v>
      </c>
      <c r="EI459" s="51">
        <v>3386</v>
      </c>
      <c r="EJ459" s="51">
        <v>3141</v>
      </c>
      <c r="EK459" s="51">
        <v>3091</v>
      </c>
      <c r="EL459" s="51">
        <v>2880</v>
      </c>
      <c r="EM459" s="51">
        <v>2666</v>
      </c>
      <c r="EN459" s="51">
        <v>2567</v>
      </c>
      <c r="EO459" s="51">
        <v>2512</v>
      </c>
      <c r="EP459" s="51">
        <v>2380</v>
      </c>
      <c r="EQ459" s="51">
        <v>2062</v>
      </c>
      <c r="ER459" s="51">
        <v>1987</v>
      </c>
      <c r="ES459" s="51">
        <v>1958</v>
      </c>
      <c r="ET459" s="51">
        <v>1721</v>
      </c>
      <c r="EU459" s="51">
        <v>1681</v>
      </c>
      <c r="EV459" s="51">
        <v>1680</v>
      </c>
      <c r="EW459" s="51">
        <v>1463</v>
      </c>
      <c r="EX459" s="51">
        <v>1399</v>
      </c>
      <c r="EY459" s="51">
        <v>1247</v>
      </c>
      <c r="EZ459" s="51">
        <v>1275</v>
      </c>
      <c r="FA459" s="51">
        <v>1322</v>
      </c>
      <c r="FB459" s="51">
        <v>1214</v>
      </c>
      <c r="FC459" s="51">
        <v>1178</v>
      </c>
      <c r="FD459" s="51">
        <v>1083</v>
      </c>
      <c r="FE459" s="51">
        <v>1033</v>
      </c>
      <c r="FF459" s="51">
        <v>1061</v>
      </c>
      <c r="FG459" s="51">
        <v>1024</v>
      </c>
      <c r="FH459" s="51">
        <v>947</v>
      </c>
      <c r="FI459" s="51">
        <v>833</v>
      </c>
      <c r="FJ459" s="51">
        <v>866</v>
      </c>
      <c r="FK459" s="51">
        <v>770</v>
      </c>
      <c r="FL459" s="51">
        <v>731</v>
      </c>
      <c r="FM459" s="51">
        <v>762</v>
      </c>
      <c r="FN459" s="51">
        <v>718</v>
      </c>
      <c r="FO459" s="51">
        <v>632</v>
      </c>
      <c r="FP459" s="51">
        <v>624</v>
      </c>
      <c r="FQ459" s="51">
        <v>585</v>
      </c>
      <c r="FR459" s="51">
        <v>603</v>
      </c>
      <c r="FS459" s="51">
        <v>553</v>
      </c>
      <c r="FT459" s="51">
        <v>554</v>
      </c>
      <c r="FU459" s="51">
        <v>463</v>
      </c>
      <c r="FV459" s="51">
        <v>411</v>
      </c>
      <c r="FW459" s="51">
        <v>374</v>
      </c>
      <c r="FX459" s="51">
        <v>389</v>
      </c>
      <c r="FY459" s="51">
        <v>311</v>
      </c>
      <c r="FZ459" s="51">
        <v>316</v>
      </c>
      <c r="GA459" s="51">
        <v>298</v>
      </c>
      <c r="GB459" s="51">
        <v>259</v>
      </c>
      <c r="GC459" s="51">
        <v>282</v>
      </c>
      <c r="GD459" s="51">
        <v>276</v>
      </c>
      <c r="GE459" s="51">
        <v>246</v>
      </c>
      <c r="GF459" s="51">
        <v>202</v>
      </c>
      <c r="GG459" s="51">
        <v>190</v>
      </c>
      <c r="GH459" s="51">
        <v>197</v>
      </c>
      <c r="GI459" s="51">
        <v>150</v>
      </c>
      <c r="GJ459" s="51">
        <v>141</v>
      </c>
      <c r="GK459" s="51">
        <v>109</v>
      </c>
      <c r="GL459" s="52">
        <v>508</v>
      </c>
    </row>
    <row r="460" spans="1:194" s="1" customFormat="1">
      <c r="A460" s="30" t="s">
        <v>133</v>
      </c>
      <c r="B460" s="1" t="s">
        <v>535</v>
      </c>
      <c r="C460" s="29" t="str">
        <f t="shared" ref="C460:C496" si="122">CONCATENATE(A460," - ",B460)</f>
        <v>LA England - Trafford</v>
      </c>
      <c r="D460" s="50">
        <f t="shared" si="113"/>
        <v>86869</v>
      </c>
      <c r="E460" s="50">
        <f t="shared" si="114"/>
        <v>94098</v>
      </c>
      <c r="F460" s="51">
        <f t="shared" si="115"/>
        <v>236301</v>
      </c>
      <c r="G460" s="51">
        <f t="shared" si="116"/>
        <v>115249</v>
      </c>
      <c r="H460" s="52">
        <f t="shared" si="117"/>
        <v>121052</v>
      </c>
      <c r="I460" s="52">
        <f t="shared" si="118"/>
        <v>86869</v>
      </c>
      <c r="J460" s="52">
        <f t="shared" si="119"/>
        <v>94098</v>
      </c>
      <c r="K460" s="49">
        <f t="shared" si="120"/>
        <v>28380</v>
      </c>
      <c r="L460" s="50">
        <f t="shared" si="121"/>
        <v>26954</v>
      </c>
      <c r="M460" s="51">
        <v>1168</v>
      </c>
      <c r="N460" s="51">
        <v>1280</v>
      </c>
      <c r="O460" s="51">
        <v>1310</v>
      </c>
      <c r="P460" s="51">
        <v>1442</v>
      </c>
      <c r="Q460" s="51">
        <v>1478</v>
      </c>
      <c r="R460" s="51">
        <v>1516</v>
      </c>
      <c r="S460" s="51">
        <v>1637</v>
      </c>
      <c r="T460" s="51">
        <v>1601</v>
      </c>
      <c r="U460" s="51">
        <v>1738</v>
      </c>
      <c r="V460" s="51">
        <v>1710</v>
      </c>
      <c r="W460" s="51">
        <v>1833</v>
      </c>
      <c r="X460" s="51">
        <v>1878</v>
      </c>
      <c r="Y460" s="51">
        <v>1710</v>
      </c>
      <c r="Z460" s="51">
        <v>1725</v>
      </c>
      <c r="AA460" s="51">
        <v>1669</v>
      </c>
      <c r="AB460" s="51">
        <v>1615</v>
      </c>
      <c r="AC460" s="51">
        <v>1542</v>
      </c>
      <c r="AD460" s="51">
        <v>1528</v>
      </c>
      <c r="AE460" s="51">
        <v>1401</v>
      </c>
      <c r="AF460" s="51">
        <v>949</v>
      </c>
      <c r="AG460" s="51">
        <v>940</v>
      </c>
      <c r="AH460" s="51">
        <v>875</v>
      </c>
      <c r="AI460" s="51">
        <v>1078</v>
      </c>
      <c r="AJ460" s="51">
        <v>1255</v>
      </c>
      <c r="AK460" s="51">
        <v>1243</v>
      </c>
      <c r="AL460" s="51">
        <v>1322</v>
      </c>
      <c r="AM460" s="51">
        <v>1107</v>
      </c>
      <c r="AN460" s="51">
        <v>1245</v>
      </c>
      <c r="AO460" s="51">
        <v>1260</v>
      </c>
      <c r="AP460" s="51">
        <v>1296</v>
      </c>
      <c r="AQ460" s="51">
        <v>1379</v>
      </c>
      <c r="AR460" s="51">
        <v>1320</v>
      </c>
      <c r="AS460" s="51">
        <v>1351</v>
      </c>
      <c r="AT460" s="51">
        <v>1424</v>
      </c>
      <c r="AU460" s="51">
        <v>1464</v>
      </c>
      <c r="AV460" s="51">
        <v>1443</v>
      </c>
      <c r="AW460" s="51">
        <v>1656</v>
      </c>
      <c r="AX460" s="51">
        <v>1669</v>
      </c>
      <c r="AY460" s="51">
        <v>1673</v>
      </c>
      <c r="AZ460" s="51">
        <v>1676</v>
      </c>
      <c r="BA460" s="51">
        <v>1648</v>
      </c>
      <c r="BB460" s="51">
        <v>1814</v>
      </c>
      <c r="BC460" s="51">
        <v>1754</v>
      </c>
      <c r="BD460" s="51">
        <v>1709</v>
      </c>
      <c r="BE460" s="51">
        <v>1626</v>
      </c>
      <c r="BF460" s="51">
        <v>1560</v>
      </c>
      <c r="BG460" s="51">
        <v>1516</v>
      </c>
      <c r="BH460" s="51">
        <v>1659</v>
      </c>
      <c r="BI460" s="51">
        <v>1556</v>
      </c>
      <c r="BJ460" s="51">
        <v>1585</v>
      </c>
      <c r="BK460" s="51">
        <v>1683</v>
      </c>
      <c r="BL460" s="51">
        <v>1676</v>
      </c>
      <c r="BM460" s="51">
        <v>1644</v>
      </c>
      <c r="BN460" s="51">
        <v>1626</v>
      </c>
      <c r="BO460" s="51">
        <v>1599</v>
      </c>
      <c r="BP460" s="51">
        <v>1556</v>
      </c>
      <c r="BQ460" s="51">
        <v>1556</v>
      </c>
      <c r="BR460" s="51">
        <v>1611</v>
      </c>
      <c r="BS460" s="51">
        <v>1563</v>
      </c>
      <c r="BT460" s="51">
        <v>1510</v>
      </c>
      <c r="BU460" s="51">
        <v>1430</v>
      </c>
      <c r="BV460" s="51">
        <v>1316</v>
      </c>
      <c r="BW460" s="51">
        <v>1332</v>
      </c>
      <c r="BX460" s="51">
        <v>1283</v>
      </c>
      <c r="BY460" s="51">
        <v>1229</v>
      </c>
      <c r="BZ460" s="51">
        <v>1171</v>
      </c>
      <c r="CA460" s="51">
        <v>1153</v>
      </c>
      <c r="CB460" s="51">
        <v>1049</v>
      </c>
      <c r="CC460" s="51">
        <v>1035</v>
      </c>
      <c r="CD460" s="51">
        <v>944</v>
      </c>
      <c r="CE460" s="51">
        <v>957</v>
      </c>
      <c r="CF460" s="51">
        <v>964</v>
      </c>
      <c r="CG460" s="51">
        <v>935</v>
      </c>
      <c r="CH460" s="51">
        <v>969</v>
      </c>
      <c r="CI460" s="51">
        <v>1037</v>
      </c>
      <c r="CJ460" s="51">
        <v>1009</v>
      </c>
      <c r="CK460" s="51">
        <v>724</v>
      </c>
      <c r="CL460" s="51">
        <v>723</v>
      </c>
      <c r="CM460" s="51">
        <v>719</v>
      </c>
      <c r="CN460" s="51">
        <v>663</v>
      </c>
      <c r="CO460" s="51">
        <v>541</v>
      </c>
      <c r="CP460" s="51">
        <v>495</v>
      </c>
      <c r="CQ460" s="51">
        <v>468</v>
      </c>
      <c r="CR460" s="51">
        <v>529</v>
      </c>
      <c r="CS460" s="51">
        <v>463</v>
      </c>
      <c r="CT460" s="51">
        <v>403</v>
      </c>
      <c r="CU460" s="51">
        <v>366</v>
      </c>
      <c r="CV460" s="51">
        <v>312</v>
      </c>
      <c r="CW460" s="51">
        <v>261</v>
      </c>
      <c r="CX460" s="51">
        <v>242</v>
      </c>
      <c r="CY460" s="51">
        <v>670</v>
      </c>
      <c r="CZ460" s="51">
        <v>1115</v>
      </c>
      <c r="DA460" s="51">
        <v>1146</v>
      </c>
      <c r="DB460" s="51">
        <v>1197</v>
      </c>
      <c r="DC460" s="51">
        <v>1446</v>
      </c>
      <c r="DD460" s="51">
        <v>1394</v>
      </c>
      <c r="DE460" s="51">
        <v>1533</v>
      </c>
      <c r="DF460" s="51">
        <v>1605</v>
      </c>
      <c r="DG460" s="51">
        <v>1509</v>
      </c>
      <c r="DH460" s="51">
        <v>1627</v>
      </c>
      <c r="DI460" s="51">
        <v>1572</v>
      </c>
      <c r="DJ460" s="51">
        <v>1684</v>
      </c>
      <c r="DK460" s="51">
        <v>1806</v>
      </c>
      <c r="DL460" s="51">
        <v>1597</v>
      </c>
      <c r="DM460" s="51">
        <v>1618</v>
      </c>
      <c r="DN460" s="51">
        <v>1629</v>
      </c>
      <c r="DO460" s="51">
        <v>1535</v>
      </c>
      <c r="DP460" s="51">
        <v>1488</v>
      </c>
      <c r="DQ460" s="51">
        <v>1453</v>
      </c>
      <c r="DR460" s="51">
        <v>1325</v>
      </c>
      <c r="DS460" s="51">
        <v>779</v>
      </c>
      <c r="DT460" s="51">
        <v>864</v>
      </c>
      <c r="DU460" s="51">
        <v>838</v>
      </c>
      <c r="DV460" s="51">
        <v>1114</v>
      </c>
      <c r="DW460" s="51">
        <v>1231</v>
      </c>
      <c r="DX460" s="51">
        <v>1200</v>
      </c>
      <c r="DY460" s="51">
        <v>1225</v>
      </c>
      <c r="DZ460" s="51">
        <v>1268</v>
      </c>
      <c r="EA460" s="51">
        <v>1186</v>
      </c>
      <c r="EB460" s="51">
        <v>1191</v>
      </c>
      <c r="EC460" s="51">
        <v>1267</v>
      </c>
      <c r="ED460" s="51">
        <v>1374</v>
      </c>
      <c r="EE460" s="51">
        <v>1529</v>
      </c>
      <c r="EF460" s="51">
        <v>1533</v>
      </c>
      <c r="EG460" s="51">
        <v>1663</v>
      </c>
      <c r="EH460" s="51">
        <v>1622</v>
      </c>
      <c r="EI460" s="51">
        <v>1720</v>
      </c>
      <c r="EJ460" s="51">
        <v>1783</v>
      </c>
      <c r="EK460" s="51">
        <v>1840</v>
      </c>
      <c r="EL460" s="51">
        <v>1891</v>
      </c>
      <c r="EM460" s="51">
        <v>1821</v>
      </c>
      <c r="EN460" s="51">
        <v>1878</v>
      </c>
      <c r="EO460" s="51">
        <v>1987</v>
      </c>
      <c r="EP460" s="51">
        <v>1878</v>
      </c>
      <c r="EQ460" s="51">
        <v>1889</v>
      </c>
      <c r="ER460" s="51">
        <v>1751</v>
      </c>
      <c r="ES460" s="51">
        <v>1635</v>
      </c>
      <c r="ET460" s="51">
        <v>1660</v>
      </c>
      <c r="EU460" s="51">
        <v>1617</v>
      </c>
      <c r="EV460" s="51">
        <v>1600</v>
      </c>
      <c r="EW460" s="51">
        <v>1626</v>
      </c>
      <c r="EX460" s="51">
        <v>1759</v>
      </c>
      <c r="EY460" s="51">
        <v>1725</v>
      </c>
      <c r="EZ460" s="51">
        <v>1728</v>
      </c>
      <c r="FA460" s="51">
        <v>1599</v>
      </c>
      <c r="FB460" s="51">
        <v>1612</v>
      </c>
      <c r="FC460" s="51">
        <v>1627</v>
      </c>
      <c r="FD460" s="51">
        <v>1649</v>
      </c>
      <c r="FE460" s="51">
        <v>1599</v>
      </c>
      <c r="FF460" s="51">
        <v>1649</v>
      </c>
      <c r="FG460" s="51">
        <v>1565</v>
      </c>
      <c r="FH460" s="51">
        <v>1449</v>
      </c>
      <c r="FI460" s="51">
        <v>1448</v>
      </c>
      <c r="FJ460" s="51">
        <v>1339</v>
      </c>
      <c r="FK460" s="51">
        <v>1298</v>
      </c>
      <c r="FL460" s="51">
        <v>1249</v>
      </c>
      <c r="FM460" s="51">
        <v>1184</v>
      </c>
      <c r="FN460" s="51">
        <v>1108</v>
      </c>
      <c r="FO460" s="51">
        <v>1138</v>
      </c>
      <c r="FP460" s="51">
        <v>1067</v>
      </c>
      <c r="FQ460" s="51">
        <v>1065</v>
      </c>
      <c r="FR460" s="51">
        <v>1041</v>
      </c>
      <c r="FS460" s="51">
        <v>1066</v>
      </c>
      <c r="FT460" s="51">
        <v>1115</v>
      </c>
      <c r="FU460" s="51">
        <v>1049</v>
      </c>
      <c r="FV460" s="51">
        <v>1129</v>
      </c>
      <c r="FW460" s="51">
        <v>1183</v>
      </c>
      <c r="FX460" s="51">
        <v>907</v>
      </c>
      <c r="FY460" s="51">
        <v>944</v>
      </c>
      <c r="FZ460" s="51">
        <v>944</v>
      </c>
      <c r="GA460" s="51">
        <v>875</v>
      </c>
      <c r="GB460" s="51">
        <v>699</v>
      </c>
      <c r="GC460" s="51">
        <v>674</v>
      </c>
      <c r="GD460" s="51">
        <v>715</v>
      </c>
      <c r="GE460" s="51">
        <v>696</v>
      </c>
      <c r="GF460" s="51">
        <v>616</v>
      </c>
      <c r="GG460" s="51">
        <v>586</v>
      </c>
      <c r="GH460" s="51">
        <v>536</v>
      </c>
      <c r="GI460" s="51">
        <v>445</v>
      </c>
      <c r="GJ460" s="51">
        <v>399</v>
      </c>
      <c r="GK460" s="51">
        <v>373</v>
      </c>
      <c r="GL460" s="52">
        <v>1464</v>
      </c>
    </row>
    <row r="461" spans="1:194" s="1" customFormat="1">
      <c r="A461" s="30" t="s">
        <v>133</v>
      </c>
      <c r="B461" s="1" t="s">
        <v>536</v>
      </c>
      <c r="C461" s="29" t="str">
        <f t="shared" si="122"/>
        <v>LA England - Tunbridge Wells</v>
      </c>
      <c r="D461" s="50">
        <f t="shared" si="113"/>
        <v>43174</v>
      </c>
      <c r="E461" s="50">
        <f t="shared" si="114"/>
        <v>46777</v>
      </c>
      <c r="F461" s="51">
        <f t="shared" si="115"/>
        <v>116028</v>
      </c>
      <c r="G461" s="51">
        <f t="shared" si="116"/>
        <v>56457</v>
      </c>
      <c r="H461" s="52">
        <f t="shared" si="117"/>
        <v>59571</v>
      </c>
      <c r="I461" s="52">
        <f t="shared" si="118"/>
        <v>43174</v>
      </c>
      <c r="J461" s="52">
        <f t="shared" si="119"/>
        <v>46777</v>
      </c>
      <c r="K461" s="49">
        <f t="shared" si="120"/>
        <v>13283</v>
      </c>
      <c r="L461" s="50">
        <f t="shared" si="121"/>
        <v>12794</v>
      </c>
      <c r="M461" s="51">
        <v>617</v>
      </c>
      <c r="N461" s="51">
        <v>571</v>
      </c>
      <c r="O461" s="51">
        <v>608</v>
      </c>
      <c r="P461" s="51">
        <v>668</v>
      </c>
      <c r="Q461" s="51">
        <v>658</v>
      </c>
      <c r="R461" s="51">
        <v>706</v>
      </c>
      <c r="S461" s="51">
        <v>715</v>
      </c>
      <c r="T461" s="51">
        <v>749</v>
      </c>
      <c r="U461" s="51">
        <v>714</v>
      </c>
      <c r="V461" s="51">
        <v>752</v>
      </c>
      <c r="W461" s="51">
        <v>801</v>
      </c>
      <c r="X461" s="51">
        <v>904</v>
      </c>
      <c r="Y461" s="51">
        <v>828</v>
      </c>
      <c r="Z461" s="51">
        <v>836</v>
      </c>
      <c r="AA461" s="51">
        <v>806</v>
      </c>
      <c r="AB461" s="51">
        <v>863</v>
      </c>
      <c r="AC461" s="51">
        <v>784</v>
      </c>
      <c r="AD461" s="51">
        <v>703</v>
      </c>
      <c r="AE461" s="51">
        <v>712</v>
      </c>
      <c r="AF461" s="51">
        <v>382</v>
      </c>
      <c r="AG461" s="51">
        <v>353</v>
      </c>
      <c r="AH461" s="51">
        <v>400</v>
      </c>
      <c r="AI461" s="51">
        <v>422</v>
      </c>
      <c r="AJ461" s="51">
        <v>570</v>
      </c>
      <c r="AK461" s="51">
        <v>626</v>
      </c>
      <c r="AL461" s="51">
        <v>557</v>
      </c>
      <c r="AM461" s="51">
        <v>544</v>
      </c>
      <c r="AN461" s="51">
        <v>594</v>
      </c>
      <c r="AO461" s="51">
        <v>549</v>
      </c>
      <c r="AP461" s="51">
        <v>635</v>
      </c>
      <c r="AQ461" s="51">
        <v>612</v>
      </c>
      <c r="AR461" s="51">
        <v>618</v>
      </c>
      <c r="AS461" s="51">
        <v>605</v>
      </c>
      <c r="AT461" s="51">
        <v>660</v>
      </c>
      <c r="AU461" s="51">
        <v>675</v>
      </c>
      <c r="AV461" s="51">
        <v>735</v>
      </c>
      <c r="AW461" s="51">
        <v>676</v>
      </c>
      <c r="AX461" s="51">
        <v>762</v>
      </c>
      <c r="AY461" s="51">
        <v>701</v>
      </c>
      <c r="AZ461" s="51">
        <v>748</v>
      </c>
      <c r="BA461" s="51">
        <v>707</v>
      </c>
      <c r="BB461" s="51">
        <v>780</v>
      </c>
      <c r="BC461" s="51">
        <v>792</v>
      </c>
      <c r="BD461" s="51">
        <v>816</v>
      </c>
      <c r="BE461" s="51">
        <v>701</v>
      </c>
      <c r="BF461" s="51">
        <v>760</v>
      </c>
      <c r="BG461" s="51">
        <v>751</v>
      </c>
      <c r="BH461" s="51">
        <v>820</v>
      </c>
      <c r="BI461" s="51">
        <v>795</v>
      </c>
      <c r="BJ461" s="51">
        <v>843</v>
      </c>
      <c r="BK461" s="51">
        <v>882</v>
      </c>
      <c r="BL461" s="51">
        <v>839</v>
      </c>
      <c r="BM461" s="51">
        <v>853</v>
      </c>
      <c r="BN461" s="51">
        <v>843</v>
      </c>
      <c r="BO461" s="51">
        <v>888</v>
      </c>
      <c r="BP461" s="51">
        <v>888</v>
      </c>
      <c r="BQ461" s="51">
        <v>847</v>
      </c>
      <c r="BR461" s="51">
        <v>874</v>
      </c>
      <c r="BS461" s="51">
        <v>790</v>
      </c>
      <c r="BT461" s="51">
        <v>767</v>
      </c>
      <c r="BU461" s="51">
        <v>753</v>
      </c>
      <c r="BV461" s="51">
        <v>663</v>
      </c>
      <c r="BW461" s="51">
        <v>674</v>
      </c>
      <c r="BX461" s="51">
        <v>688</v>
      </c>
      <c r="BY461" s="51">
        <v>620</v>
      </c>
      <c r="BZ461" s="51">
        <v>560</v>
      </c>
      <c r="CA461" s="51">
        <v>552</v>
      </c>
      <c r="CB461" s="51">
        <v>557</v>
      </c>
      <c r="CC461" s="51">
        <v>544</v>
      </c>
      <c r="CD461" s="51">
        <v>493</v>
      </c>
      <c r="CE461" s="51">
        <v>471</v>
      </c>
      <c r="CF461" s="51">
        <v>478</v>
      </c>
      <c r="CG461" s="51">
        <v>540</v>
      </c>
      <c r="CH461" s="51">
        <v>541</v>
      </c>
      <c r="CI461" s="51">
        <v>539</v>
      </c>
      <c r="CJ461" s="51">
        <v>624</v>
      </c>
      <c r="CK461" s="51">
        <v>472</v>
      </c>
      <c r="CL461" s="51">
        <v>431</v>
      </c>
      <c r="CM461" s="51">
        <v>425</v>
      </c>
      <c r="CN461" s="51">
        <v>404</v>
      </c>
      <c r="CO461" s="51">
        <v>333</v>
      </c>
      <c r="CP461" s="51">
        <v>282</v>
      </c>
      <c r="CQ461" s="51">
        <v>280</v>
      </c>
      <c r="CR461" s="51">
        <v>299</v>
      </c>
      <c r="CS461" s="51">
        <v>264</v>
      </c>
      <c r="CT461" s="51">
        <v>185</v>
      </c>
      <c r="CU461" s="51">
        <v>198</v>
      </c>
      <c r="CV461" s="51">
        <v>168</v>
      </c>
      <c r="CW461" s="51">
        <v>155</v>
      </c>
      <c r="CX461" s="51">
        <v>135</v>
      </c>
      <c r="CY461" s="51">
        <v>474</v>
      </c>
      <c r="CZ461" s="51">
        <v>545</v>
      </c>
      <c r="DA461" s="51">
        <v>555</v>
      </c>
      <c r="DB461" s="51">
        <v>593</v>
      </c>
      <c r="DC461" s="51">
        <v>614</v>
      </c>
      <c r="DD461" s="51">
        <v>657</v>
      </c>
      <c r="DE461" s="51">
        <v>648</v>
      </c>
      <c r="DF461" s="51">
        <v>687</v>
      </c>
      <c r="DG461" s="51">
        <v>696</v>
      </c>
      <c r="DH461" s="51">
        <v>681</v>
      </c>
      <c r="DI461" s="51">
        <v>718</v>
      </c>
      <c r="DJ461" s="51">
        <v>775</v>
      </c>
      <c r="DK461" s="51">
        <v>798</v>
      </c>
      <c r="DL461" s="51">
        <v>831</v>
      </c>
      <c r="DM461" s="51">
        <v>809</v>
      </c>
      <c r="DN461" s="51">
        <v>863</v>
      </c>
      <c r="DO461" s="51">
        <v>828</v>
      </c>
      <c r="DP461" s="51">
        <v>763</v>
      </c>
      <c r="DQ461" s="51">
        <v>733</v>
      </c>
      <c r="DR461" s="51">
        <v>674</v>
      </c>
      <c r="DS461" s="51">
        <v>282</v>
      </c>
      <c r="DT461" s="51">
        <v>258</v>
      </c>
      <c r="DU461" s="51">
        <v>388</v>
      </c>
      <c r="DV461" s="51">
        <v>454</v>
      </c>
      <c r="DW461" s="51">
        <v>533</v>
      </c>
      <c r="DX461" s="51">
        <v>579</v>
      </c>
      <c r="DY461" s="51">
        <v>556</v>
      </c>
      <c r="DZ461" s="51">
        <v>540</v>
      </c>
      <c r="EA461" s="51">
        <v>567</v>
      </c>
      <c r="EB461" s="51">
        <v>656</v>
      </c>
      <c r="EC461" s="51">
        <v>557</v>
      </c>
      <c r="ED461" s="51">
        <v>646</v>
      </c>
      <c r="EE461" s="51">
        <v>697</v>
      </c>
      <c r="EF461" s="51">
        <v>716</v>
      </c>
      <c r="EG461" s="51">
        <v>694</v>
      </c>
      <c r="EH461" s="51">
        <v>766</v>
      </c>
      <c r="EI461" s="51">
        <v>794</v>
      </c>
      <c r="EJ461" s="51">
        <v>739</v>
      </c>
      <c r="EK461" s="51">
        <v>722</v>
      </c>
      <c r="EL461" s="51">
        <v>831</v>
      </c>
      <c r="EM461" s="51">
        <v>829</v>
      </c>
      <c r="EN461" s="51">
        <v>825</v>
      </c>
      <c r="EO461" s="51">
        <v>808</v>
      </c>
      <c r="EP461" s="51">
        <v>849</v>
      </c>
      <c r="EQ461" s="51">
        <v>854</v>
      </c>
      <c r="ER461" s="51">
        <v>835</v>
      </c>
      <c r="ES461" s="51">
        <v>745</v>
      </c>
      <c r="ET461" s="51">
        <v>793</v>
      </c>
      <c r="EU461" s="51">
        <v>835</v>
      </c>
      <c r="EV461" s="51">
        <v>874</v>
      </c>
      <c r="EW461" s="51">
        <v>871</v>
      </c>
      <c r="EX461" s="51">
        <v>955</v>
      </c>
      <c r="EY461" s="51">
        <v>929</v>
      </c>
      <c r="EZ461" s="51">
        <v>869</v>
      </c>
      <c r="FA461" s="51">
        <v>934</v>
      </c>
      <c r="FB461" s="51">
        <v>880</v>
      </c>
      <c r="FC461" s="51">
        <v>944</v>
      </c>
      <c r="FD461" s="51">
        <v>833</v>
      </c>
      <c r="FE461" s="51">
        <v>937</v>
      </c>
      <c r="FF461" s="51">
        <v>829</v>
      </c>
      <c r="FG461" s="51">
        <v>773</v>
      </c>
      <c r="FH461" s="51">
        <v>734</v>
      </c>
      <c r="FI461" s="51">
        <v>673</v>
      </c>
      <c r="FJ461" s="51">
        <v>671</v>
      </c>
      <c r="FK461" s="51">
        <v>736</v>
      </c>
      <c r="FL461" s="51">
        <v>688</v>
      </c>
      <c r="FM461" s="51">
        <v>606</v>
      </c>
      <c r="FN461" s="51">
        <v>583</v>
      </c>
      <c r="FO461" s="51">
        <v>584</v>
      </c>
      <c r="FP461" s="51">
        <v>574</v>
      </c>
      <c r="FQ461" s="51">
        <v>556</v>
      </c>
      <c r="FR461" s="51">
        <v>536</v>
      </c>
      <c r="FS461" s="51">
        <v>592</v>
      </c>
      <c r="FT461" s="51">
        <v>599</v>
      </c>
      <c r="FU461" s="51">
        <v>620</v>
      </c>
      <c r="FV461" s="51">
        <v>629</v>
      </c>
      <c r="FW461" s="51">
        <v>651</v>
      </c>
      <c r="FX461" s="51">
        <v>518</v>
      </c>
      <c r="FY461" s="51">
        <v>536</v>
      </c>
      <c r="FZ461" s="51">
        <v>531</v>
      </c>
      <c r="GA461" s="51">
        <v>447</v>
      </c>
      <c r="GB461" s="51">
        <v>408</v>
      </c>
      <c r="GC461" s="51">
        <v>363</v>
      </c>
      <c r="GD461" s="51">
        <v>386</v>
      </c>
      <c r="GE461" s="51">
        <v>329</v>
      </c>
      <c r="GF461" s="51">
        <v>334</v>
      </c>
      <c r="GG461" s="51">
        <v>306</v>
      </c>
      <c r="GH461" s="51">
        <v>291</v>
      </c>
      <c r="GI461" s="51">
        <v>274</v>
      </c>
      <c r="GJ461" s="51">
        <v>242</v>
      </c>
      <c r="GK461" s="51">
        <v>210</v>
      </c>
      <c r="GL461" s="52">
        <v>920</v>
      </c>
    </row>
    <row r="462" spans="1:194" s="1" customFormat="1">
      <c r="A462" s="30" t="s">
        <v>133</v>
      </c>
      <c r="B462" s="1" t="s">
        <v>537</v>
      </c>
      <c r="C462" s="29" t="str">
        <f t="shared" si="122"/>
        <v>LA England - Uttlesford</v>
      </c>
      <c r="D462" s="50">
        <f t="shared" si="113"/>
        <v>35068</v>
      </c>
      <c r="E462" s="50">
        <f t="shared" si="114"/>
        <v>37411</v>
      </c>
      <c r="F462" s="51">
        <f t="shared" si="115"/>
        <v>92578</v>
      </c>
      <c r="G462" s="51">
        <f t="shared" si="116"/>
        <v>45371</v>
      </c>
      <c r="H462" s="52">
        <f t="shared" si="117"/>
        <v>47207</v>
      </c>
      <c r="I462" s="52">
        <f t="shared" si="118"/>
        <v>35068</v>
      </c>
      <c r="J462" s="52">
        <f t="shared" si="119"/>
        <v>37411</v>
      </c>
      <c r="K462" s="49">
        <f t="shared" si="120"/>
        <v>10303</v>
      </c>
      <c r="L462" s="50">
        <f t="shared" si="121"/>
        <v>9796</v>
      </c>
      <c r="M462" s="51">
        <v>450</v>
      </c>
      <c r="N462" s="51">
        <v>463</v>
      </c>
      <c r="O462" s="51">
        <v>552</v>
      </c>
      <c r="P462" s="51">
        <v>553</v>
      </c>
      <c r="Q462" s="51">
        <v>543</v>
      </c>
      <c r="R462" s="51">
        <v>552</v>
      </c>
      <c r="S462" s="51">
        <v>604</v>
      </c>
      <c r="T462" s="51">
        <v>565</v>
      </c>
      <c r="U462" s="51">
        <v>569</v>
      </c>
      <c r="V462" s="51">
        <v>628</v>
      </c>
      <c r="W462" s="51">
        <v>595</v>
      </c>
      <c r="X462" s="51">
        <v>675</v>
      </c>
      <c r="Y462" s="51">
        <v>602</v>
      </c>
      <c r="Z462" s="51">
        <v>574</v>
      </c>
      <c r="AA462" s="51">
        <v>613</v>
      </c>
      <c r="AB462" s="51">
        <v>604</v>
      </c>
      <c r="AC462" s="51">
        <v>601</v>
      </c>
      <c r="AD462" s="51">
        <v>560</v>
      </c>
      <c r="AE462" s="51">
        <v>557</v>
      </c>
      <c r="AF462" s="51">
        <v>321</v>
      </c>
      <c r="AG462" s="51">
        <v>379</v>
      </c>
      <c r="AH462" s="51">
        <v>386</v>
      </c>
      <c r="AI462" s="51">
        <v>446</v>
      </c>
      <c r="AJ462" s="51">
        <v>484</v>
      </c>
      <c r="AK462" s="51">
        <v>460</v>
      </c>
      <c r="AL462" s="51">
        <v>411</v>
      </c>
      <c r="AM462" s="51">
        <v>398</v>
      </c>
      <c r="AN462" s="51">
        <v>441</v>
      </c>
      <c r="AO462" s="51">
        <v>448</v>
      </c>
      <c r="AP462" s="51">
        <v>432</v>
      </c>
      <c r="AQ462" s="51">
        <v>475</v>
      </c>
      <c r="AR462" s="51">
        <v>504</v>
      </c>
      <c r="AS462" s="51">
        <v>442</v>
      </c>
      <c r="AT462" s="51">
        <v>487</v>
      </c>
      <c r="AU462" s="51">
        <v>544</v>
      </c>
      <c r="AV462" s="51">
        <v>527</v>
      </c>
      <c r="AW462" s="51">
        <v>530</v>
      </c>
      <c r="AX462" s="51">
        <v>596</v>
      </c>
      <c r="AY462" s="51">
        <v>522</v>
      </c>
      <c r="AZ462" s="51">
        <v>567</v>
      </c>
      <c r="BA462" s="51">
        <v>612</v>
      </c>
      <c r="BB462" s="51">
        <v>605</v>
      </c>
      <c r="BC462" s="51">
        <v>601</v>
      </c>
      <c r="BD462" s="51">
        <v>657</v>
      </c>
      <c r="BE462" s="51">
        <v>558</v>
      </c>
      <c r="BF462" s="51">
        <v>537</v>
      </c>
      <c r="BG462" s="51">
        <v>567</v>
      </c>
      <c r="BH462" s="51">
        <v>553</v>
      </c>
      <c r="BI462" s="51">
        <v>586</v>
      </c>
      <c r="BJ462" s="51">
        <v>674</v>
      </c>
      <c r="BK462" s="51">
        <v>650</v>
      </c>
      <c r="BL462" s="51">
        <v>698</v>
      </c>
      <c r="BM462" s="51">
        <v>652</v>
      </c>
      <c r="BN462" s="51">
        <v>713</v>
      </c>
      <c r="BO462" s="51">
        <v>681</v>
      </c>
      <c r="BP462" s="51">
        <v>715</v>
      </c>
      <c r="BQ462" s="51">
        <v>667</v>
      </c>
      <c r="BR462" s="51">
        <v>694</v>
      </c>
      <c r="BS462" s="51">
        <v>634</v>
      </c>
      <c r="BT462" s="51">
        <v>698</v>
      </c>
      <c r="BU462" s="51">
        <v>629</v>
      </c>
      <c r="BV462" s="51">
        <v>636</v>
      </c>
      <c r="BW462" s="51">
        <v>600</v>
      </c>
      <c r="BX462" s="51">
        <v>590</v>
      </c>
      <c r="BY462" s="51">
        <v>572</v>
      </c>
      <c r="BZ462" s="51">
        <v>514</v>
      </c>
      <c r="CA462" s="51">
        <v>501</v>
      </c>
      <c r="CB462" s="51">
        <v>482</v>
      </c>
      <c r="CC462" s="51">
        <v>471</v>
      </c>
      <c r="CD462" s="51">
        <v>475</v>
      </c>
      <c r="CE462" s="51">
        <v>465</v>
      </c>
      <c r="CF462" s="51">
        <v>418</v>
      </c>
      <c r="CG462" s="51">
        <v>450</v>
      </c>
      <c r="CH462" s="51">
        <v>460</v>
      </c>
      <c r="CI462" s="51">
        <v>479</v>
      </c>
      <c r="CJ462" s="51">
        <v>550</v>
      </c>
      <c r="CK462" s="51">
        <v>397</v>
      </c>
      <c r="CL462" s="51">
        <v>376</v>
      </c>
      <c r="CM462" s="51">
        <v>393</v>
      </c>
      <c r="CN462" s="51">
        <v>315</v>
      </c>
      <c r="CO462" s="51">
        <v>310</v>
      </c>
      <c r="CP462" s="51">
        <v>225</v>
      </c>
      <c r="CQ462" s="51">
        <v>231</v>
      </c>
      <c r="CR462" s="51">
        <v>219</v>
      </c>
      <c r="CS462" s="51">
        <v>212</v>
      </c>
      <c r="CT462" s="51">
        <v>180</v>
      </c>
      <c r="CU462" s="51">
        <v>116</v>
      </c>
      <c r="CV462" s="51">
        <v>129</v>
      </c>
      <c r="CW462" s="51">
        <v>148</v>
      </c>
      <c r="CX462" s="51">
        <v>86</v>
      </c>
      <c r="CY462" s="51">
        <v>330</v>
      </c>
      <c r="CZ462" s="51">
        <v>424</v>
      </c>
      <c r="DA462" s="51">
        <v>411</v>
      </c>
      <c r="DB462" s="51">
        <v>490</v>
      </c>
      <c r="DC462" s="51">
        <v>481</v>
      </c>
      <c r="DD462" s="51">
        <v>559</v>
      </c>
      <c r="DE462" s="51">
        <v>515</v>
      </c>
      <c r="DF462" s="51">
        <v>578</v>
      </c>
      <c r="DG462" s="51">
        <v>611</v>
      </c>
      <c r="DH462" s="51">
        <v>550</v>
      </c>
      <c r="DI462" s="51">
        <v>572</v>
      </c>
      <c r="DJ462" s="51">
        <v>562</v>
      </c>
      <c r="DK462" s="51">
        <v>595</v>
      </c>
      <c r="DL462" s="51">
        <v>628</v>
      </c>
      <c r="DM462" s="51">
        <v>575</v>
      </c>
      <c r="DN462" s="51">
        <v>540</v>
      </c>
      <c r="DO462" s="51">
        <v>597</v>
      </c>
      <c r="DP462" s="51">
        <v>574</v>
      </c>
      <c r="DQ462" s="51">
        <v>534</v>
      </c>
      <c r="DR462" s="51">
        <v>569</v>
      </c>
      <c r="DS462" s="51">
        <v>294</v>
      </c>
      <c r="DT462" s="51">
        <v>256</v>
      </c>
      <c r="DU462" s="51">
        <v>343</v>
      </c>
      <c r="DV462" s="51">
        <v>441</v>
      </c>
      <c r="DW462" s="51">
        <v>407</v>
      </c>
      <c r="DX462" s="51">
        <v>445</v>
      </c>
      <c r="DY462" s="51">
        <v>389</v>
      </c>
      <c r="DZ462" s="51">
        <v>366</v>
      </c>
      <c r="EA462" s="51">
        <v>411</v>
      </c>
      <c r="EB462" s="51">
        <v>417</v>
      </c>
      <c r="EC462" s="51">
        <v>426</v>
      </c>
      <c r="ED462" s="51">
        <v>500</v>
      </c>
      <c r="EE462" s="51">
        <v>511</v>
      </c>
      <c r="EF462" s="51">
        <v>549</v>
      </c>
      <c r="EG462" s="51">
        <v>565</v>
      </c>
      <c r="EH462" s="51">
        <v>618</v>
      </c>
      <c r="EI462" s="51">
        <v>613</v>
      </c>
      <c r="EJ462" s="51">
        <v>636</v>
      </c>
      <c r="EK462" s="51">
        <v>611</v>
      </c>
      <c r="EL462" s="51">
        <v>572</v>
      </c>
      <c r="EM462" s="51">
        <v>597</v>
      </c>
      <c r="EN462" s="51">
        <v>648</v>
      </c>
      <c r="EO462" s="51">
        <v>652</v>
      </c>
      <c r="EP462" s="51">
        <v>634</v>
      </c>
      <c r="EQ462" s="51">
        <v>678</v>
      </c>
      <c r="ER462" s="51">
        <v>618</v>
      </c>
      <c r="ES462" s="51">
        <v>571</v>
      </c>
      <c r="ET462" s="51">
        <v>555</v>
      </c>
      <c r="EU462" s="51">
        <v>659</v>
      </c>
      <c r="EV462" s="51">
        <v>633</v>
      </c>
      <c r="EW462" s="51">
        <v>682</v>
      </c>
      <c r="EX462" s="51">
        <v>719</v>
      </c>
      <c r="EY462" s="51">
        <v>707</v>
      </c>
      <c r="EZ462" s="51">
        <v>756</v>
      </c>
      <c r="FA462" s="51">
        <v>693</v>
      </c>
      <c r="FB462" s="51">
        <v>734</v>
      </c>
      <c r="FC462" s="51">
        <v>702</v>
      </c>
      <c r="FD462" s="51">
        <v>734</v>
      </c>
      <c r="FE462" s="51">
        <v>692</v>
      </c>
      <c r="FF462" s="51">
        <v>762</v>
      </c>
      <c r="FG462" s="51">
        <v>682</v>
      </c>
      <c r="FH462" s="51">
        <v>626</v>
      </c>
      <c r="FI462" s="51">
        <v>653</v>
      </c>
      <c r="FJ462" s="51">
        <v>642</v>
      </c>
      <c r="FK462" s="51">
        <v>585</v>
      </c>
      <c r="FL462" s="51">
        <v>581</v>
      </c>
      <c r="FM462" s="51">
        <v>544</v>
      </c>
      <c r="FN462" s="51">
        <v>505</v>
      </c>
      <c r="FO462" s="51">
        <v>472</v>
      </c>
      <c r="FP462" s="51">
        <v>510</v>
      </c>
      <c r="FQ462" s="51">
        <v>465</v>
      </c>
      <c r="FR462" s="51">
        <v>480</v>
      </c>
      <c r="FS462" s="51">
        <v>490</v>
      </c>
      <c r="FT462" s="51">
        <v>479</v>
      </c>
      <c r="FU462" s="51">
        <v>503</v>
      </c>
      <c r="FV462" s="51">
        <v>548</v>
      </c>
      <c r="FW462" s="51">
        <v>580</v>
      </c>
      <c r="FX462" s="51">
        <v>423</v>
      </c>
      <c r="FY462" s="51">
        <v>399</v>
      </c>
      <c r="FZ462" s="51">
        <v>428</v>
      </c>
      <c r="GA462" s="51">
        <v>366</v>
      </c>
      <c r="GB462" s="51">
        <v>305</v>
      </c>
      <c r="GC462" s="51">
        <v>284</v>
      </c>
      <c r="GD462" s="51">
        <v>300</v>
      </c>
      <c r="GE462" s="51">
        <v>283</v>
      </c>
      <c r="GF462" s="51">
        <v>246</v>
      </c>
      <c r="GG462" s="51">
        <v>215</v>
      </c>
      <c r="GH462" s="51">
        <v>212</v>
      </c>
      <c r="GI462" s="51">
        <v>193</v>
      </c>
      <c r="GJ462" s="51">
        <v>191</v>
      </c>
      <c r="GK462" s="51">
        <v>134</v>
      </c>
      <c r="GL462" s="52">
        <v>722</v>
      </c>
    </row>
    <row r="463" spans="1:194" s="1" customFormat="1">
      <c r="A463" s="30" t="s">
        <v>133</v>
      </c>
      <c r="B463" s="1" t="s">
        <v>538</v>
      </c>
      <c r="C463" s="29" t="str">
        <f t="shared" si="122"/>
        <v>LA England - Vale of White Horse</v>
      </c>
      <c r="D463" s="50">
        <f t="shared" si="113"/>
        <v>54457</v>
      </c>
      <c r="E463" s="50">
        <f t="shared" si="114"/>
        <v>56871</v>
      </c>
      <c r="F463" s="51">
        <f t="shared" si="115"/>
        <v>142116</v>
      </c>
      <c r="G463" s="51">
        <f t="shared" si="116"/>
        <v>70559</v>
      </c>
      <c r="H463" s="52">
        <f t="shared" si="117"/>
        <v>71557</v>
      </c>
      <c r="I463" s="52">
        <f t="shared" si="118"/>
        <v>54457</v>
      </c>
      <c r="J463" s="52">
        <f t="shared" si="119"/>
        <v>56871</v>
      </c>
      <c r="K463" s="49">
        <f t="shared" si="120"/>
        <v>16102</v>
      </c>
      <c r="L463" s="50">
        <f t="shared" si="121"/>
        <v>14686</v>
      </c>
      <c r="M463" s="51">
        <v>799</v>
      </c>
      <c r="N463" s="51">
        <v>751</v>
      </c>
      <c r="O463" s="51">
        <v>855</v>
      </c>
      <c r="P463" s="51">
        <v>855</v>
      </c>
      <c r="Q463" s="51">
        <v>833</v>
      </c>
      <c r="R463" s="51">
        <v>917</v>
      </c>
      <c r="S463" s="51">
        <v>908</v>
      </c>
      <c r="T463" s="51">
        <v>849</v>
      </c>
      <c r="U463" s="51">
        <v>878</v>
      </c>
      <c r="V463" s="51">
        <v>871</v>
      </c>
      <c r="W463" s="51">
        <v>936</v>
      </c>
      <c r="X463" s="51">
        <v>1023</v>
      </c>
      <c r="Y463" s="51">
        <v>921</v>
      </c>
      <c r="Z463" s="51">
        <v>916</v>
      </c>
      <c r="AA463" s="51">
        <v>1024</v>
      </c>
      <c r="AB463" s="51">
        <v>956</v>
      </c>
      <c r="AC463" s="51">
        <v>919</v>
      </c>
      <c r="AD463" s="51">
        <v>891</v>
      </c>
      <c r="AE463" s="51">
        <v>816</v>
      </c>
      <c r="AF463" s="51">
        <v>610</v>
      </c>
      <c r="AG463" s="51">
        <v>506</v>
      </c>
      <c r="AH463" s="51">
        <v>501</v>
      </c>
      <c r="AI463" s="51">
        <v>646</v>
      </c>
      <c r="AJ463" s="51">
        <v>758</v>
      </c>
      <c r="AK463" s="51">
        <v>742</v>
      </c>
      <c r="AL463" s="51">
        <v>835</v>
      </c>
      <c r="AM463" s="51">
        <v>814</v>
      </c>
      <c r="AN463" s="51">
        <v>817</v>
      </c>
      <c r="AO463" s="51">
        <v>843</v>
      </c>
      <c r="AP463" s="51">
        <v>877</v>
      </c>
      <c r="AQ463" s="51">
        <v>936</v>
      </c>
      <c r="AR463" s="51">
        <v>930</v>
      </c>
      <c r="AS463" s="51">
        <v>932</v>
      </c>
      <c r="AT463" s="51">
        <v>1007</v>
      </c>
      <c r="AU463" s="51">
        <v>974</v>
      </c>
      <c r="AV463" s="51">
        <v>937</v>
      </c>
      <c r="AW463" s="51">
        <v>966</v>
      </c>
      <c r="AX463" s="51">
        <v>924</v>
      </c>
      <c r="AY463" s="51">
        <v>970</v>
      </c>
      <c r="AZ463" s="51">
        <v>992</v>
      </c>
      <c r="BA463" s="51">
        <v>956</v>
      </c>
      <c r="BB463" s="51">
        <v>928</v>
      </c>
      <c r="BC463" s="51">
        <v>947</v>
      </c>
      <c r="BD463" s="51">
        <v>962</v>
      </c>
      <c r="BE463" s="51">
        <v>872</v>
      </c>
      <c r="BF463" s="51">
        <v>862</v>
      </c>
      <c r="BG463" s="51">
        <v>912</v>
      </c>
      <c r="BH463" s="51">
        <v>911</v>
      </c>
      <c r="BI463" s="51">
        <v>911</v>
      </c>
      <c r="BJ463" s="51">
        <v>936</v>
      </c>
      <c r="BK463" s="51">
        <v>879</v>
      </c>
      <c r="BL463" s="51">
        <v>940</v>
      </c>
      <c r="BM463" s="51">
        <v>919</v>
      </c>
      <c r="BN463" s="51">
        <v>953</v>
      </c>
      <c r="BO463" s="51">
        <v>1001</v>
      </c>
      <c r="BP463" s="51">
        <v>949</v>
      </c>
      <c r="BQ463" s="51">
        <v>970</v>
      </c>
      <c r="BR463" s="51">
        <v>1028</v>
      </c>
      <c r="BS463" s="51">
        <v>981</v>
      </c>
      <c r="BT463" s="51">
        <v>914</v>
      </c>
      <c r="BU463" s="51">
        <v>930</v>
      </c>
      <c r="BV463" s="51">
        <v>887</v>
      </c>
      <c r="BW463" s="51">
        <v>796</v>
      </c>
      <c r="BX463" s="51">
        <v>769</v>
      </c>
      <c r="BY463" s="51">
        <v>807</v>
      </c>
      <c r="BZ463" s="51">
        <v>753</v>
      </c>
      <c r="CA463" s="51">
        <v>711</v>
      </c>
      <c r="CB463" s="51">
        <v>671</v>
      </c>
      <c r="CC463" s="51">
        <v>684</v>
      </c>
      <c r="CD463" s="51">
        <v>681</v>
      </c>
      <c r="CE463" s="51">
        <v>660</v>
      </c>
      <c r="CF463" s="51">
        <v>678</v>
      </c>
      <c r="CG463" s="51">
        <v>669</v>
      </c>
      <c r="CH463" s="51">
        <v>711</v>
      </c>
      <c r="CI463" s="51">
        <v>724</v>
      </c>
      <c r="CJ463" s="51">
        <v>816</v>
      </c>
      <c r="CK463" s="51">
        <v>527</v>
      </c>
      <c r="CL463" s="51">
        <v>569</v>
      </c>
      <c r="CM463" s="51">
        <v>497</v>
      </c>
      <c r="CN463" s="51">
        <v>448</v>
      </c>
      <c r="CO463" s="51">
        <v>421</v>
      </c>
      <c r="CP463" s="51">
        <v>360</v>
      </c>
      <c r="CQ463" s="51">
        <v>384</v>
      </c>
      <c r="CR463" s="51">
        <v>324</v>
      </c>
      <c r="CS463" s="51">
        <v>296</v>
      </c>
      <c r="CT463" s="51">
        <v>297</v>
      </c>
      <c r="CU463" s="51">
        <v>259</v>
      </c>
      <c r="CV463" s="51">
        <v>223</v>
      </c>
      <c r="CW463" s="51">
        <v>195</v>
      </c>
      <c r="CX463" s="51">
        <v>142</v>
      </c>
      <c r="CY463" s="51">
        <v>504</v>
      </c>
      <c r="CZ463" s="51">
        <v>771</v>
      </c>
      <c r="DA463" s="51">
        <v>770</v>
      </c>
      <c r="DB463" s="51">
        <v>768</v>
      </c>
      <c r="DC463" s="51">
        <v>787</v>
      </c>
      <c r="DD463" s="51">
        <v>806</v>
      </c>
      <c r="DE463" s="51">
        <v>832</v>
      </c>
      <c r="DF463" s="51">
        <v>833</v>
      </c>
      <c r="DG463" s="51">
        <v>880</v>
      </c>
      <c r="DH463" s="51">
        <v>857</v>
      </c>
      <c r="DI463" s="51">
        <v>870</v>
      </c>
      <c r="DJ463" s="51">
        <v>850</v>
      </c>
      <c r="DK463" s="51">
        <v>851</v>
      </c>
      <c r="DL463" s="51">
        <v>803</v>
      </c>
      <c r="DM463" s="51">
        <v>834</v>
      </c>
      <c r="DN463" s="51">
        <v>861</v>
      </c>
      <c r="DO463" s="51">
        <v>789</v>
      </c>
      <c r="DP463" s="51">
        <v>762</v>
      </c>
      <c r="DQ463" s="51">
        <v>762</v>
      </c>
      <c r="DR463" s="51">
        <v>709</v>
      </c>
      <c r="DS463" s="51">
        <v>472</v>
      </c>
      <c r="DT463" s="51">
        <v>435</v>
      </c>
      <c r="DU463" s="51">
        <v>445</v>
      </c>
      <c r="DV463" s="51">
        <v>626</v>
      </c>
      <c r="DW463" s="51">
        <v>665</v>
      </c>
      <c r="DX463" s="51">
        <v>716</v>
      </c>
      <c r="DY463" s="51">
        <v>740</v>
      </c>
      <c r="DZ463" s="51">
        <v>705</v>
      </c>
      <c r="EA463" s="51">
        <v>788</v>
      </c>
      <c r="EB463" s="51">
        <v>892</v>
      </c>
      <c r="EC463" s="51">
        <v>815</v>
      </c>
      <c r="ED463" s="51">
        <v>939</v>
      </c>
      <c r="EE463" s="51">
        <v>1004</v>
      </c>
      <c r="EF463" s="51">
        <v>973</v>
      </c>
      <c r="EG463" s="51">
        <v>1037</v>
      </c>
      <c r="EH463" s="51">
        <v>1028</v>
      </c>
      <c r="EI463" s="51">
        <v>1087</v>
      </c>
      <c r="EJ463" s="51">
        <v>1012</v>
      </c>
      <c r="EK463" s="51">
        <v>1021</v>
      </c>
      <c r="EL463" s="51">
        <v>1027</v>
      </c>
      <c r="EM463" s="51">
        <v>990</v>
      </c>
      <c r="EN463" s="51">
        <v>994</v>
      </c>
      <c r="EO463" s="51">
        <v>992</v>
      </c>
      <c r="EP463" s="51">
        <v>1000</v>
      </c>
      <c r="EQ463" s="51">
        <v>1003</v>
      </c>
      <c r="ER463" s="51">
        <v>909</v>
      </c>
      <c r="ES463" s="51">
        <v>891</v>
      </c>
      <c r="ET463" s="51">
        <v>838</v>
      </c>
      <c r="EU463" s="51">
        <v>915</v>
      </c>
      <c r="EV463" s="51">
        <v>902</v>
      </c>
      <c r="EW463" s="51">
        <v>967</v>
      </c>
      <c r="EX463" s="51">
        <v>933</v>
      </c>
      <c r="EY463" s="51">
        <v>973</v>
      </c>
      <c r="EZ463" s="51">
        <v>996</v>
      </c>
      <c r="FA463" s="51">
        <v>999</v>
      </c>
      <c r="FB463" s="51">
        <v>993</v>
      </c>
      <c r="FC463" s="51">
        <v>960</v>
      </c>
      <c r="FD463" s="51">
        <v>1013</v>
      </c>
      <c r="FE463" s="51">
        <v>991</v>
      </c>
      <c r="FF463" s="51">
        <v>924</v>
      </c>
      <c r="FG463" s="51">
        <v>967</v>
      </c>
      <c r="FH463" s="51">
        <v>917</v>
      </c>
      <c r="FI463" s="51">
        <v>894</v>
      </c>
      <c r="FJ463" s="51">
        <v>882</v>
      </c>
      <c r="FK463" s="51">
        <v>882</v>
      </c>
      <c r="FL463" s="51">
        <v>829</v>
      </c>
      <c r="FM463" s="51">
        <v>767</v>
      </c>
      <c r="FN463" s="51">
        <v>722</v>
      </c>
      <c r="FO463" s="51">
        <v>700</v>
      </c>
      <c r="FP463" s="51">
        <v>780</v>
      </c>
      <c r="FQ463" s="51">
        <v>701</v>
      </c>
      <c r="FR463" s="51">
        <v>637</v>
      </c>
      <c r="FS463" s="51">
        <v>704</v>
      </c>
      <c r="FT463" s="51">
        <v>690</v>
      </c>
      <c r="FU463" s="51">
        <v>725</v>
      </c>
      <c r="FV463" s="51">
        <v>762</v>
      </c>
      <c r="FW463" s="51">
        <v>835</v>
      </c>
      <c r="FX463" s="51">
        <v>604</v>
      </c>
      <c r="FY463" s="51">
        <v>627</v>
      </c>
      <c r="FZ463" s="51">
        <v>649</v>
      </c>
      <c r="GA463" s="51">
        <v>582</v>
      </c>
      <c r="GB463" s="51">
        <v>490</v>
      </c>
      <c r="GC463" s="51">
        <v>435</v>
      </c>
      <c r="GD463" s="51">
        <v>423</v>
      </c>
      <c r="GE463" s="51">
        <v>406</v>
      </c>
      <c r="GF463" s="51">
        <v>380</v>
      </c>
      <c r="GG463" s="51">
        <v>387</v>
      </c>
      <c r="GH463" s="51">
        <v>350</v>
      </c>
      <c r="GI463" s="51">
        <v>320</v>
      </c>
      <c r="GJ463" s="51">
        <v>264</v>
      </c>
      <c r="GK463" s="51">
        <v>214</v>
      </c>
      <c r="GL463" s="52">
        <v>1027</v>
      </c>
    </row>
    <row r="464" spans="1:194" s="1" customFormat="1">
      <c r="A464" s="30" t="s">
        <v>133</v>
      </c>
      <c r="B464" s="1" t="s">
        <v>539</v>
      </c>
      <c r="C464" s="29" t="str">
        <f t="shared" si="122"/>
        <v>LA England - Wakefield</v>
      </c>
      <c r="D464" s="50">
        <f t="shared" si="113"/>
        <v>137621</v>
      </c>
      <c r="E464" s="50">
        <f t="shared" si="114"/>
        <v>145330</v>
      </c>
      <c r="F464" s="51">
        <f t="shared" si="115"/>
        <v>357729</v>
      </c>
      <c r="G464" s="51">
        <f t="shared" si="116"/>
        <v>176034</v>
      </c>
      <c r="H464" s="52">
        <f t="shared" si="117"/>
        <v>181695</v>
      </c>
      <c r="I464" s="52">
        <f t="shared" si="118"/>
        <v>137621</v>
      </c>
      <c r="J464" s="52">
        <f t="shared" si="119"/>
        <v>145330</v>
      </c>
      <c r="K464" s="49">
        <f t="shared" si="120"/>
        <v>38413</v>
      </c>
      <c r="L464" s="50">
        <f t="shared" si="121"/>
        <v>36365</v>
      </c>
      <c r="M464" s="51">
        <v>1955</v>
      </c>
      <c r="N464" s="51">
        <v>2042</v>
      </c>
      <c r="O464" s="51">
        <v>2121</v>
      </c>
      <c r="P464" s="51">
        <v>2092</v>
      </c>
      <c r="Q464" s="51">
        <v>2074</v>
      </c>
      <c r="R464" s="51">
        <v>2147</v>
      </c>
      <c r="S464" s="51">
        <v>2216</v>
      </c>
      <c r="T464" s="51">
        <v>2090</v>
      </c>
      <c r="U464" s="51">
        <v>2238</v>
      </c>
      <c r="V464" s="51">
        <v>2218</v>
      </c>
      <c r="W464" s="51">
        <v>2204</v>
      </c>
      <c r="X464" s="51">
        <v>2266</v>
      </c>
      <c r="Y464" s="51">
        <v>2244</v>
      </c>
      <c r="Z464" s="51">
        <v>2149</v>
      </c>
      <c r="AA464" s="51">
        <v>2156</v>
      </c>
      <c r="AB464" s="51">
        <v>2067</v>
      </c>
      <c r="AC464" s="51">
        <v>2089</v>
      </c>
      <c r="AD464" s="51">
        <v>2045</v>
      </c>
      <c r="AE464" s="51">
        <v>2006</v>
      </c>
      <c r="AF464" s="51">
        <v>1485</v>
      </c>
      <c r="AG464" s="51">
        <v>1480</v>
      </c>
      <c r="AH464" s="51">
        <v>1550</v>
      </c>
      <c r="AI464" s="51">
        <v>1789</v>
      </c>
      <c r="AJ464" s="51">
        <v>1884</v>
      </c>
      <c r="AK464" s="51">
        <v>1863</v>
      </c>
      <c r="AL464" s="51">
        <v>2199</v>
      </c>
      <c r="AM464" s="51">
        <v>2149</v>
      </c>
      <c r="AN464" s="51">
        <v>2242</v>
      </c>
      <c r="AO464" s="51">
        <v>2282</v>
      </c>
      <c r="AP464" s="51">
        <v>2450</v>
      </c>
      <c r="AQ464" s="51">
        <v>2617</v>
      </c>
      <c r="AR464" s="51">
        <v>2526</v>
      </c>
      <c r="AS464" s="51">
        <v>2484</v>
      </c>
      <c r="AT464" s="51">
        <v>2501</v>
      </c>
      <c r="AU464" s="51">
        <v>2539</v>
      </c>
      <c r="AV464" s="51">
        <v>2495</v>
      </c>
      <c r="AW464" s="51">
        <v>2541</v>
      </c>
      <c r="AX464" s="51">
        <v>2491</v>
      </c>
      <c r="AY464" s="51">
        <v>2326</v>
      </c>
      <c r="AZ464" s="51">
        <v>2320</v>
      </c>
      <c r="BA464" s="51">
        <v>2238</v>
      </c>
      <c r="BB464" s="51">
        <v>2256</v>
      </c>
      <c r="BC464" s="51">
        <v>2256</v>
      </c>
      <c r="BD464" s="51">
        <v>2058</v>
      </c>
      <c r="BE464" s="51">
        <v>1975</v>
      </c>
      <c r="BF464" s="51">
        <v>1939</v>
      </c>
      <c r="BG464" s="51">
        <v>2088</v>
      </c>
      <c r="BH464" s="51">
        <v>2123</v>
      </c>
      <c r="BI464" s="51">
        <v>2155</v>
      </c>
      <c r="BJ464" s="51">
        <v>2325</v>
      </c>
      <c r="BK464" s="51">
        <v>2427</v>
      </c>
      <c r="BL464" s="51">
        <v>2669</v>
      </c>
      <c r="BM464" s="51">
        <v>2687</v>
      </c>
      <c r="BN464" s="51">
        <v>2533</v>
      </c>
      <c r="BO464" s="51">
        <v>2680</v>
      </c>
      <c r="BP464" s="51">
        <v>2577</v>
      </c>
      <c r="BQ464" s="51">
        <v>2570</v>
      </c>
      <c r="BR464" s="51">
        <v>2500</v>
      </c>
      <c r="BS464" s="51">
        <v>2508</v>
      </c>
      <c r="BT464" s="51">
        <v>2422</v>
      </c>
      <c r="BU464" s="51">
        <v>2378</v>
      </c>
      <c r="BV464" s="51">
        <v>2289</v>
      </c>
      <c r="BW464" s="51">
        <v>2154</v>
      </c>
      <c r="BX464" s="51">
        <v>2148</v>
      </c>
      <c r="BY464" s="51">
        <v>2117</v>
      </c>
      <c r="BZ464" s="51">
        <v>1931</v>
      </c>
      <c r="CA464" s="51">
        <v>1871</v>
      </c>
      <c r="CB464" s="51">
        <v>1799</v>
      </c>
      <c r="CC464" s="51">
        <v>1787</v>
      </c>
      <c r="CD464" s="51">
        <v>1724</v>
      </c>
      <c r="CE464" s="51">
        <v>1640</v>
      </c>
      <c r="CF464" s="51">
        <v>1673</v>
      </c>
      <c r="CG464" s="51">
        <v>1685</v>
      </c>
      <c r="CH464" s="51">
        <v>1747</v>
      </c>
      <c r="CI464" s="51">
        <v>1698</v>
      </c>
      <c r="CJ464" s="51">
        <v>1858</v>
      </c>
      <c r="CK464" s="51">
        <v>1394</v>
      </c>
      <c r="CL464" s="51">
        <v>1279</v>
      </c>
      <c r="CM464" s="51">
        <v>1317</v>
      </c>
      <c r="CN464" s="51">
        <v>1163</v>
      </c>
      <c r="CO464" s="51">
        <v>896</v>
      </c>
      <c r="CP464" s="51">
        <v>807</v>
      </c>
      <c r="CQ464" s="51">
        <v>752</v>
      </c>
      <c r="CR464" s="51">
        <v>730</v>
      </c>
      <c r="CS464" s="51">
        <v>691</v>
      </c>
      <c r="CT464" s="51">
        <v>571</v>
      </c>
      <c r="CU464" s="51">
        <v>485</v>
      </c>
      <c r="CV464" s="51">
        <v>428</v>
      </c>
      <c r="CW464" s="51">
        <v>328</v>
      </c>
      <c r="CX464" s="51">
        <v>285</v>
      </c>
      <c r="CY464" s="51">
        <v>791</v>
      </c>
      <c r="CZ464" s="51">
        <v>1849</v>
      </c>
      <c r="DA464" s="51">
        <v>1898</v>
      </c>
      <c r="DB464" s="51">
        <v>1977</v>
      </c>
      <c r="DC464" s="51">
        <v>2036</v>
      </c>
      <c r="DD464" s="51">
        <v>2011</v>
      </c>
      <c r="DE464" s="51">
        <v>2049</v>
      </c>
      <c r="DF464" s="51">
        <v>2055</v>
      </c>
      <c r="DG464" s="51">
        <v>2067</v>
      </c>
      <c r="DH464" s="51">
        <v>1997</v>
      </c>
      <c r="DI464" s="51">
        <v>2140</v>
      </c>
      <c r="DJ464" s="51">
        <v>2127</v>
      </c>
      <c r="DK464" s="51">
        <v>2105</v>
      </c>
      <c r="DL464" s="51">
        <v>2117</v>
      </c>
      <c r="DM464" s="51">
        <v>2026</v>
      </c>
      <c r="DN464" s="51">
        <v>2053</v>
      </c>
      <c r="DO464" s="51">
        <v>2041</v>
      </c>
      <c r="DP464" s="51">
        <v>1939</v>
      </c>
      <c r="DQ464" s="51">
        <v>1878</v>
      </c>
      <c r="DR464" s="51">
        <v>1851</v>
      </c>
      <c r="DS464" s="51">
        <v>1333</v>
      </c>
      <c r="DT464" s="51">
        <v>1290</v>
      </c>
      <c r="DU464" s="51">
        <v>1539</v>
      </c>
      <c r="DV464" s="51">
        <v>1762</v>
      </c>
      <c r="DW464" s="51">
        <v>1938</v>
      </c>
      <c r="DX464" s="51">
        <v>2100</v>
      </c>
      <c r="DY464" s="51">
        <v>2177</v>
      </c>
      <c r="DZ464" s="51">
        <v>2315</v>
      </c>
      <c r="EA464" s="51">
        <v>2324</v>
      </c>
      <c r="EB464" s="51">
        <v>2503</v>
      </c>
      <c r="EC464" s="51">
        <v>2568</v>
      </c>
      <c r="ED464" s="51">
        <v>2759</v>
      </c>
      <c r="EE464" s="51">
        <v>2687</v>
      </c>
      <c r="EF464" s="51">
        <v>2679</v>
      </c>
      <c r="EG464" s="51">
        <v>2522</v>
      </c>
      <c r="EH464" s="51">
        <v>2730</v>
      </c>
      <c r="EI464" s="51">
        <v>2657</v>
      </c>
      <c r="EJ464" s="51">
        <v>2593</v>
      </c>
      <c r="EK464" s="51">
        <v>2550</v>
      </c>
      <c r="EL464" s="51">
        <v>2391</v>
      </c>
      <c r="EM464" s="51">
        <v>2362</v>
      </c>
      <c r="EN464" s="51">
        <v>2366</v>
      </c>
      <c r="EO464" s="51">
        <v>2286</v>
      </c>
      <c r="EP464" s="51">
        <v>2355</v>
      </c>
      <c r="EQ464" s="51">
        <v>2190</v>
      </c>
      <c r="ER464" s="51">
        <v>1939</v>
      </c>
      <c r="ES464" s="51">
        <v>1806</v>
      </c>
      <c r="ET464" s="51">
        <v>2067</v>
      </c>
      <c r="EU464" s="51">
        <v>2158</v>
      </c>
      <c r="EV464" s="51">
        <v>2128</v>
      </c>
      <c r="EW464" s="51">
        <v>2362</v>
      </c>
      <c r="EX464" s="51">
        <v>2535</v>
      </c>
      <c r="EY464" s="51">
        <v>2642</v>
      </c>
      <c r="EZ464" s="51">
        <v>2617</v>
      </c>
      <c r="FA464" s="51">
        <v>2639</v>
      </c>
      <c r="FB464" s="51">
        <v>2702</v>
      </c>
      <c r="FC464" s="51">
        <v>2705</v>
      </c>
      <c r="FD464" s="51">
        <v>2614</v>
      </c>
      <c r="FE464" s="51">
        <v>2565</v>
      </c>
      <c r="FF464" s="51">
        <v>2526</v>
      </c>
      <c r="FG464" s="51">
        <v>2482</v>
      </c>
      <c r="FH464" s="51">
        <v>2406</v>
      </c>
      <c r="FI464" s="51">
        <v>2330</v>
      </c>
      <c r="FJ464" s="51">
        <v>2221</v>
      </c>
      <c r="FK464" s="51">
        <v>2225</v>
      </c>
      <c r="FL464" s="51">
        <v>2125</v>
      </c>
      <c r="FM464" s="51">
        <v>2003</v>
      </c>
      <c r="FN464" s="51">
        <v>2010</v>
      </c>
      <c r="FO464" s="51">
        <v>1878</v>
      </c>
      <c r="FP464" s="51">
        <v>1904</v>
      </c>
      <c r="FQ464" s="51">
        <v>1869</v>
      </c>
      <c r="FR464" s="51">
        <v>1731</v>
      </c>
      <c r="FS464" s="51">
        <v>1782</v>
      </c>
      <c r="FT464" s="51">
        <v>1868</v>
      </c>
      <c r="FU464" s="51">
        <v>1847</v>
      </c>
      <c r="FV464" s="51">
        <v>1938</v>
      </c>
      <c r="FW464" s="51">
        <v>2058</v>
      </c>
      <c r="FX464" s="51">
        <v>1562</v>
      </c>
      <c r="FY464" s="51">
        <v>1513</v>
      </c>
      <c r="FZ464" s="51">
        <v>1453</v>
      </c>
      <c r="GA464" s="51">
        <v>1308</v>
      </c>
      <c r="GB464" s="51">
        <v>1098</v>
      </c>
      <c r="GC464" s="51">
        <v>1039</v>
      </c>
      <c r="GD464" s="51">
        <v>993</v>
      </c>
      <c r="GE464" s="51">
        <v>966</v>
      </c>
      <c r="GF464" s="51">
        <v>895</v>
      </c>
      <c r="GG464" s="51">
        <v>788</v>
      </c>
      <c r="GH464" s="51">
        <v>705</v>
      </c>
      <c r="GI464" s="51">
        <v>606</v>
      </c>
      <c r="GJ464" s="51">
        <v>627</v>
      </c>
      <c r="GK464" s="51">
        <v>476</v>
      </c>
      <c r="GL464" s="52">
        <v>1792</v>
      </c>
    </row>
    <row r="465" spans="1:194" s="1" customFormat="1">
      <c r="A465" s="30" t="s">
        <v>133</v>
      </c>
      <c r="B465" s="1" t="s">
        <v>540</v>
      </c>
      <c r="C465" s="29" t="str">
        <f t="shared" si="122"/>
        <v>LA England - Walsall</v>
      </c>
      <c r="D465" s="50">
        <f t="shared" si="113"/>
        <v>104721</v>
      </c>
      <c r="E465" s="50">
        <f t="shared" si="114"/>
        <v>112263</v>
      </c>
      <c r="F465" s="51">
        <f t="shared" si="115"/>
        <v>286105</v>
      </c>
      <c r="G465" s="51">
        <f t="shared" si="116"/>
        <v>140018</v>
      </c>
      <c r="H465" s="52">
        <f t="shared" si="117"/>
        <v>146087</v>
      </c>
      <c r="I465" s="52">
        <f t="shared" si="118"/>
        <v>104721</v>
      </c>
      <c r="J465" s="52">
        <f t="shared" si="119"/>
        <v>112263</v>
      </c>
      <c r="K465" s="49">
        <f t="shared" si="120"/>
        <v>35297</v>
      </c>
      <c r="L465" s="50">
        <f t="shared" si="121"/>
        <v>33824</v>
      </c>
      <c r="M465" s="51">
        <v>1811</v>
      </c>
      <c r="N465" s="51">
        <v>1796</v>
      </c>
      <c r="O465" s="51">
        <v>1754</v>
      </c>
      <c r="P465" s="51">
        <v>1847</v>
      </c>
      <c r="Q465" s="51">
        <v>1941</v>
      </c>
      <c r="R465" s="51">
        <v>1880</v>
      </c>
      <c r="S465" s="51">
        <v>2008</v>
      </c>
      <c r="T465" s="51">
        <v>1988</v>
      </c>
      <c r="U465" s="51">
        <v>2038</v>
      </c>
      <c r="V465" s="51">
        <v>2108</v>
      </c>
      <c r="W465" s="51">
        <v>2111</v>
      </c>
      <c r="X465" s="51">
        <v>2059</v>
      </c>
      <c r="Y465" s="51">
        <v>1991</v>
      </c>
      <c r="Z465" s="51">
        <v>2063</v>
      </c>
      <c r="AA465" s="51">
        <v>2092</v>
      </c>
      <c r="AB465" s="51">
        <v>1928</v>
      </c>
      <c r="AC465" s="51">
        <v>1973</v>
      </c>
      <c r="AD465" s="51">
        <v>1909</v>
      </c>
      <c r="AE465" s="51">
        <v>1874</v>
      </c>
      <c r="AF465" s="51">
        <v>1545</v>
      </c>
      <c r="AG465" s="51">
        <v>1522</v>
      </c>
      <c r="AH465" s="51">
        <v>1564</v>
      </c>
      <c r="AI465" s="51">
        <v>1573</v>
      </c>
      <c r="AJ465" s="51">
        <v>1689</v>
      </c>
      <c r="AK465" s="51">
        <v>1679</v>
      </c>
      <c r="AL465" s="51">
        <v>1648</v>
      </c>
      <c r="AM465" s="51">
        <v>1745</v>
      </c>
      <c r="AN465" s="51">
        <v>1770</v>
      </c>
      <c r="AO465" s="51">
        <v>1566</v>
      </c>
      <c r="AP465" s="51">
        <v>1798</v>
      </c>
      <c r="AQ465" s="51">
        <v>1774</v>
      </c>
      <c r="AR465" s="51">
        <v>1837</v>
      </c>
      <c r="AS465" s="51">
        <v>1883</v>
      </c>
      <c r="AT465" s="51">
        <v>1699</v>
      </c>
      <c r="AU465" s="51">
        <v>1880</v>
      </c>
      <c r="AV465" s="51">
        <v>1941</v>
      </c>
      <c r="AW465" s="51">
        <v>1817</v>
      </c>
      <c r="AX465" s="51">
        <v>1997</v>
      </c>
      <c r="AY465" s="51">
        <v>1848</v>
      </c>
      <c r="AZ465" s="51">
        <v>1885</v>
      </c>
      <c r="BA465" s="51">
        <v>1712</v>
      </c>
      <c r="BB465" s="51">
        <v>1741</v>
      </c>
      <c r="BC465" s="51">
        <v>1916</v>
      </c>
      <c r="BD465" s="51">
        <v>1750</v>
      </c>
      <c r="BE465" s="51">
        <v>1581</v>
      </c>
      <c r="BF465" s="51">
        <v>1480</v>
      </c>
      <c r="BG465" s="51">
        <v>1726</v>
      </c>
      <c r="BH465" s="51">
        <v>1545</v>
      </c>
      <c r="BI465" s="51">
        <v>1682</v>
      </c>
      <c r="BJ465" s="51">
        <v>1742</v>
      </c>
      <c r="BK465" s="51">
        <v>1853</v>
      </c>
      <c r="BL465" s="51">
        <v>1953</v>
      </c>
      <c r="BM465" s="51">
        <v>1943</v>
      </c>
      <c r="BN465" s="51">
        <v>1879</v>
      </c>
      <c r="BO465" s="51">
        <v>1838</v>
      </c>
      <c r="BP465" s="51">
        <v>1873</v>
      </c>
      <c r="BQ465" s="51">
        <v>1838</v>
      </c>
      <c r="BR465" s="51">
        <v>1780</v>
      </c>
      <c r="BS465" s="51">
        <v>1685</v>
      </c>
      <c r="BT465" s="51">
        <v>1739</v>
      </c>
      <c r="BU465" s="51">
        <v>1761</v>
      </c>
      <c r="BV465" s="51">
        <v>1632</v>
      </c>
      <c r="BW465" s="51">
        <v>1584</v>
      </c>
      <c r="BX465" s="51">
        <v>1473</v>
      </c>
      <c r="BY465" s="51">
        <v>1451</v>
      </c>
      <c r="BZ465" s="51">
        <v>1404</v>
      </c>
      <c r="CA465" s="51">
        <v>1318</v>
      </c>
      <c r="CB465" s="51">
        <v>1268</v>
      </c>
      <c r="CC465" s="51">
        <v>1200</v>
      </c>
      <c r="CD465" s="51">
        <v>1253</v>
      </c>
      <c r="CE465" s="51">
        <v>1190</v>
      </c>
      <c r="CF465" s="51">
        <v>1148</v>
      </c>
      <c r="CG465" s="51">
        <v>1132</v>
      </c>
      <c r="CH465" s="51">
        <v>1115</v>
      </c>
      <c r="CI465" s="51">
        <v>1219</v>
      </c>
      <c r="CJ465" s="51">
        <v>1208</v>
      </c>
      <c r="CK465" s="51">
        <v>923</v>
      </c>
      <c r="CL465" s="51">
        <v>977</v>
      </c>
      <c r="CM465" s="51">
        <v>943</v>
      </c>
      <c r="CN465" s="51">
        <v>857</v>
      </c>
      <c r="CO465" s="51">
        <v>755</v>
      </c>
      <c r="CP465" s="51">
        <v>715</v>
      </c>
      <c r="CQ465" s="51">
        <v>667</v>
      </c>
      <c r="CR465" s="51">
        <v>596</v>
      </c>
      <c r="CS465" s="51">
        <v>541</v>
      </c>
      <c r="CT465" s="51">
        <v>490</v>
      </c>
      <c r="CU465" s="51">
        <v>394</v>
      </c>
      <c r="CV465" s="51">
        <v>375</v>
      </c>
      <c r="CW465" s="51">
        <v>294</v>
      </c>
      <c r="CX465" s="51">
        <v>229</v>
      </c>
      <c r="CY465" s="51">
        <v>819</v>
      </c>
      <c r="CZ465" s="51">
        <v>1729</v>
      </c>
      <c r="DA465" s="51">
        <v>1678</v>
      </c>
      <c r="DB465" s="51">
        <v>1936</v>
      </c>
      <c r="DC465" s="51">
        <v>1828</v>
      </c>
      <c r="DD465" s="51">
        <v>1878</v>
      </c>
      <c r="DE465" s="51">
        <v>1908</v>
      </c>
      <c r="DF465" s="51">
        <v>1977</v>
      </c>
      <c r="DG465" s="51">
        <v>1872</v>
      </c>
      <c r="DH465" s="51">
        <v>1883</v>
      </c>
      <c r="DI465" s="51">
        <v>1940</v>
      </c>
      <c r="DJ465" s="51">
        <v>1997</v>
      </c>
      <c r="DK465" s="51">
        <v>1962</v>
      </c>
      <c r="DL465" s="51">
        <v>1946</v>
      </c>
      <c r="DM465" s="51">
        <v>1909</v>
      </c>
      <c r="DN465" s="51">
        <v>1918</v>
      </c>
      <c r="DO465" s="51">
        <v>1854</v>
      </c>
      <c r="DP465" s="51">
        <v>1823</v>
      </c>
      <c r="DQ465" s="51">
        <v>1786</v>
      </c>
      <c r="DR465" s="51">
        <v>1703</v>
      </c>
      <c r="DS465" s="51">
        <v>1402</v>
      </c>
      <c r="DT465" s="51">
        <v>1418</v>
      </c>
      <c r="DU465" s="51">
        <v>1474</v>
      </c>
      <c r="DV465" s="51">
        <v>1592</v>
      </c>
      <c r="DW465" s="51">
        <v>1661</v>
      </c>
      <c r="DX465" s="51">
        <v>1725</v>
      </c>
      <c r="DY465" s="51">
        <v>1773</v>
      </c>
      <c r="DZ465" s="51">
        <v>1744</v>
      </c>
      <c r="EA465" s="51">
        <v>1766</v>
      </c>
      <c r="EB465" s="51">
        <v>1845</v>
      </c>
      <c r="EC465" s="51">
        <v>1966</v>
      </c>
      <c r="ED465" s="51">
        <v>2111</v>
      </c>
      <c r="EE465" s="51">
        <v>2079</v>
      </c>
      <c r="EF465" s="51">
        <v>2039</v>
      </c>
      <c r="EG465" s="51">
        <v>2119</v>
      </c>
      <c r="EH465" s="51">
        <v>2131</v>
      </c>
      <c r="EI465" s="51">
        <v>2162</v>
      </c>
      <c r="EJ465" s="51">
        <v>2037</v>
      </c>
      <c r="EK465" s="51">
        <v>2124</v>
      </c>
      <c r="EL465" s="51">
        <v>1986</v>
      </c>
      <c r="EM465" s="51">
        <v>2016</v>
      </c>
      <c r="EN465" s="51">
        <v>1994</v>
      </c>
      <c r="EO465" s="51">
        <v>1860</v>
      </c>
      <c r="EP465" s="51">
        <v>1981</v>
      </c>
      <c r="EQ465" s="51">
        <v>1761</v>
      </c>
      <c r="ER465" s="51">
        <v>1625</v>
      </c>
      <c r="ES465" s="51">
        <v>1717</v>
      </c>
      <c r="ET465" s="51">
        <v>1603</v>
      </c>
      <c r="EU465" s="51">
        <v>1631</v>
      </c>
      <c r="EV465" s="51">
        <v>1669</v>
      </c>
      <c r="EW465" s="51">
        <v>1741</v>
      </c>
      <c r="EX465" s="51">
        <v>1860</v>
      </c>
      <c r="EY465" s="51">
        <v>1943</v>
      </c>
      <c r="EZ465" s="51">
        <v>1880</v>
      </c>
      <c r="FA465" s="51">
        <v>1952</v>
      </c>
      <c r="FB465" s="51">
        <v>1928</v>
      </c>
      <c r="FC465" s="51">
        <v>1878</v>
      </c>
      <c r="FD465" s="51">
        <v>1863</v>
      </c>
      <c r="FE465" s="51">
        <v>1796</v>
      </c>
      <c r="FF465" s="51">
        <v>1843</v>
      </c>
      <c r="FG465" s="51">
        <v>1775</v>
      </c>
      <c r="FH465" s="51">
        <v>1757</v>
      </c>
      <c r="FI465" s="51">
        <v>1700</v>
      </c>
      <c r="FJ465" s="51">
        <v>1616</v>
      </c>
      <c r="FK465" s="51">
        <v>1493</v>
      </c>
      <c r="FL465" s="51">
        <v>1529</v>
      </c>
      <c r="FM465" s="51">
        <v>1426</v>
      </c>
      <c r="FN465" s="51">
        <v>1376</v>
      </c>
      <c r="FO465" s="51">
        <v>1287</v>
      </c>
      <c r="FP465" s="51">
        <v>1334</v>
      </c>
      <c r="FQ465" s="51">
        <v>1170</v>
      </c>
      <c r="FR465" s="51">
        <v>1189</v>
      </c>
      <c r="FS465" s="51">
        <v>1230</v>
      </c>
      <c r="FT465" s="51">
        <v>1250</v>
      </c>
      <c r="FU465" s="51">
        <v>1237</v>
      </c>
      <c r="FV465" s="51">
        <v>1337</v>
      </c>
      <c r="FW465" s="51">
        <v>1313</v>
      </c>
      <c r="FX465" s="51">
        <v>1069</v>
      </c>
      <c r="FY465" s="51">
        <v>1062</v>
      </c>
      <c r="FZ465" s="51">
        <v>1104</v>
      </c>
      <c r="GA465" s="51">
        <v>1044</v>
      </c>
      <c r="GB465" s="51">
        <v>903</v>
      </c>
      <c r="GC465" s="51">
        <v>815</v>
      </c>
      <c r="GD465" s="51">
        <v>806</v>
      </c>
      <c r="GE465" s="51">
        <v>801</v>
      </c>
      <c r="GF465" s="51">
        <v>815</v>
      </c>
      <c r="GG465" s="51">
        <v>698</v>
      </c>
      <c r="GH465" s="51">
        <v>655</v>
      </c>
      <c r="GI465" s="51">
        <v>536</v>
      </c>
      <c r="GJ465" s="51">
        <v>480</v>
      </c>
      <c r="GK465" s="51">
        <v>435</v>
      </c>
      <c r="GL465" s="52">
        <v>1623</v>
      </c>
    </row>
    <row r="466" spans="1:194" s="1" customFormat="1">
      <c r="A466" s="30" t="s">
        <v>133</v>
      </c>
      <c r="B466" s="1" t="s">
        <v>541</v>
      </c>
      <c r="C466" s="29" t="str">
        <f t="shared" si="122"/>
        <v>LA England - Waltham Forest</v>
      </c>
      <c r="D466" s="50">
        <f t="shared" si="113"/>
        <v>103110</v>
      </c>
      <c r="E466" s="50">
        <f t="shared" si="114"/>
        <v>110543</v>
      </c>
      <c r="F466" s="51">
        <f t="shared" si="115"/>
        <v>275887</v>
      </c>
      <c r="G466" s="51">
        <f t="shared" si="116"/>
        <v>134906</v>
      </c>
      <c r="H466" s="52">
        <f t="shared" si="117"/>
        <v>140981</v>
      </c>
      <c r="I466" s="52">
        <f t="shared" si="118"/>
        <v>103110</v>
      </c>
      <c r="J466" s="52">
        <f t="shared" si="119"/>
        <v>110543</v>
      </c>
      <c r="K466" s="49">
        <f t="shared" si="120"/>
        <v>31796</v>
      </c>
      <c r="L466" s="50">
        <f t="shared" si="121"/>
        <v>30438</v>
      </c>
      <c r="M466" s="51">
        <v>2162</v>
      </c>
      <c r="N466" s="51">
        <v>1906</v>
      </c>
      <c r="O466" s="51">
        <v>1938</v>
      </c>
      <c r="P466" s="51">
        <v>2032</v>
      </c>
      <c r="Q466" s="51">
        <v>1716</v>
      </c>
      <c r="R466" s="51">
        <v>1702</v>
      </c>
      <c r="S466" s="51">
        <v>1814</v>
      </c>
      <c r="T466" s="51">
        <v>1764</v>
      </c>
      <c r="U466" s="51">
        <v>1653</v>
      </c>
      <c r="V466" s="51">
        <v>1732</v>
      </c>
      <c r="W466" s="51">
        <v>1772</v>
      </c>
      <c r="X466" s="51">
        <v>1737</v>
      </c>
      <c r="Y466" s="51">
        <v>1642</v>
      </c>
      <c r="Z466" s="51">
        <v>1656</v>
      </c>
      <c r="AA466" s="51">
        <v>1631</v>
      </c>
      <c r="AB466" s="51">
        <v>1660</v>
      </c>
      <c r="AC466" s="51">
        <v>1622</v>
      </c>
      <c r="AD466" s="51">
        <v>1657</v>
      </c>
      <c r="AE466" s="51">
        <v>1639</v>
      </c>
      <c r="AF466" s="51">
        <v>1419</v>
      </c>
      <c r="AG466" s="51">
        <v>1343</v>
      </c>
      <c r="AH466" s="51">
        <v>1412</v>
      </c>
      <c r="AI466" s="51">
        <v>1516</v>
      </c>
      <c r="AJ466" s="51">
        <v>1660</v>
      </c>
      <c r="AK466" s="51">
        <v>1717</v>
      </c>
      <c r="AL466" s="51">
        <v>1892</v>
      </c>
      <c r="AM466" s="51">
        <v>1901</v>
      </c>
      <c r="AN466" s="51">
        <v>2038</v>
      </c>
      <c r="AO466" s="51">
        <v>2161</v>
      </c>
      <c r="AP466" s="51">
        <v>2252</v>
      </c>
      <c r="AQ466" s="51">
        <v>2408</v>
      </c>
      <c r="AR466" s="51">
        <v>2513</v>
      </c>
      <c r="AS466" s="51">
        <v>2611</v>
      </c>
      <c r="AT466" s="51">
        <v>2732</v>
      </c>
      <c r="AU466" s="51">
        <v>2747</v>
      </c>
      <c r="AV466" s="51">
        <v>2713</v>
      </c>
      <c r="AW466" s="51">
        <v>2629</v>
      </c>
      <c r="AX466" s="51">
        <v>2675</v>
      </c>
      <c r="AY466" s="51">
        <v>2602</v>
      </c>
      <c r="AZ466" s="51">
        <v>2439</v>
      </c>
      <c r="BA466" s="51">
        <v>2389</v>
      </c>
      <c r="BB466" s="51">
        <v>2284</v>
      </c>
      <c r="BC466" s="51">
        <v>2275</v>
      </c>
      <c r="BD466" s="51">
        <v>2135</v>
      </c>
      <c r="BE466" s="51">
        <v>2210</v>
      </c>
      <c r="BF466" s="51">
        <v>1957</v>
      </c>
      <c r="BG466" s="51">
        <v>2146</v>
      </c>
      <c r="BH466" s="51">
        <v>1924</v>
      </c>
      <c r="BI466" s="51">
        <v>1690</v>
      </c>
      <c r="BJ466" s="51">
        <v>1707</v>
      </c>
      <c r="BK466" s="51">
        <v>1844</v>
      </c>
      <c r="BL466" s="51">
        <v>1927</v>
      </c>
      <c r="BM466" s="51">
        <v>1726</v>
      </c>
      <c r="BN466" s="51">
        <v>1660</v>
      </c>
      <c r="BO466" s="51">
        <v>1766</v>
      </c>
      <c r="BP466" s="51">
        <v>1551</v>
      </c>
      <c r="BQ466" s="51">
        <v>1536</v>
      </c>
      <c r="BR466" s="51">
        <v>1493</v>
      </c>
      <c r="BS466" s="51">
        <v>1493</v>
      </c>
      <c r="BT466" s="51">
        <v>1384</v>
      </c>
      <c r="BU466" s="51">
        <v>1256</v>
      </c>
      <c r="BV466" s="51">
        <v>1272</v>
      </c>
      <c r="BW466" s="51">
        <v>1297</v>
      </c>
      <c r="BX466" s="51">
        <v>1141</v>
      </c>
      <c r="BY466" s="51">
        <v>1029</v>
      </c>
      <c r="BZ466" s="51">
        <v>968</v>
      </c>
      <c r="CA466" s="51">
        <v>891</v>
      </c>
      <c r="CB466" s="51">
        <v>881</v>
      </c>
      <c r="CC466" s="51">
        <v>787</v>
      </c>
      <c r="CD466" s="51">
        <v>735</v>
      </c>
      <c r="CE466" s="51">
        <v>743</v>
      </c>
      <c r="CF466" s="51">
        <v>650</v>
      </c>
      <c r="CG466" s="51">
        <v>605</v>
      </c>
      <c r="CH466" s="51">
        <v>612</v>
      </c>
      <c r="CI466" s="51">
        <v>629</v>
      </c>
      <c r="CJ466" s="51">
        <v>636</v>
      </c>
      <c r="CK466" s="51">
        <v>528</v>
      </c>
      <c r="CL466" s="51">
        <v>428</v>
      </c>
      <c r="CM466" s="51">
        <v>420</v>
      </c>
      <c r="CN466" s="51">
        <v>404</v>
      </c>
      <c r="CO466" s="51">
        <v>372</v>
      </c>
      <c r="CP466" s="51">
        <v>289</v>
      </c>
      <c r="CQ466" s="51">
        <v>359</v>
      </c>
      <c r="CR466" s="51">
        <v>321</v>
      </c>
      <c r="CS466" s="51">
        <v>297</v>
      </c>
      <c r="CT466" s="51">
        <v>304</v>
      </c>
      <c r="CU466" s="51">
        <v>229</v>
      </c>
      <c r="CV466" s="51">
        <v>173</v>
      </c>
      <c r="CW466" s="51">
        <v>154</v>
      </c>
      <c r="CX466" s="51">
        <v>126</v>
      </c>
      <c r="CY466" s="51">
        <v>458</v>
      </c>
      <c r="CZ466" s="51">
        <v>1954</v>
      </c>
      <c r="DA466" s="51">
        <v>1903</v>
      </c>
      <c r="DB466" s="51">
        <v>1830</v>
      </c>
      <c r="DC466" s="51">
        <v>1746</v>
      </c>
      <c r="DD466" s="51">
        <v>1712</v>
      </c>
      <c r="DE466" s="51">
        <v>1764</v>
      </c>
      <c r="DF466" s="51">
        <v>1736</v>
      </c>
      <c r="DG466" s="51">
        <v>1687</v>
      </c>
      <c r="DH466" s="51">
        <v>1653</v>
      </c>
      <c r="DI466" s="51">
        <v>1673</v>
      </c>
      <c r="DJ466" s="51">
        <v>1663</v>
      </c>
      <c r="DK466" s="51">
        <v>1584</v>
      </c>
      <c r="DL466" s="51">
        <v>1698</v>
      </c>
      <c r="DM466" s="51">
        <v>1665</v>
      </c>
      <c r="DN466" s="51">
        <v>1591</v>
      </c>
      <c r="DO466" s="51">
        <v>1565</v>
      </c>
      <c r="DP466" s="51">
        <v>1543</v>
      </c>
      <c r="DQ466" s="51">
        <v>1471</v>
      </c>
      <c r="DR466" s="51">
        <v>1467</v>
      </c>
      <c r="DS466" s="51">
        <v>1266</v>
      </c>
      <c r="DT466" s="51">
        <v>1265</v>
      </c>
      <c r="DU466" s="51">
        <v>1257</v>
      </c>
      <c r="DV466" s="51">
        <v>1514</v>
      </c>
      <c r="DW466" s="51">
        <v>1624</v>
      </c>
      <c r="DX466" s="51">
        <v>1791</v>
      </c>
      <c r="DY466" s="51">
        <v>1744</v>
      </c>
      <c r="DZ466" s="51">
        <v>1906</v>
      </c>
      <c r="EA466" s="51">
        <v>2114</v>
      </c>
      <c r="EB466" s="51">
        <v>2334</v>
      </c>
      <c r="EC466" s="51">
        <v>2491</v>
      </c>
      <c r="ED466" s="51">
        <v>2597</v>
      </c>
      <c r="EE466" s="51">
        <v>2939</v>
      </c>
      <c r="EF466" s="51">
        <v>2952</v>
      </c>
      <c r="EG466" s="51">
        <v>2751</v>
      </c>
      <c r="EH466" s="51">
        <v>2993</v>
      </c>
      <c r="EI466" s="51">
        <v>2973</v>
      </c>
      <c r="EJ466" s="51">
        <v>2852</v>
      </c>
      <c r="EK466" s="51">
        <v>2748</v>
      </c>
      <c r="EL466" s="51">
        <v>2753</v>
      </c>
      <c r="EM466" s="51">
        <v>2631</v>
      </c>
      <c r="EN466" s="51">
        <v>2588</v>
      </c>
      <c r="EO466" s="51">
        <v>2447</v>
      </c>
      <c r="EP466" s="51">
        <v>2457</v>
      </c>
      <c r="EQ466" s="51">
        <v>2273</v>
      </c>
      <c r="ER466" s="51">
        <v>2180</v>
      </c>
      <c r="ES466" s="51">
        <v>2042</v>
      </c>
      <c r="ET466" s="51">
        <v>1931</v>
      </c>
      <c r="EU466" s="51">
        <v>1979</v>
      </c>
      <c r="EV466" s="51">
        <v>1894</v>
      </c>
      <c r="EW466" s="51">
        <v>1841</v>
      </c>
      <c r="EX466" s="51">
        <v>1839</v>
      </c>
      <c r="EY466" s="51">
        <v>1796</v>
      </c>
      <c r="EZ466" s="51">
        <v>1827</v>
      </c>
      <c r="FA466" s="51">
        <v>1837</v>
      </c>
      <c r="FB466" s="51">
        <v>1717</v>
      </c>
      <c r="FC466" s="51">
        <v>1742</v>
      </c>
      <c r="FD466" s="51">
        <v>1766</v>
      </c>
      <c r="FE466" s="51">
        <v>1625</v>
      </c>
      <c r="FF466" s="51">
        <v>1631</v>
      </c>
      <c r="FG466" s="51">
        <v>1539</v>
      </c>
      <c r="FH466" s="51">
        <v>1497</v>
      </c>
      <c r="FI466" s="51">
        <v>1324</v>
      </c>
      <c r="FJ466" s="51">
        <v>1330</v>
      </c>
      <c r="FK466" s="51">
        <v>1269</v>
      </c>
      <c r="FL466" s="51">
        <v>1104</v>
      </c>
      <c r="FM466" s="51">
        <v>1052</v>
      </c>
      <c r="FN466" s="51">
        <v>1006</v>
      </c>
      <c r="FO466" s="51">
        <v>961</v>
      </c>
      <c r="FP466" s="51">
        <v>918</v>
      </c>
      <c r="FQ466" s="51">
        <v>871</v>
      </c>
      <c r="FR466" s="51">
        <v>847</v>
      </c>
      <c r="FS466" s="51">
        <v>808</v>
      </c>
      <c r="FT466" s="51">
        <v>733</v>
      </c>
      <c r="FU466" s="51">
        <v>729</v>
      </c>
      <c r="FV466" s="51">
        <v>765</v>
      </c>
      <c r="FW466" s="51">
        <v>748</v>
      </c>
      <c r="FX466" s="51">
        <v>645</v>
      </c>
      <c r="FY466" s="51">
        <v>553</v>
      </c>
      <c r="FZ466" s="51">
        <v>563</v>
      </c>
      <c r="GA466" s="51">
        <v>577</v>
      </c>
      <c r="GB466" s="51">
        <v>482</v>
      </c>
      <c r="GC466" s="51">
        <v>382</v>
      </c>
      <c r="GD466" s="51">
        <v>435</v>
      </c>
      <c r="GE466" s="51">
        <v>423</v>
      </c>
      <c r="GF466" s="51">
        <v>392</v>
      </c>
      <c r="GG466" s="51">
        <v>357</v>
      </c>
      <c r="GH466" s="51">
        <v>313</v>
      </c>
      <c r="GI466" s="51">
        <v>251</v>
      </c>
      <c r="GJ466" s="51">
        <v>239</v>
      </c>
      <c r="GK466" s="51">
        <v>231</v>
      </c>
      <c r="GL466" s="52">
        <v>825</v>
      </c>
    </row>
    <row r="467" spans="1:194" s="1" customFormat="1">
      <c r="A467" s="30" t="s">
        <v>133</v>
      </c>
      <c r="B467" s="1" t="s">
        <v>542</v>
      </c>
      <c r="C467" s="29" t="str">
        <f t="shared" si="122"/>
        <v>LA England - Wandsworth</v>
      </c>
      <c r="D467" s="50">
        <f t="shared" si="113"/>
        <v>125772</v>
      </c>
      <c r="E467" s="50">
        <f t="shared" si="114"/>
        <v>144662</v>
      </c>
      <c r="F467" s="51">
        <f t="shared" si="115"/>
        <v>329035</v>
      </c>
      <c r="G467" s="51">
        <f t="shared" si="116"/>
        <v>155750</v>
      </c>
      <c r="H467" s="52">
        <f t="shared" si="117"/>
        <v>173285</v>
      </c>
      <c r="I467" s="52">
        <f t="shared" si="118"/>
        <v>125772</v>
      </c>
      <c r="J467" s="52">
        <f t="shared" si="119"/>
        <v>144662</v>
      </c>
      <c r="K467" s="49">
        <f t="shared" si="120"/>
        <v>29978</v>
      </c>
      <c r="L467" s="50">
        <f t="shared" si="121"/>
        <v>28623</v>
      </c>
      <c r="M467" s="51">
        <v>2032</v>
      </c>
      <c r="N467" s="51">
        <v>2015</v>
      </c>
      <c r="O467" s="51">
        <v>1805</v>
      </c>
      <c r="P467" s="51">
        <v>1788</v>
      </c>
      <c r="Q467" s="51">
        <v>1690</v>
      </c>
      <c r="R467" s="51">
        <v>1722</v>
      </c>
      <c r="S467" s="51">
        <v>1621</v>
      </c>
      <c r="T467" s="51">
        <v>1691</v>
      </c>
      <c r="U467" s="51">
        <v>1617</v>
      </c>
      <c r="V467" s="51">
        <v>1655</v>
      </c>
      <c r="W467" s="51">
        <v>1690</v>
      </c>
      <c r="X467" s="51">
        <v>1580</v>
      </c>
      <c r="Y467" s="51">
        <v>1649</v>
      </c>
      <c r="Z467" s="51">
        <v>1640</v>
      </c>
      <c r="AA467" s="51">
        <v>1483</v>
      </c>
      <c r="AB467" s="51">
        <v>1527</v>
      </c>
      <c r="AC467" s="51">
        <v>1426</v>
      </c>
      <c r="AD467" s="51">
        <v>1347</v>
      </c>
      <c r="AE467" s="51">
        <v>1323</v>
      </c>
      <c r="AF467" s="51">
        <v>1208</v>
      </c>
      <c r="AG467" s="51">
        <v>1258</v>
      </c>
      <c r="AH467" s="51">
        <v>1438</v>
      </c>
      <c r="AI467" s="51">
        <v>1662</v>
      </c>
      <c r="AJ467" s="51">
        <v>2449</v>
      </c>
      <c r="AK467" s="51">
        <v>3276</v>
      </c>
      <c r="AL467" s="51">
        <v>3989</v>
      </c>
      <c r="AM467" s="51">
        <v>4515</v>
      </c>
      <c r="AN467" s="51">
        <v>4795</v>
      </c>
      <c r="AO467" s="51">
        <v>4638</v>
      </c>
      <c r="AP467" s="51">
        <v>4471</v>
      </c>
      <c r="AQ467" s="51">
        <v>4335</v>
      </c>
      <c r="AR467" s="51">
        <v>4154</v>
      </c>
      <c r="AS467" s="51">
        <v>3535</v>
      </c>
      <c r="AT467" s="51">
        <v>3451</v>
      </c>
      <c r="AU467" s="51">
        <v>3188</v>
      </c>
      <c r="AV467" s="51">
        <v>2857</v>
      </c>
      <c r="AW467" s="51">
        <v>2757</v>
      </c>
      <c r="AX467" s="51">
        <v>2658</v>
      </c>
      <c r="AY467" s="51">
        <v>2570</v>
      </c>
      <c r="AZ467" s="51">
        <v>2459</v>
      </c>
      <c r="BA467" s="51">
        <v>2475</v>
      </c>
      <c r="BB467" s="51">
        <v>2396</v>
      </c>
      <c r="BC467" s="51">
        <v>2343</v>
      </c>
      <c r="BD467" s="51">
        <v>2163</v>
      </c>
      <c r="BE467" s="51">
        <v>2131</v>
      </c>
      <c r="BF467" s="51">
        <v>2138</v>
      </c>
      <c r="BG467" s="51">
        <v>2038</v>
      </c>
      <c r="BH467" s="51">
        <v>2065</v>
      </c>
      <c r="BI467" s="51">
        <v>1825</v>
      </c>
      <c r="BJ467" s="51">
        <v>1947</v>
      </c>
      <c r="BK467" s="51">
        <v>1930</v>
      </c>
      <c r="BL467" s="51">
        <v>1687</v>
      </c>
      <c r="BM467" s="51">
        <v>1821</v>
      </c>
      <c r="BN467" s="51">
        <v>1815</v>
      </c>
      <c r="BO467" s="51">
        <v>1723</v>
      </c>
      <c r="BP467" s="51">
        <v>1706</v>
      </c>
      <c r="BQ467" s="51">
        <v>1722</v>
      </c>
      <c r="BR467" s="51">
        <v>1529</v>
      </c>
      <c r="BS467" s="51">
        <v>1571</v>
      </c>
      <c r="BT467" s="51">
        <v>1443</v>
      </c>
      <c r="BU467" s="51">
        <v>1346</v>
      </c>
      <c r="BV467" s="51">
        <v>1438</v>
      </c>
      <c r="BW467" s="51">
        <v>1258</v>
      </c>
      <c r="BX467" s="51">
        <v>1144</v>
      </c>
      <c r="BY467" s="51">
        <v>1027</v>
      </c>
      <c r="BZ467" s="51">
        <v>987</v>
      </c>
      <c r="CA467" s="51">
        <v>925</v>
      </c>
      <c r="CB467" s="51">
        <v>837</v>
      </c>
      <c r="CC467" s="51">
        <v>791</v>
      </c>
      <c r="CD467" s="51">
        <v>805</v>
      </c>
      <c r="CE467" s="51">
        <v>765</v>
      </c>
      <c r="CF467" s="51">
        <v>740</v>
      </c>
      <c r="CG467" s="51">
        <v>716</v>
      </c>
      <c r="CH467" s="51">
        <v>767</v>
      </c>
      <c r="CI467" s="51">
        <v>669</v>
      </c>
      <c r="CJ467" s="51">
        <v>748</v>
      </c>
      <c r="CK467" s="51">
        <v>570</v>
      </c>
      <c r="CL467" s="51">
        <v>544</v>
      </c>
      <c r="CM467" s="51">
        <v>476</v>
      </c>
      <c r="CN467" s="51">
        <v>477</v>
      </c>
      <c r="CO467" s="51">
        <v>395</v>
      </c>
      <c r="CP467" s="51">
        <v>381</v>
      </c>
      <c r="CQ467" s="51">
        <v>363</v>
      </c>
      <c r="CR467" s="51">
        <v>318</v>
      </c>
      <c r="CS467" s="51">
        <v>341</v>
      </c>
      <c r="CT467" s="51">
        <v>287</v>
      </c>
      <c r="CU467" s="51">
        <v>221</v>
      </c>
      <c r="CV467" s="51">
        <v>199</v>
      </c>
      <c r="CW467" s="51">
        <v>148</v>
      </c>
      <c r="CX467" s="51">
        <v>155</v>
      </c>
      <c r="CY467" s="51">
        <v>480</v>
      </c>
      <c r="CZ467" s="51">
        <v>1862</v>
      </c>
      <c r="DA467" s="51">
        <v>1912</v>
      </c>
      <c r="DB467" s="51">
        <v>1778</v>
      </c>
      <c r="DC467" s="51">
        <v>1715</v>
      </c>
      <c r="DD467" s="51">
        <v>1619</v>
      </c>
      <c r="DE467" s="51">
        <v>1615</v>
      </c>
      <c r="DF467" s="51">
        <v>1639</v>
      </c>
      <c r="DG467" s="51">
        <v>1660</v>
      </c>
      <c r="DH467" s="51">
        <v>1608</v>
      </c>
      <c r="DI467" s="51">
        <v>1606</v>
      </c>
      <c r="DJ467" s="51">
        <v>1600</v>
      </c>
      <c r="DK467" s="51">
        <v>1520</v>
      </c>
      <c r="DL467" s="51">
        <v>1461</v>
      </c>
      <c r="DM467" s="51">
        <v>1489</v>
      </c>
      <c r="DN467" s="51">
        <v>1476</v>
      </c>
      <c r="DO467" s="51">
        <v>1472</v>
      </c>
      <c r="DP467" s="51">
        <v>1319</v>
      </c>
      <c r="DQ467" s="51">
        <v>1272</v>
      </c>
      <c r="DR467" s="51">
        <v>1491</v>
      </c>
      <c r="DS467" s="51">
        <v>1377</v>
      </c>
      <c r="DT467" s="51">
        <v>1411</v>
      </c>
      <c r="DU467" s="51">
        <v>1623</v>
      </c>
      <c r="DV467" s="51">
        <v>2281</v>
      </c>
      <c r="DW467" s="51">
        <v>3469</v>
      </c>
      <c r="DX467" s="51">
        <v>4416</v>
      </c>
      <c r="DY467" s="51">
        <v>5236</v>
      </c>
      <c r="DZ467" s="51">
        <v>5568</v>
      </c>
      <c r="EA467" s="51">
        <v>5745</v>
      </c>
      <c r="EB467" s="51">
        <v>5548</v>
      </c>
      <c r="EC467" s="51">
        <v>5079</v>
      </c>
      <c r="ED467" s="51">
        <v>4787</v>
      </c>
      <c r="EE467" s="51">
        <v>4236</v>
      </c>
      <c r="EF467" s="51">
        <v>4051</v>
      </c>
      <c r="EG467" s="51">
        <v>3748</v>
      </c>
      <c r="EH467" s="51">
        <v>3458</v>
      </c>
      <c r="EI467" s="51">
        <v>3285</v>
      </c>
      <c r="EJ467" s="51">
        <v>3062</v>
      </c>
      <c r="EK467" s="51">
        <v>2983</v>
      </c>
      <c r="EL467" s="51">
        <v>2734</v>
      </c>
      <c r="EM467" s="51">
        <v>2728</v>
      </c>
      <c r="EN467" s="51">
        <v>2607</v>
      </c>
      <c r="EO467" s="51">
        <v>2602</v>
      </c>
      <c r="EP467" s="51">
        <v>2568</v>
      </c>
      <c r="EQ467" s="51">
        <v>2580</v>
      </c>
      <c r="ER467" s="51">
        <v>2297</v>
      </c>
      <c r="ES467" s="51">
        <v>2125</v>
      </c>
      <c r="ET467" s="51">
        <v>2094</v>
      </c>
      <c r="EU467" s="51">
        <v>2102</v>
      </c>
      <c r="EV467" s="51">
        <v>2104</v>
      </c>
      <c r="EW467" s="51">
        <v>2004</v>
      </c>
      <c r="EX467" s="51">
        <v>2038</v>
      </c>
      <c r="EY467" s="51">
        <v>2034</v>
      </c>
      <c r="EZ467" s="51">
        <v>1986</v>
      </c>
      <c r="FA467" s="51">
        <v>1940</v>
      </c>
      <c r="FB467" s="51">
        <v>1929</v>
      </c>
      <c r="FC467" s="51">
        <v>1737</v>
      </c>
      <c r="FD467" s="51">
        <v>1876</v>
      </c>
      <c r="FE467" s="51">
        <v>1748</v>
      </c>
      <c r="FF467" s="51">
        <v>1625</v>
      </c>
      <c r="FG467" s="51">
        <v>1578</v>
      </c>
      <c r="FH467" s="51">
        <v>1546</v>
      </c>
      <c r="FI467" s="51">
        <v>1369</v>
      </c>
      <c r="FJ467" s="51">
        <v>1332</v>
      </c>
      <c r="FK467" s="51">
        <v>1198</v>
      </c>
      <c r="FL467" s="51">
        <v>1119</v>
      </c>
      <c r="FM467" s="51">
        <v>1140</v>
      </c>
      <c r="FN467" s="51">
        <v>1034</v>
      </c>
      <c r="FO467" s="51">
        <v>957</v>
      </c>
      <c r="FP467" s="51">
        <v>1013</v>
      </c>
      <c r="FQ467" s="51">
        <v>965</v>
      </c>
      <c r="FR467" s="51">
        <v>904</v>
      </c>
      <c r="FS467" s="51">
        <v>926</v>
      </c>
      <c r="FT467" s="51">
        <v>865</v>
      </c>
      <c r="FU467" s="51">
        <v>851</v>
      </c>
      <c r="FV467" s="51">
        <v>859</v>
      </c>
      <c r="FW467" s="51">
        <v>905</v>
      </c>
      <c r="FX467" s="51">
        <v>738</v>
      </c>
      <c r="FY467" s="51">
        <v>661</v>
      </c>
      <c r="FZ467" s="51">
        <v>629</v>
      </c>
      <c r="GA467" s="51">
        <v>637</v>
      </c>
      <c r="GB467" s="51">
        <v>557</v>
      </c>
      <c r="GC467" s="51">
        <v>457</v>
      </c>
      <c r="GD467" s="51">
        <v>491</v>
      </c>
      <c r="GE467" s="51">
        <v>490</v>
      </c>
      <c r="GF467" s="51">
        <v>412</v>
      </c>
      <c r="GG467" s="51">
        <v>403</v>
      </c>
      <c r="GH467" s="51">
        <v>363</v>
      </c>
      <c r="GI467" s="51">
        <v>334</v>
      </c>
      <c r="GJ467" s="51">
        <v>258</v>
      </c>
      <c r="GK467" s="51">
        <v>225</v>
      </c>
      <c r="GL467" s="52">
        <v>1134</v>
      </c>
    </row>
    <row r="468" spans="1:194" s="1" customFormat="1">
      <c r="A468" s="30" t="s">
        <v>133</v>
      </c>
      <c r="B468" s="1" t="s">
        <v>543</v>
      </c>
      <c r="C468" s="29" t="str">
        <f t="shared" si="122"/>
        <v>LA England - Warrington</v>
      </c>
      <c r="D468" s="50">
        <f t="shared" si="113"/>
        <v>82284</v>
      </c>
      <c r="E468" s="50">
        <f t="shared" si="114"/>
        <v>85828</v>
      </c>
      <c r="F468" s="51">
        <f t="shared" si="115"/>
        <v>211580</v>
      </c>
      <c r="G468" s="51">
        <f t="shared" si="116"/>
        <v>104613</v>
      </c>
      <c r="H468" s="52">
        <f t="shared" si="117"/>
        <v>106967</v>
      </c>
      <c r="I468" s="52">
        <f t="shared" si="118"/>
        <v>82284</v>
      </c>
      <c r="J468" s="52">
        <f t="shared" si="119"/>
        <v>85828</v>
      </c>
      <c r="K468" s="49">
        <f t="shared" si="120"/>
        <v>22329</v>
      </c>
      <c r="L468" s="50">
        <f t="shared" si="121"/>
        <v>21139</v>
      </c>
      <c r="M468" s="51">
        <v>1018</v>
      </c>
      <c r="N468" s="51">
        <v>1014</v>
      </c>
      <c r="O468" s="51">
        <v>1105</v>
      </c>
      <c r="P468" s="51">
        <v>1098</v>
      </c>
      <c r="Q468" s="51">
        <v>1173</v>
      </c>
      <c r="R468" s="51">
        <v>1167</v>
      </c>
      <c r="S468" s="51">
        <v>1253</v>
      </c>
      <c r="T468" s="51">
        <v>1260</v>
      </c>
      <c r="U468" s="51">
        <v>1335</v>
      </c>
      <c r="V468" s="51">
        <v>1334</v>
      </c>
      <c r="W468" s="51">
        <v>1381</v>
      </c>
      <c r="X468" s="51">
        <v>1287</v>
      </c>
      <c r="Y468" s="51">
        <v>1405</v>
      </c>
      <c r="Z468" s="51">
        <v>1344</v>
      </c>
      <c r="AA468" s="51">
        <v>1347</v>
      </c>
      <c r="AB468" s="51">
        <v>1306</v>
      </c>
      <c r="AC468" s="51">
        <v>1248</v>
      </c>
      <c r="AD468" s="51">
        <v>1254</v>
      </c>
      <c r="AE468" s="51">
        <v>1168</v>
      </c>
      <c r="AF468" s="51">
        <v>811</v>
      </c>
      <c r="AG468" s="51">
        <v>838</v>
      </c>
      <c r="AH468" s="51">
        <v>932</v>
      </c>
      <c r="AI468" s="51">
        <v>1058</v>
      </c>
      <c r="AJ468" s="51">
        <v>1133</v>
      </c>
      <c r="AK468" s="51">
        <v>1140</v>
      </c>
      <c r="AL468" s="51">
        <v>1259</v>
      </c>
      <c r="AM468" s="51">
        <v>1202</v>
      </c>
      <c r="AN468" s="51">
        <v>1194</v>
      </c>
      <c r="AO468" s="51">
        <v>1224</v>
      </c>
      <c r="AP468" s="51">
        <v>1304</v>
      </c>
      <c r="AQ468" s="51">
        <v>1315</v>
      </c>
      <c r="AR468" s="51">
        <v>1422</v>
      </c>
      <c r="AS468" s="51">
        <v>1336</v>
      </c>
      <c r="AT468" s="51">
        <v>1371</v>
      </c>
      <c r="AU468" s="51">
        <v>1384</v>
      </c>
      <c r="AV468" s="51">
        <v>1378</v>
      </c>
      <c r="AW468" s="51">
        <v>1411</v>
      </c>
      <c r="AX468" s="51">
        <v>1433</v>
      </c>
      <c r="AY468" s="51">
        <v>1430</v>
      </c>
      <c r="AZ468" s="51">
        <v>1376</v>
      </c>
      <c r="BA468" s="51">
        <v>1406</v>
      </c>
      <c r="BB468" s="51">
        <v>1390</v>
      </c>
      <c r="BC468" s="51">
        <v>1481</v>
      </c>
      <c r="BD468" s="51">
        <v>1395</v>
      </c>
      <c r="BE468" s="51">
        <v>1314</v>
      </c>
      <c r="BF468" s="51">
        <v>1233</v>
      </c>
      <c r="BG468" s="51">
        <v>1294</v>
      </c>
      <c r="BH468" s="51">
        <v>1389</v>
      </c>
      <c r="BI468" s="51">
        <v>1386</v>
      </c>
      <c r="BJ468" s="51">
        <v>1509</v>
      </c>
      <c r="BK468" s="51">
        <v>1519</v>
      </c>
      <c r="BL468" s="51">
        <v>1593</v>
      </c>
      <c r="BM468" s="51">
        <v>1569</v>
      </c>
      <c r="BN468" s="51">
        <v>1558</v>
      </c>
      <c r="BO468" s="51">
        <v>1553</v>
      </c>
      <c r="BP468" s="51">
        <v>1621</v>
      </c>
      <c r="BQ468" s="51">
        <v>1670</v>
      </c>
      <c r="BR468" s="51">
        <v>1597</v>
      </c>
      <c r="BS468" s="51">
        <v>1571</v>
      </c>
      <c r="BT468" s="51">
        <v>1571</v>
      </c>
      <c r="BU468" s="51">
        <v>1455</v>
      </c>
      <c r="BV468" s="51">
        <v>1420</v>
      </c>
      <c r="BW468" s="51">
        <v>1296</v>
      </c>
      <c r="BX468" s="51">
        <v>1271</v>
      </c>
      <c r="BY468" s="51">
        <v>1182</v>
      </c>
      <c r="BZ468" s="51">
        <v>1197</v>
      </c>
      <c r="CA468" s="51">
        <v>1097</v>
      </c>
      <c r="CB468" s="51">
        <v>1062</v>
      </c>
      <c r="CC468" s="51">
        <v>997</v>
      </c>
      <c r="CD468" s="51">
        <v>1057</v>
      </c>
      <c r="CE468" s="51">
        <v>961</v>
      </c>
      <c r="CF468" s="51">
        <v>945</v>
      </c>
      <c r="CG468" s="51">
        <v>1020</v>
      </c>
      <c r="CH468" s="51">
        <v>1012</v>
      </c>
      <c r="CI468" s="51">
        <v>953</v>
      </c>
      <c r="CJ468" s="51">
        <v>1073</v>
      </c>
      <c r="CK468" s="51">
        <v>815</v>
      </c>
      <c r="CL468" s="51">
        <v>821</v>
      </c>
      <c r="CM468" s="51">
        <v>761</v>
      </c>
      <c r="CN468" s="51">
        <v>703</v>
      </c>
      <c r="CO468" s="51">
        <v>563</v>
      </c>
      <c r="CP468" s="51">
        <v>489</v>
      </c>
      <c r="CQ468" s="51">
        <v>538</v>
      </c>
      <c r="CR468" s="51">
        <v>491</v>
      </c>
      <c r="CS468" s="51">
        <v>446</v>
      </c>
      <c r="CT468" s="51">
        <v>370</v>
      </c>
      <c r="CU468" s="51">
        <v>309</v>
      </c>
      <c r="CV468" s="51">
        <v>272</v>
      </c>
      <c r="CW468" s="51">
        <v>244</v>
      </c>
      <c r="CX468" s="51">
        <v>182</v>
      </c>
      <c r="CY468" s="51">
        <v>544</v>
      </c>
      <c r="CZ468" s="51">
        <v>961</v>
      </c>
      <c r="DA468" s="51">
        <v>956</v>
      </c>
      <c r="DB468" s="51">
        <v>1052</v>
      </c>
      <c r="DC468" s="51">
        <v>1110</v>
      </c>
      <c r="DD468" s="51">
        <v>1081</v>
      </c>
      <c r="DE468" s="51">
        <v>1099</v>
      </c>
      <c r="DF468" s="51">
        <v>1178</v>
      </c>
      <c r="DG468" s="51">
        <v>1226</v>
      </c>
      <c r="DH468" s="51">
        <v>1222</v>
      </c>
      <c r="DI468" s="51">
        <v>1218</v>
      </c>
      <c r="DJ468" s="51">
        <v>1277</v>
      </c>
      <c r="DK468" s="51">
        <v>1366</v>
      </c>
      <c r="DL468" s="51">
        <v>1224</v>
      </c>
      <c r="DM468" s="51">
        <v>1304</v>
      </c>
      <c r="DN468" s="51">
        <v>1289</v>
      </c>
      <c r="DO468" s="51">
        <v>1216</v>
      </c>
      <c r="DP468" s="51">
        <v>1171</v>
      </c>
      <c r="DQ468" s="51">
        <v>1189</v>
      </c>
      <c r="DR468" s="51">
        <v>1110</v>
      </c>
      <c r="DS468" s="51">
        <v>681</v>
      </c>
      <c r="DT468" s="51">
        <v>708</v>
      </c>
      <c r="DU468" s="51">
        <v>815</v>
      </c>
      <c r="DV468" s="51">
        <v>1020</v>
      </c>
      <c r="DW468" s="51">
        <v>1136</v>
      </c>
      <c r="DX468" s="51">
        <v>1133</v>
      </c>
      <c r="DY468" s="51">
        <v>1191</v>
      </c>
      <c r="DZ468" s="51">
        <v>1202</v>
      </c>
      <c r="EA468" s="51">
        <v>1166</v>
      </c>
      <c r="EB468" s="51">
        <v>1210</v>
      </c>
      <c r="EC468" s="51">
        <v>1262</v>
      </c>
      <c r="ED468" s="51">
        <v>1367</v>
      </c>
      <c r="EE468" s="51">
        <v>1476</v>
      </c>
      <c r="EF468" s="51">
        <v>1384</v>
      </c>
      <c r="EG468" s="51">
        <v>1374</v>
      </c>
      <c r="EH468" s="51">
        <v>1500</v>
      </c>
      <c r="EI468" s="51">
        <v>1393</v>
      </c>
      <c r="EJ468" s="51">
        <v>1489</v>
      </c>
      <c r="EK468" s="51">
        <v>1467</v>
      </c>
      <c r="EL468" s="51">
        <v>1456</v>
      </c>
      <c r="EM468" s="51">
        <v>1430</v>
      </c>
      <c r="EN468" s="51">
        <v>1464</v>
      </c>
      <c r="EO468" s="51">
        <v>1465</v>
      </c>
      <c r="EP468" s="51">
        <v>1485</v>
      </c>
      <c r="EQ468" s="51">
        <v>1399</v>
      </c>
      <c r="ER468" s="51">
        <v>1270</v>
      </c>
      <c r="ES468" s="51">
        <v>1307</v>
      </c>
      <c r="ET468" s="51">
        <v>1371</v>
      </c>
      <c r="EU468" s="51">
        <v>1323</v>
      </c>
      <c r="EV468" s="51">
        <v>1364</v>
      </c>
      <c r="EW468" s="51">
        <v>1502</v>
      </c>
      <c r="EX468" s="51">
        <v>1467</v>
      </c>
      <c r="EY468" s="51">
        <v>1615</v>
      </c>
      <c r="EZ468" s="51">
        <v>1636</v>
      </c>
      <c r="FA468" s="51">
        <v>1596</v>
      </c>
      <c r="FB468" s="51">
        <v>1511</v>
      </c>
      <c r="FC468" s="51">
        <v>1639</v>
      </c>
      <c r="FD468" s="51">
        <v>1619</v>
      </c>
      <c r="FE468" s="51">
        <v>1607</v>
      </c>
      <c r="FF468" s="51">
        <v>1581</v>
      </c>
      <c r="FG468" s="51">
        <v>1565</v>
      </c>
      <c r="FH468" s="51">
        <v>1537</v>
      </c>
      <c r="FI468" s="51">
        <v>1427</v>
      </c>
      <c r="FJ468" s="51">
        <v>1326</v>
      </c>
      <c r="FK468" s="51">
        <v>1346</v>
      </c>
      <c r="FL468" s="51">
        <v>1243</v>
      </c>
      <c r="FM468" s="51">
        <v>1169</v>
      </c>
      <c r="FN468" s="51">
        <v>1095</v>
      </c>
      <c r="FO468" s="51">
        <v>1057</v>
      </c>
      <c r="FP468" s="51">
        <v>1120</v>
      </c>
      <c r="FQ468" s="51">
        <v>1064</v>
      </c>
      <c r="FR468" s="51">
        <v>1017</v>
      </c>
      <c r="FS468" s="51">
        <v>1061</v>
      </c>
      <c r="FT468" s="51">
        <v>1019</v>
      </c>
      <c r="FU468" s="51">
        <v>1022</v>
      </c>
      <c r="FV468" s="51">
        <v>1174</v>
      </c>
      <c r="FW468" s="51">
        <v>1316</v>
      </c>
      <c r="FX468" s="51">
        <v>939</v>
      </c>
      <c r="FY468" s="51">
        <v>898</v>
      </c>
      <c r="FZ468" s="51">
        <v>916</v>
      </c>
      <c r="GA468" s="51">
        <v>805</v>
      </c>
      <c r="GB468" s="51">
        <v>810</v>
      </c>
      <c r="GC468" s="51">
        <v>682</v>
      </c>
      <c r="GD468" s="51">
        <v>658</v>
      </c>
      <c r="GE468" s="51">
        <v>685</v>
      </c>
      <c r="GF468" s="51">
        <v>569</v>
      </c>
      <c r="GG468" s="51">
        <v>531</v>
      </c>
      <c r="GH468" s="51">
        <v>465</v>
      </c>
      <c r="GI468" s="51">
        <v>363</v>
      </c>
      <c r="GJ468" s="51">
        <v>332</v>
      </c>
      <c r="GK468" s="51">
        <v>302</v>
      </c>
      <c r="GL468" s="52">
        <v>1124</v>
      </c>
    </row>
    <row r="469" spans="1:194" s="1" customFormat="1">
      <c r="A469" s="30" t="s">
        <v>133</v>
      </c>
      <c r="B469" s="1" t="s">
        <v>544</v>
      </c>
      <c r="C469" s="29" t="str">
        <f t="shared" si="122"/>
        <v>LA England - Warwick</v>
      </c>
      <c r="D469" s="50">
        <f t="shared" si="113"/>
        <v>60382</v>
      </c>
      <c r="E469" s="50">
        <f t="shared" si="114"/>
        <v>61789</v>
      </c>
      <c r="F469" s="51">
        <f t="shared" si="115"/>
        <v>151158</v>
      </c>
      <c r="G469" s="51">
        <f t="shared" si="116"/>
        <v>75257</v>
      </c>
      <c r="H469" s="52">
        <f t="shared" si="117"/>
        <v>75901</v>
      </c>
      <c r="I469" s="52">
        <f t="shared" si="118"/>
        <v>60382</v>
      </c>
      <c r="J469" s="52">
        <f t="shared" si="119"/>
        <v>61789</v>
      </c>
      <c r="K469" s="49">
        <f t="shared" si="120"/>
        <v>14875</v>
      </c>
      <c r="L469" s="50">
        <f t="shared" si="121"/>
        <v>14112</v>
      </c>
      <c r="M469" s="51">
        <v>713</v>
      </c>
      <c r="N469" s="51">
        <v>748</v>
      </c>
      <c r="O469" s="51">
        <v>813</v>
      </c>
      <c r="P469" s="51">
        <v>826</v>
      </c>
      <c r="Q469" s="51">
        <v>832</v>
      </c>
      <c r="R469" s="51">
        <v>782</v>
      </c>
      <c r="S469" s="51">
        <v>814</v>
      </c>
      <c r="T469" s="51">
        <v>879</v>
      </c>
      <c r="U469" s="51">
        <v>834</v>
      </c>
      <c r="V469" s="51">
        <v>862</v>
      </c>
      <c r="W469" s="51">
        <v>960</v>
      </c>
      <c r="X469" s="51">
        <v>825</v>
      </c>
      <c r="Y469" s="51">
        <v>856</v>
      </c>
      <c r="Z469" s="51">
        <v>872</v>
      </c>
      <c r="AA469" s="51">
        <v>839</v>
      </c>
      <c r="AB469" s="51">
        <v>780</v>
      </c>
      <c r="AC469" s="51">
        <v>792</v>
      </c>
      <c r="AD469" s="51">
        <v>848</v>
      </c>
      <c r="AE469" s="51">
        <v>944</v>
      </c>
      <c r="AF469" s="51">
        <v>1491</v>
      </c>
      <c r="AG469" s="51">
        <v>2004</v>
      </c>
      <c r="AH469" s="51">
        <v>1375</v>
      </c>
      <c r="AI469" s="51">
        <v>1027</v>
      </c>
      <c r="AJ469" s="51">
        <v>853</v>
      </c>
      <c r="AK469" s="51">
        <v>937</v>
      </c>
      <c r="AL469" s="51">
        <v>925</v>
      </c>
      <c r="AM469" s="51">
        <v>1002</v>
      </c>
      <c r="AN469" s="51">
        <v>961</v>
      </c>
      <c r="AO469" s="51">
        <v>1031</v>
      </c>
      <c r="AP469" s="51">
        <v>952</v>
      </c>
      <c r="AQ469" s="51">
        <v>1028</v>
      </c>
      <c r="AR469" s="51">
        <v>1024</v>
      </c>
      <c r="AS469" s="51">
        <v>1106</v>
      </c>
      <c r="AT469" s="51">
        <v>1074</v>
      </c>
      <c r="AU469" s="51">
        <v>1062</v>
      </c>
      <c r="AV469" s="51">
        <v>1091</v>
      </c>
      <c r="AW469" s="51">
        <v>1040</v>
      </c>
      <c r="AX469" s="51">
        <v>1044</v>
      </c>
      <c r="AY469" s="51">
        <v>959</v>
      </c>
      <c r="AZ469" s="51">
        <v>982</v>
      </c>
      <c r="BA469" s="51">
        <v>965</v>
      </c>
      <c r="BB469" s="51">
        <v>1057</v>
      </c>
      <c r="BC469" s="51">
        <v>951</v>
      </c>
      <c r="BD469" s="51">
        <v>961</v>
      </c>
      <c r="BE469" s="51">
        <v>919</v>
      </c>
      <c r="BF469" s="51">
        <v>875</v>
      </c>
      <c r="BG469" s="51">
        <v>895</v>
      </c>
      <c r="BH469" s="51">
        <v>996</v>
      </c>
      <c r="BI469" s="51">
        <v>975</v>
      </c>
      <c r="BJ469" s="51">
        <v>948</v>
      </c>
      <c r="BK469" s="51">
        <v>987</v>
      </c>
      <c r="BL469" s="51">
        <v>958</v>
      </c>
      <c r="BM469" s="51">
        <v>956</v>
      </c>
      <c r="BN469" s="51">
        <v>1007</v>
      </c>
      <c r="BO469" s="51">
        <v>1021</v>
      </c>
      <c r="BP469" s="51">
        <v>973</v>
      </c>
      <c r="BQ469" s="51">
        <v>980</v>
      </c>
      <c r="BR469" s="51">
        <v>977</v>
      </c>
      <c r="BS469" s="51">
        <v>957</v>
      </c>
      <c r="BT469" s="51">
        <v>928</v>
      </c>
      <c r="BU469" s="51">
        <v>910</v>
      </c>
      <c r="BV469" s="51">
        <v>858</v>
      </c>
      <c r="BW469" s="51">
        <v>842</v>
      </c>
      <c r="BX469" s="51">
        <v>797</v>
      </c>
      <c r="BY469" s="51">
        <v>712</v>
      </c>
      <c r="BZ469" s="51">
        <v>740</v>
      </c>
      <c r="CA469" s="51">
        <v>712</v>
      </c>
      <c r="CB469" s="51">
        <v>686</v>
      </c>
      <c r="CC469" s="51">
        <v>661</v>
      </c>
      <c r="CD469" s="51">
        <v>672</v>
      </c>
      <c r="CE469" s="51">
        <v>586</v>
      </c>
      <c r="CF469" s="51">
        <v>661</v>
      </c>
      <c r="CG469" s="51">
        <v>693</v>
      </c>
      <c r="CH469" s="51">
        <v>640</v>
      </c>
      <c r="CI469" s="51">
        <v>668</v>
      </c>
      <c r="CJ469" s="51">
        <v>736</v>
      </c>
      <c r="CK469" s="51">
        <v>595</v>
      </c>
      <c r="CL469" s="51">
        <v>578</v>
      </c>
      <c r="CM469" s="51">
        <v>560</v>
      </c>
      <c r="CN469" s="51">
        <v>497</v>
      </c>
      <c r="CO469" s="51">
        <v>443</v>
      </c>
      <c r="CP469" s="51">
        <v>334</v>
      </c>
      <c r="CQ469" s="51">
        <v>331</v>
      </c>
      <c r="CR469" s="51">
        <v>347</v>
      </c>
      <c r="CS469" s="51">
        <v>325</v>
      </c>
      <c r="CT469" s="51">
        <v>301</v>
      </c>
      <c r="CU469" s="51">
        <v>254</v>
      </c>
      <c r="CV469" s="51">
        <v>190</v>
      </c>
      <c r="CW469" s="51">
        <v>167</v>
      </c>
      <c r="CX469" s="51">
        <v>160</v>
      </c>
      <c r="CY469" s="51">
        <v>528</v>
      </c>
      <c r="CZ469" s="51">
        <v>687</v>
      </c>
      <c r="DA469" s="51">
        <v>716</v>
      </c>
      <c r="DB469" s="51">
        <v>744</v>
      </c>
      <c r="DC469" s="51">
        <v>757</v>
      </c>
      <c r="DD469" s="51">
        <v>780</v>
      </c>
      <c r="DE469" s="51">
        <v>740</v>
      </c>
      <c r="DF469" s="51">
        <v>775</v>
      </c>
      <c r="DG469" s="51">
        <v>858</v>
      </c>
      <c r="DH469" s="51">
        <v>816</v>
      </c>
      <c r="DI469" s="51">
        <v>792</v>
      </c>
      <c r="DJ469" s="51">
        <v>869</v>
      </c>
      <c r="DK469" s="51">
        <v>881</v>
      </c>
      <c r="DL469" s="51">
        <v>813</v>
      </c>
      <c r="DM469" s="51">
        <v>826</v>
      </c>
      <c r="DN469" s="51">
        <v>817</v>
      </c>
      <c r="DO469" s="51">
        <v>759</v>
      </c>
      <c r="DP469" s="51">
        <v>757</v>
      </c>
      <c r="DQ469" s="51">
        <v>725</v>
      </c>
      <c r="DR469" s="51">
        <v>900</v>
      </c>
      <c r="DS469" s="51">
        <v>1269</v>
      </c>
      <c r="DT469" s="51">
        <v>1690</v>
      </c>
      <c r="DU469" s="51">
        <v>1223</v>
      </c>
      <c r="DV469" s="51">
        <v>948</v>
      </c>
      <c r="DW469" s="51">
        <v>730</v>
      </c>
      <c r="DX469" s="51">
        <v>872</v>
      </c>
      <c r="DY469" s="51">
        <v>869</v>
      </c>
      <c r="DZ469" s="51">
        <v>813</v>
      </c>
      <c r="EA469" s="51">
        <v>870</v>
      </c>
      <c r="EB469" s="51">
        <v>971</v>
      </c>
      <c r="EC469" s="51">
        <v>836</v>
      </c>
      <c r="ED469" s="51">
        <v>994</v>
      </c>
      <c r="EE469" s="51">
        <v>1087</v>
      </c>
      <c r="EF469" s="51">
        <v>1059</v>
      </c>
      <c r="EG469" s="51">
        <v>1047</v>
      </c>
      <c r="EH469" s="51">
        <v>1137</v>
      </c>
      <c r="EI469" s="51">
        <v>1112</v>
      </c>
      <c r="EJ469" s="51">
        <v>987</v>
      </c>
      <c r="EK469" s="51">
        <v>1017</v>
      </c>
      <c r="EL469" s="51">
        <v>1048</v>
      </c>
      <c r="EM469" s="51">
        <v>1008</v>
      </c>
      <c r="EN469" s="51">
        <v>971</v>
      </c>
      <c r="EO469" s="51">
        <v>960</v>
      </c>
      <c r="EP469" s="51">
        <v>1018</v>
      </c>
      <c r="EQ469" s="51">
        <v>1054</v>
      </c>
      <c r="ER469" s="51">
        <v>919</v>
      </c>
      <c r="ES469" s="51">
        <v>921</v>
      </c>
      <c r="ET469" s="51">
        <v>898</v>
      </c>
      <c r="EU469" s="51">
        <v>903</v>
      </c>
      <c r="EV469" s="51">
        <v>946</v>
      </c>
      <c r="EW469" s="51">
        <v>995</v>
      </c>
      <c r="EX469" s="51">
        <v>958</v>
      </c>
      <c r="EY469" s="51">
        <v>1050</v>
      </c>
      <c r="EZ469" s="51">
        <v>986</v>
      </c>
      <c r="FA469" s="51">
        <v>959</v>
      </c>
      <c r="FB469" s="51">
        <v>1012</v>
      </c>
      <c r="FC469" s="51">
        <v>988</v>
      </c>
      <c r="FD469" s="51">
        <v>990</v>
      </c>
      <c r="FE469" s="51">
        <v>979</v>
      </c>
      <c r="FF469" s="51">
        <v>1017</v>
      </c>
      <c r="FG469" s="51">
        <v>957</v>
      </c>
      <c r="FH469" s="51">
        <v>937</v>
      </c>
      <c r="FI469" s="51">
        <v>951</v>
      </c>
      <c r="FJ469" s="51">
        <v>818</v>
      </c>
      <c r="FK469" s="51">
        <v>802</v>
      </c>
      <c r="FL469" s="51">
        <v>755</v>
      </c>
      <c r="FM469" s="51">
        <v>748</v>
      </c>
      <c r="FN469" s="51">
        <v>732</v>
      </c>
      <c r="FO469" s="51">
        <v>734</v>
      </c>
      <c r="FP469" s="51">
        <v>711</v>
      </c>
      <c r="FQ469" s="51">
        <v>730</v>
      </c>
      <c r="FR469" s="51">
        <v>740</v>
      </c>
      <c r="FS469" s="51">
        <v>709</v>
      </c>
      <c r="FT469" s="51">
        <v>724</v>
      </c>
      <c r="FU469" s="51">
        <v>801</v>
      </c>
      <c r="FV469" s="51">
        <v>751</v>
      </c>
      <c r="FW469" s="51">
        <v>797</v>
      </c>
      <c r="FX469" s="51">
        <v>635</v>
      </c>
      <c r="FY469" s="51">
        <v>643</v>
      </c>
      <c r="FZ469" s="51">
        <v>641</v>
      </c>
      <c r="GA469" s="51">
        <v>614</v>
      </c>
      <c r="GB469" s="51">
        <v>518</v>
      </c>
      <c r="GC469" s="51">
        <v>447</v>
      </c>
      <c r="GD469" s="51">
        <v>453</v>
      </c>
      <c r="GE469" s="51">
        <v>448</v>
      </c>
      <c r="GF469" s="51">
        <v>389</v>
      </c>
      <c r="GG469" s="51">
        <v>389</v>
      </c>
      <c r="GH469" s="51">
        <v>335</v>
      </c>
      <c r="GI469" s="51">
        <v>340</v>
      </c>
      <c r="GJ469" s="51">
        <v>241</v>
      </c>
      <c r="GK469" s="51">
        <v>267</v>
      </c>
      <c r="GL469" s="52">
        <v>1021</v>
      </c>
    </row>
    <row r="470" spans="1:194" s="1" customFormat="1">
      <c r="A470" s="30" t="s">
        <v>133</v>
      </c>
      <c r="B470" s="1" t="s">
        <v>545</v>
      </c>
      <c r="C470" s="29" t="str">
        <f t="shared" si="122"/>
        <v>LA England - Watford</v>
      </c>
      <c r="D470" s="50">
        <f t="shared" si="113"/>
        <v>38247</v>
      </c>
      <c r="E470" s="50">
        <f t="shared" si="114"/>
        <v>40598</v>
      </c>
      <c r="F470" s="51">
        <f t="shared" si="115"/>
        <v>103031</v>
      </c>
      <c r="G470" s="51">
        <f t="shared" si="116"/>
        <v>50602</v>
      </c>
      <c r="H470" s="52">
        <f t="shared" si="117"/>
        <v>52429</v>
      </c>
      <c r="I470" s="52">
        <f t="shared" si="118"/>
        <v>38247</v>
      </c>
      <c r="J470" s="52">
        <f t="shared" si="119"/>
        <v>40598</v>
      </c>
      <c r="K470" s="49">
        <f t="shared" si="120"/>
        <v>12355</v>
      </c>
      <c r="L470" s="50">
        <f t="shared" si="121"/>
        <v>11831</v>
      </c>
      <c r="M470" s="51">
        <v>699</v>
      </c>
      <c r="N470" s="51">
        <v>642</v>
      </c>
      <c r="O470" s="51">
        <v>688</v>
      </c>
      <c r="P470" s="51">
        <v>706</v>
      </c>
      <c r="Q470" s="51">
        <v>693</v>
      </c>
      <c r="R470" s="51">
        <v>705</v>
      </c>
      <c r="S470" s="51">
        <v>704</v>
      </c>
      <c r="T470" s="51">
        <v>666</v>
      </c>
      <c r="U470" s="51">
        <v>711</v>
      </c>
      <c r="V470" s="51">
        <v>678</v>
      </c>
      <c r="W470" s="51">
        <v>697</v>
      </c>
      <c r="X470" s="51">
        <v>717</v>
      </c>
      <c r="Y470" s="51">
        <v>705</v>
      </c>
      <c r="Z470" s="51">
        <v>677</v>
      </c>
      <c r="AA470" s="51">
        <v>713</v>
      </c>
      <c r="AB470" s="51">
        <v>689</v>
      </c>
      <c r="AC470" s="51">
        <v>620</v>
      </c>
      <c r="AD470" s="51">
        <v>645</v>
      </c>
      <c r="AE470" s="51">
        <v>576</v>
      </c>
      <c r="AF470" s="51">
        <v>451</v>
      </c>
      <c r="AG470" s="51">
        <v>426</v>
      </c>
      <c r="AH470" s="51">
        <v>475</v>
      </c>
      <c r="AI470" s="51">
        <v>572</v>
      </c>
      <c r="AJ470" s="51">
        <v>572</v>
      </c>
      <c r="AK470" s="51">
        <v>615</v>
      </c>
      <c r="AL470" s="51">
        <v>677</v>
      </c>
      <c r="AM470" s="51">
        <v>642</v>
      </c>
      <c r="AN470" s="51">
        <v>702</v>
      </c>
      <c r="AO470" s="51">
        <v>730</v>
      </c>
      <c r="AP470" s="51">
        <v>779</v>
      </c>
      <c r="AQ470" s="51">
        <v>785</v>
      </c>
      <c r="AR470" s="51">
        <v>869</v>
      </c>
      <c r="AS470" s="51">
        <v>832</v>
      </c>
      <c r="AT470" s="51">
        <v>875</v>
      </c>
      <c r="AU470" s="51">
        <v>820</v>
      </c>
      <c r="AV470" s="51">
        <v>809</v>
      </c>
      <c r="AW470" s="51">
        <v>841</v>
      </c>
      <c r="AX470" s="51">
        <v>869</v>
      </c>
      <c r="AY470" s="51">
        <v>839</v>
      </c>
      <c r="AZ470" s="51">
        <v>824</v>
      </c>
      <c r="BA470" s="51">
        <v>906</v>
      </c>
      <c r="BB470" s="51">
        <v>870</v>
      </c>
      <c r="BC470" s="51">
        <v>815</v>
      </c>
      <c r="BD470" s="51">
        <v>818</v>
      </c>
      <c r="BE470" s="51">
        <v>778</v>
      </c>
      <c r="BF470" s="51">
        <v>754</v>
      </c>
      <c r="BG470" s="51">
        <v>775</v>
      </c>
      <c r="BH470" s="51">
        <v>726</v>
      </c>
      <c r="BI470" s="51">
        <v>757</v>
      </c>
      <c r="BJ470" s="51">
        <v>725</v>
      </c>
      <c r="BK470" s="51">
        <v>658</v>
      </c>
      <c r="BL470" s="51">
        <v>709</v>
      </c>
      <c r="BM470" s="51">
        <v>698</v>
      </c>
      <c r="BN470" s="51">
        <v>659</v>
      </c>
      <c r="BO470" s="51">
        <v>644</v>
      </c>
      <c r="BP470" s="51">
        <v>646</v>
      </c>
      <c r="BQ470" s="51">
        <v>588</v>
      </c>
      <c r="BR470" s="51">
        <v>564</v>
      </c>
      <c r="BS470" s="51">
        <v>597</v>
      </c>
      <c r="BT470" s="51">
        <v>578</v>
      </c>
      <c r="BU470" s="51">
        <v>560</v>
      </c>
      <c r="BV470" s="51">
        <v>511</v>
      </c>
      <c r="BW470" s="51">
        <v>453</v>
      </c>
      <c r="BX470" s="51">
        <v>499</v>
      </c>
      <c r="BY470" s="51">
        <v>426</v>
      </c>
      <c r="BZ470" s="51">
        <v>397</v>
      </c>
      <c r="CA470" s="51">
        <v>378</v>
      </c>
      <c r="CB470" s="51">
        <v>324</v>
      </c>
      <c r="CC470" s="51">
        <v>350</v>
      </c>
      <c r="CD470" s="51">
        <v>329</v>
      </c>
      <c r="CE470" s="51">
        <v>311</v>
      </c>
      <c r="CF470" s="51">
        <v>313</v>
      </c>
      <c r="CG470" s="51">
        <v>263</v>
      </c>
      <c r="CH470" s="51">
        <v>282</v>
      </c>
      <c r="CI470" s="51">
        <v>291</v>
      </c>
      <c r="CJ470" s="51">
        <v>335</v>
      </c>
      <c r="CK470" s="51">
        <v>249</v>
      </c>
      <c r="CL470" s="51">
        <v>245</v>
      </c>
      <c r="CM470" s="51">
        <v>208</v>
      </c>
      <c r="CN470" s="51">
        <v>207</v>
      </c>
      <c r="CO470" s="51">
        <v>174</v>
      </c>
      <c r="CP470" s="51">
        <v>134</v>
      </c>
      <c r="CQ470" s="51">
        <v>173</v>
      </c>
      <c r="CR470" s="51">
        <v>149</v>
      </c>
      <c r="CS470" s="51">
        <v>136</v>
      </c>
      <c r="CT470" s="51">
        <v>139</v>
      </c>
      <c r="CU470" s="51">
        <v>105</v>
      </c>
      <c r="CV470" s="51">
        <v>86</v>
      </c>
      <c r="CW470" s="51">
        <v>86</v>
      </c>
      <c r="CX470" s="51">
        <v>59</v>
      </c>
      <c r="CY470" s="51">
        <v>230</v>
      </c>
      <c r="CZ470" s="51">
        <v>675</v>
      </c>
      <c r="DA470" s="51">
        <v>666</v>
      </c>
      <c r="DB470" s="51">
        <v>677</v>
      </c>
      <c r="DC470" s="51">
        <v>631</v>
      </c>
      <c r="DD470" s="51">
        <v>625</v>
      </c>
      <c r="DE470" s="51">
        <v>653</v>
      </c>
      <c r="DF470" s="51">
        <v>658</v>
      </c>
      <c r="DG470" s="51">
        <v>689</v>
      </c>
      <c r="DH470" s="51">
        <v>659</v>
      </c>
      <c r="DI470" s="51">
        <v>664</v>
      </c>
      <c r="DJ470" s="51">
        <v>724</v>
      </c>
      <c r="DK470" s="51">
        <v>722</v>
      </c>
      <c r="DL470" s="51">
        <v>642</v>
      </c>
      <c r="DM470" s="51">
        <v>697</v>
      </c>
      <c r="DN470" s="51">
        <v>640</v>
      </c>
      <c r="DO470" s="51">
        <v>615</v>
      </c>
      <c r="DP470" s="51">
        <v>602</v>
      </c>
      <c r="DQ470" s="51">
        <v>592</v>
      </c>
      <c r="DR470" s="51">
        <v>549</v>
      </c>
      <c r="DS470" s="51">
        <v>360</v>
      </c>
      <c r="DT470" s="51">
        <v>382</v>
      </c>
      <c r="DU470" s="51">
        <v>431</v>
      </c>
      <c r="DV470" s="51">
        <v>517</v>
      </c>
      <c r="DW470" s="51">
        <v>586</v>
      </c>
      <c r="DX470" s="51">
        <v>666</v>
      </c>
      <c r="DY470" s="51">
        <v>717</v>
      </c>
      <c r="DZ470" s="51">
        <v>692</v>
      </c>
      <c r="EA470" s="51">
        <v>753</v>
      </c>
      <c r="EB470" s="51">
        <v>809</v>
      </c>
      <c r="EC470" s="51">
        <v>760</v>
      </c>
      <c r="ED470" s="51">
        <v>927</v>
      </c>
      <c r="EE470" s="51">
        <v>947</v>
      </c>
      <c r="EF470" s="51">
        <v>866</v>
      </c>
      <c r="EG470" s="51">
        <v>885</v>
      </c>
      <c r="EH470" s="51">
        <v>991</v>
      </c>
      <c r="EI470" s="51">
        <v>917</v>
      </c>
      <c r="EJ470" s="51">
        <v>974</v>
      </c>
      <c r="EK470" s="51">
        <v>956</v>
      </c>
      <c r="EL470" s="51">
        <v>863</v>
      </c>
      <c r="EM470" s="51">
        <v>956</v>
      </c>
      <c r="EN470" s="51">
        <v>902</v>
      </c>
      <c r="EO470" s="51">
        <v>915</v>
      </c>
      <c r="EP470" s="51">
        <v>935</v>
      </c>
      <c r="EQ470" s="51">
        <v>834</v>
      </c>
      <c r="ER470" s="51">
        <v>799</v>
      </c>
      <c r="ES470" s="51">
        <v>791</v>
      </c>
      <c r="ET470" s="51">
        <v>705</v>
      </c>
      <c r="EU470" s="51">
        <v>730</v>
      </c>
      <c r="EV470" s="51">
        <v>688</v>
      </c>
      <c r="EW470" s="51">
        <v>699</v>
      </c>
      <c r="EX470" s="51">
        <v>725</v>
      </c>
      <c r="EY470" s="51">
        <v>753</v>
      </c>
      <c r="EZ470" s="51">
        <v>688</v>
      </c>
      <c r="FA470" s="51">
        <v>670</v>
      </c>
      <c r="FB470" s="51">
        <v>680</v>
      </c>
      <c r="FC470" s="51">
        <v>609</v>
      </c>
      <c r="FD470" s="51">
        <v>629</v>
      </c>
      <c r="FE470" s="51">
        <v>581</v>
      </c>
      <c r="FF470" s="51">
        <v>562</v>
      </c>
      <c r="FG470" s="51">
        <v>529</v>
      </c>
      <c r="FH470" s="51">
        <v>534</v>
      </c>
      <c r="FI470" s="51">
        <v>490</v>
      </c>
      <c r="FJ470" s="51">
        <v>488</v>
      </c>
      <c r="FK470" s="51">
        <v>466</v>
      </c>
      <c r="FL470" s="51">
        <v>431</v>
      </c>
      <c r="FM470" s="51">
        <v>388</v>
      </c>
      <c r="FN470" s="51">
        <v>383</v>
      </c>
      <c r="FO470" s="51">
        <v>387</v>
      </c>
      <c r="FP470" s="51">
        <v>393</v>
      </c>
      <c r="FQ470" s="51">
        <v>344</v>
      </c>
      <c r="FR470" s="51">
        <v>314</v>
      </c>
      <c r="FS470" s="51">
        <v>342</v>
      </c>
      <c r="FT470" s="51">
        <v>352</v>
      </c>
      <c r="FU470" s="51">
        <v>325</v>
      </c>
      <c r="FV470" s="51">
        <v>363</v>
      </c>
      <c r="FW470" s="51">
        <v>357</v>
      </c>
      <c r="FX470" s="51">
        <v>273</v>
      </c>
      <c r="FY470" s="51">
        <v>273</v>
      </c>
      <c r="FZ470" s="51">
        <v>252</v>
      </c>
      <c r="GA470" s="51">
        <v>288</v>
      </c>
      <c r="GB470" s="51">
        <v>231</v>
      </c>
      <c r="GC470" s="51">
        <v>184</v>
      </c>
      <c r="GD470" s="51">
        <v>208</v>
      </c>
      <c r="GE470" s="51">
        <v>185</v>
      </c>
      <c r="GF470" s="51">
        <v>179</v>
      </c>
      <c r="GG470" s="51">
        <v>193</v>
      </c>
      <c r="GH470" s="51">
        <v>168</v>
      </c>
      <c r="GI470" s="51">
        <v>138</v>
      </c>
      <c r="GJ470" s="51">
        <v>125</v>
      </c>
      <c r="GK470" s="51">
        <v>121</v>
      </c>
      <c r="GL470" s="52">
        <v>495</v>
      </c>
    </row>
    <row r="471" spans="1:194" s="1" customFormat="1">
      <c r="A471" s="30" t="s">
        <v>133</v>
      </c>
      <c r="B471" s="1" t="s">
        <v>546</v>
      </c>
      <c r="C471" s="29" t="str">
        <f t="shared" si="122"/>
        <v>LA England - Waverley</v>
      </c>
      <c r="D471" s="50">
        <f t="shared" si="113"/>
        <v>48174</v>
      </c>
      <c r="E471" s="50">
        <f t="shared" si="114"/>
        <v>53203</v>
      </c>
      <c r="F471" s="51">
        <f t="shared" si="115"/>
        <v>130063</v>
      </c>
      <c r="G471" s="51">
        <f t="shared" si="116"/>
        <v>62934</v>
      </c>
      <c r="H471" s="52">
        <f t="shared" si="117"/>
        <v>67129</v>
      </c>
      <c r="I471" s="52">
        <f t="shared" si="118"/>
        <v>48174</v>
      </c>
      <c r="J471" s="52">
        <f t="shared" si="119"/>
        <v>53203</v>
      </c>
      <c r="K471" s="49">
        <f t="shared" si="120"/>
        <v>14760</v>
      </c>
      <c r="L471" s="50">
        <f t="shared" si="121"/>
        <v>13926</v>
      </c>
      <c r="M471" s="51">
        <v>615</v>
      </c>
      <c r="N471" s="51">
        <v>623</v>
      </c>
      <c r="O471" s="51">
        <v>664</v>
      </c>
      <c r="P471" s="51">
        <v>728</v>
      </c>
      <c r="Q471" s="51">
        <v>750</v>
      </c>
      <c r="R471" s="51">
        <v>769</v>
      </c>
      <c r="S471" s="51">
        <v>797</v>
      </c>
      <c r="T471" s="51">
        <v>793</v>
      </c>
      <c r="U471" s="51">
        <v>787</v>
      </c>
      <c r="V471" s="51">
        <v>879</v>
      </c>
      <c r="W471" s="51">
        <v>927</v>
      </c>
      <c r="X471" s="51">
        <v>843</v>
      </c>
      <c r="Y471" s="51">
        <v>836</v>
      </c>
      <c r="Z471" s="51">
        <v>878</v>
      </c>
      <c r="AA471" s="51">
        <v>1016</v>
      </c>
      <c r="AB471" s="51">
        <v>1018</v>
      </c>
      <c r="AC471" s="51">
        <v>905</v>
      </c>
      <c r="AD471" s="51">
        <v>932</v>
      </c>
      <c r="AE471" s="51">
        <v>865</v>
      </c>
      <c r="AF471" s="51">
        <v>533</v>
      </c>
      <c r="AG471" s="51">
        <v>486</v>
      </c>
      <c r="AH471" s="51">
        <v>495</v>
      </c>
      <c r="AI471" s="51">
        <v>596</v>
      </c>
      <c r="AJ471" s="51">
        <v>565</v>
      </c>
      <c r="AK471" s="51">
        <v>641</v>
      </c>
      <c r="AL471" s="51">
        <v>525</v>
      </c>
      <c r="AM471" s="51">
        <v>490</v>
      </c>
      <c r="AN471" s="51">
        <v>484</v>
      </c>
      <c r="AO471" s="51">
        <v>518</v>
      </c>
      <c r="AP471" s="51">
        <v>559</v>
      </c>
      <c r="AQ471" s="51">
        <v>610</v>
      </c>
      <c r="AR471" s="51">
        <v>565</v>
      </c>
      <c r="AS471" s="51">
        <v>576</v>
      </c>
      <c r="AT471" s="51">
        <v>586</v>
      </c>
      <c r="AU471" s="51">
        <v>670</v>
      </c>
      <c r="AV471" s="51">
        <v>693</v>
      </c>
      <c r="AW471" s="51">
        <v>725</v>
      </c>
      <c r="AX471" s="51">
        <v>773</v>
      </c>
      <c r="AY471" s="51">
        <v>724</v>
      </c>
      <c r="AZ471" s="51">
        <v>762</v>
      </c>
      <c r="BA471" s="51">
        <v>802</v>
      </c>
      <c r="BB471" s="51">
        <v>835</v>
      </c>
      <c r="BC471" s="51">
        <v>840</v>
      </c>
      <c r="BD471" s="51">
        <v>814</v>
      </c>
      <c r="BE471" s="51">
        <v>766</v>
      </c>
      <c r="BF471" s="51">
        <v>862</v>
      </c>
      <c r="BG471" s="51">
        <v>870</v>
      </c>
      <c r="BH471" s="51">
        <v>930</v>
      </c>
      <c r="BI471" s="51">
        <v>949</v>
      </c>
      <c r="BJ471" s="51">
        <v>926</v>
      </c>
      <c r="BK471" s="51">
        <v>988</v>
      </c>
      <c r="BL471" s="51">
        <v>992</v>
      </c>
      <c r="BM471" s="51">
        <v>989</v>
      </c>
      <c r="BN471" s="51">
        <v>930</v>
      </c>
      <c r="BO471" s="51">
        <v>931</v>
      </c>
      <c r="BP471" s="51">
        <v>960</v>
      </c>
      <c r="BQ471" s="51">
        <v>878</v>
      </c>
      <c r="BR471" s="51">
        <v>936</v>
      </c>
      <c r="BS471" s="51">
        <v>862</v>
      </c>
      <c r="BT471" s="51">
        <v>897</v>
      </c>
      <c r="BU471" s="51">
        <v>802</v>
      </c>
      <c r="BV471" s="51">
        <v>805</v>
      </c>
      <c r="BW471" s="51">
        <v>785</v>
      </c>
      <c r="BX471" s="51">
        <v>775</v>
      </c>
      <c r="BY471" s="51">
        <v>721</v>
      </c>
      <c r="BZ471" s="51">
        <v>679</v>
      </c>
      <c r="CA471" s="51">
        <v>675</v>
      </c>
      <c r="CB471" s="51">
        <v>611</v>
      </c>
      <c r="CC471" s="51">
        <v>650</v>
      </c>
      <c r="CD471" s="51">
        <v>644</v>
      </c>
      <c r="CE471" s="51">
        <v>585</v>
      </c>
      <c r="CF471" s="51">
        <v>614</v>
      </c>
      <c r="CG471" s="51">
        <v>567</v>
      </c>
      <c r="CH471" s="51">
        <v>688</v>
      </c>
      <c r="CI471" s="51">
        <v>656</v>
      </c>
      <c r="CJ471" s="51">
        <v>710</v>
      </c>
      <c r="CK471" s="51">
        <v>576</v>
      </c>
      <c r="CL471" s="51">
        <v>556</v>
      </c>
      <c r="CM471" s="51">
        <v>595</v>
      </c>
      <c r="CN471" s="51">
        <v>499</v>
      </c>
      <c r="CO471" s="51">
        <v>399</v>
      </c>
      <c r="CP471" s="51">
        <v>325</v>
      </c>
      <c r="CQ471" s="51">
        <v>383</v>
      </c>
      <c r="CR471" s="51">
        <v>358</v>
      </c>
      <c r="CS471" s="51">
        <v>320</v>
      </c>
      <c r="CT471" s="51">
        <v>280</v>
      </c>
      <c r="CU471" s="51">
        <v>264</v>
      </c>
      <c r="CV471" s="51">
        <v>255</v>
      </c>
      <c r="CW471" s="51">
        <v>185</v>
      </c>
      <c r="CX471" s="51">
        <v>175</v>
      </c>
      <c r="CY471" s="51">
        <v>639</v>
      </c>
      <c r="CZ471" s="51">
        <v>556</v>
      </c>
      <c r="DA471" s="51">
        <v>602</v>
      </c>
      <c r="DB471" s="51">
        <v>639</v>
      </c>
      <c r="DC471" s="51">
        <v>648</v>
      </c>
      <c r="DD471" s="51">
        <v>684</v>
      </c>
      <c r="DE471" s="51">
        <v>709</v>
      </c>
      <c r="DF471" s="51">
        <v>791</v>
      </c>
      <c r="DG471" s="51">
        <v>734</v>
      </c>
      <c r="DH471" s="51">
        <v>770</v>
      </c>
      <c r="DI471" s="51">
        <v>808</v>
      </c>
      <c r="DJ471" s="51">
        <v>847</v>
      </c>
      <c r="DK471" s="51">
        <v>850</v>
      </c>
      <c r="DL471" s="51">
        <v>876</v>
      </c>
      <c r="DM471" s="51">
        <v>846</v>
      </c>
      <c r="DN471" s="51">
        <v>910</v>
      </c>
      <c r="DO471" s="51">
        <v>911</v>
      </c>
      <c r="DP471" s="51">
        <v>799</v>
      </c>
      <c r="DQ471" s="51">
        <v>946</v>
      </c>
      <c r="DR471" s="51">
        <v>892</v>
      </c>
      <c r="DS471" s="51">
        <v>520</v>
      </c>
      <c r="DT471" s="51">
        <v>329</v>
      </c>
      <c r="DU471" s="51">
        <v>493</v>
      </c>
      <c r="DV471" s="51">
        <v>557</v>
      </c>
      <c r="DW471" s="51">
        <v>600</v>
      </c>
      <c r="DX471" s="51">
        <v>589</v>
      </c>
      <c r="DY471" s="51">
        <v>541</v>
      </c>
      <c r="DZ471" s="51">
        <v>500</v>
      </c>
      <c r="EA471" s="51">
        <v>554</v>
      </c>
      <c r="EB471" s="51">
        <v>510</v>
      </c>
      <c r="EC471" s="51">
        <v>574</v>
      </c>
      <c r="ED471" s="51">
        <v>607</v>
      </c>
      <c r="EE471" s="51">
        <v>637</v>
      </c>
      <c r="EF471" s="51">
        <v>764</v>
      </c>
      <c r="EG471" s="51">
        <v>690</v>
      </c>
      <c r="EH471" s="51">
        <v>776</v>
      </c>
      <c r="EI471" s="51">
        <v>802</v>
      </c>
      <c r="EJ471" s="51">
        <v>824</v>
      </c>
      <c r="EK471" s="51">
        <v>820</v>
      </c>
      <c r="EL471" s="51">
        <v>832</v>
      </c>
      <c r="EM471" s="51">
        <v>860</v>
      </c>
      <c r="EN471" s="51">
        <v>840</v>
      </c>
      <c r="EO471" s="51">
        <v>895</v>
      </c>
      <c r="EP471" s="51">
        <v>954</v>
      </c>
      <c r="EQ471" s="51">
        <v>922</v>
      </c>
      <c r="ER471" s="51">
        <v>863</v>
      </c>
      <c r="ES471" s="51">
        <v>936</v>
      </c>
      <c r="ET471" s="51">
        <v>913</v>
      </c>
      <c r="EU471" s="51">
        <v>970</v>
      </c>
      <c r="EV471" s="51">
        <v>980</v>
      </c>
      <c r="EW471" s="51">
        <v>993</v>
      </c>
      <c r="EX471" s="51">
        <v>1067</v>
      </c>
      <c r="EY471" s="51">
        <v>1052</v>
      </c>
      <c r="EZ471" s="51">
        <v>957</v>
      </c>
      <c r="FA471" s="51">
        <v>948</v>
      </c>
      <c r="FB471" s="51">
        <v>1004</v>
      </c>
      <c r="FC471" s="51">
        <v>943</v>
      </c>
      <c r="FD471" s="51">
        <v>973</v>
      </c>
      <c r="FE471" s="51">
        <v>975</v>
      </c>
      <c r="FF471" s="51">
        <v>917</v>
      </c>
      <c r="FG471" s="51">
        <v>936</v>
      </c>
      <c r="FH471" s="51">
        <v>841</v>
      </c>
      <c r="FI471" s="51">
        <v>832</v>
      </c>
      <c r="FJ471" s="51">
        <v>804</v>
      </c>
      <c r="FK471" s="51">
        <v>785</v>
      </c>
      <c r="FL471" s="51">
        <v>762</v>
      </c>
      <c r="FM471" s="51">
        <v>773</v>
      </c>
      <c r="FN471" s="51">
        <v>705</v>
      </c>
      <c r="FO471" s="51">
        <v>662</v>
      </c>
      <c r="FP471" s="51">
        <v>683</v>
      </c>
      <c r="FQ471" s="51">
        <v>639</v>
      </c>
      <c r="FR471" s="51">
        <v>694</v>
      </c>
      <c r="FS471" s="51">
        <v>655</v>
      </c>
      <c r="FT471" s="51">
        <v>735</v>
      </c>
      <c r="FU471" s="51">
        <v>724</v>
      </c>
      <c r="FV471" s="51">
        <v>780</v>
      </c>
      <c r="FW471" s="51">
        <v>818</v>
      </c>
      <c r="FX471" s="51">
        <v>711</v>
      </c>
      <c r="FY471" s="51">
        <v>621</v>
      </c>
      <c r="FZ471" s="51">
        <v>669</v>
      </c>
      <c r="GA471" s="51">
        <v>633</v>
      </c>
      <c r="GB471" s="51">
        <v>518</v>
      </c>
      <c r="GC471" s="51">
        <v>466</v>
      </c>
      <c r="GD471" s="51">
        <v>409</v>
      </c>
      <c r="GE471" s="51">
        <v>467</v>
      </c>
      <c r="GF471" s="51">
        <v>434</v>
      </c>
      <c r="GG471" s="51">
        <v>403</v>
      </c>
      <c r="GH471" s="51">
        <v>383</v>
      </c>
      <c r="GI471" s="51">
        <v>368</v>
      </c>
      <c r="GJ471" s="51">
        <v>303</v>
      </c>
      <c r="GK471" s="51">
        <v>308</v>
      </c>
      <c r="GL471" s="52">
        <v>1309</v>
      </c>
    </row>
    <row r="472" spans="1:194" s="1" customFormat="1">
      <c r="A472" s="30" t="s">
        <v>133</v>
      </c>
      <c r="B472" s="1" t="s">
        <v>547</v>
      </c>
      <c r="C472" s="29" t="str">
        <f t="shared" si="122"/>
        <v>LA England - Wealden</v>
      </c>
      <c r="D472" s="50">
        <f t="shared" si="113"/>
        <v>62777</v>
      </c>
      <c r="E472" s="50">
        <f t="shared" si="114"/>
        <v>69627</v>
      </c>
      <c r="F472" s="51">
        <f t="shared" si="115"/>
        <v>163012</v>
      </c>
      <c r="G472" s="51">
        <f t="shared" si="116"/>
        <v>78460</v>
      </c>
      <c r="H472" s="52">
        <f t="shared" si="117"/>
        <v>84552</v>
      </c>
      <c r="I472" s="52">
        <f t="shared" si="118"/>
        <v>62777</v>
      </c>
      <c r="J472" s="52">
        <f t="shared" si="119"/>
        <v>69627</v>
      </c>
      <c r="K472" s="49">
        <f t="shared" si="120"/>
        <v>15683</v>
      </c>
      <c r="L472" s="50">
        <f t="shared" si="121"/>
        <v>14925</v>
      </c>
      <c r="M472" s="51">
        <v>716</v>
      </c>
      <c r="N472" s="51">
        <v>736</v>
      </c>
      <c r="O472" s="51">
        <v>747</v>
      </c>
      <c r="P472" s="51">
        <v>800</v>
      </c>
      <c r="Q472" s="51">
        <v>811</v>
      </c>
      <c r="R472" s="51">
        <v>815</v>
      </c>
      <c r="S472" s="51">
        <v>876</v>
      </c>
      <c r="T472" s="51">
        <v>918</v>
      </c>
      <c r="U472" s="51">
        <v>889</v>
      </c>
      <c r="V472" s="51">
        <v>907</v>
      </c>
      <c r="W472" s="51">
        <v>905</v>
      </c>
      <c r="X472" s="51">
        <v>969</v>
      </c>
      <c r="Y472" s="51">
        <v>932</v>
      </c>
      <c r="Z472" s="51">
        <v>946</v>
      </c>
      <c r="AA472" s="51">
        <v>981</v>
      </c>
      <c r="AB472" s="51">
        <v>961</v>
      </c>
      <c r="AC472" s="51">
        <v>917</v>
      </c>
      <c r="AD472" s="51">
        <v>857</v>
      </c>
      <c r="AE472" s="51">
        <v>873</v>
      </c>
      <c r="AF472" s="51">
        <v>673</v>
      </c>
      <c r="AG472" s="51">
        <v>547</v>
      </c>
      <c r="AH472" s="51">
        <v>635</v>
      </c>
      <c r="AI472" s="51">
        <v>687</v>
      </c>
      <c r="AJ472" s="51">
        <v>795</v>
      </c>
      <c r="AK472" s="51">
        <v>784</v>
      </c>
      <c r="AL472" s="51">
        <v>673</v>
      </c>
      <c r="AM472" s="51">
        <v>686</v>
      </c>
      <c r="AN472" s="51">
        <v>715</v>
      </c>
      <c r="AO472" s="51">
        <v>736</v>
      </c>
      <c r="AP472" s="51">
        <v>765</v>
      </c>
      <c r="AQ472" s="51">
        <v>768</v>
      </c>
      <c r="AR472" s="51">
        <v>808</v>
      </c>
      <c r="AS472" s="51">
        <v>785</v>
      </c>
      <c r="AT472" s="51">
        <v>794</v>
      </c>
      <c r="AU472" s="51">
        <v>807</v>
      </c>
      <c r="AV472" s="51">
        <v>814</v>
      </c>
      <c r="AW472" s="51">
        <v>801</v>
      </c>
      <c r="AX472" s="51">
        <v>795</v>
      </c>
      <c r="AY472" s="51">
        <v>736</v>
      </c>
      <c r="AZ472" s="51">
        <v>838</v>
      </c>
      <c r="BA472" s="51">
        <v>833</v>
      </c>
      <c r="BB472" s="51">
        <v>828</v>
      </c>
      <c r="BC472" s="51">
        <v>906</v>
      </c>
      <c r="BD472" s="51">
        <v>874</v>
      </c>
      <c r="BE472" s="51">
        <v>743</v>
      </c>
      <c r="BF472" s="51">
        <v>750</v>
      </c>
      <c r="BG472" s="51">
        <v>748</v>
      </c>
      <c r="BH472" s="51">
        <v>940</v>
      </c>
      <c r="BI472" s="51">
        <v>947</v>
      </c>
      <c r="BJ472" s="51">
        <v>1060</v>
      </c>
      <c r="BK472" s="51">
        <v>1106</v>
      </c>
      <c r="BL472" s="51">
        <v>1127</v>
      </c>
      <c r="BM472" s="51">
        <v>1161</v>
      </c>
      <c r="BN472" s="51">
        <v>1179</v>
      </c>
      <c r="BO472" s="51">
        <v>1204</v>
      </c>
      <c r="BP472" s="51">
        <v>1241</v>
      </c>
      <c r="BQ472" s="51">
        <v>1232</v>
      </c>
      <c r="BR472" s="51">
        <v>1233</v>
      </c>
      <c r="BS472" s="51">
        <v>1284</v>
      </c>
      <c r="BT472" s="51">
        <v>1241</v>
      </c>
      <c r="BU472" s="51">
        <v>1154</v>
      </c>
      <c r="BV472" s="51">
        <v>1169</v>
      </c>
      <c r="BW472" s="51">
        <v>1155</v>
      </c>
      <c r="BX472" s="51">
        <v>1154</v>
      </c>
      <c r="BY472" s="51">
        <v>1135</v>
      </c>
      <c r="BZ472" s="51">
        <v>1071</v>
      </c>
      <c r="CA472" s="51">
        <v>1070</v>
      </c>
      <c r="CB472" s="51">
        <v>933</v>
      </c>
      <c r="CC472" s="51">
        <v>1019</v>
      </c>
      <c r="CD472" s="51">
        <v>996</v>
      </c>
      <c r="CE472" s="51">
        <v>943</v>
      </c>
      <c r="CF472" s="51">
        <v>951</v>
      </c>
      <c r="CG472" s="51">
        <v>957</v>
      </c>
      <c r="CH472" s="51">
        <v>1013</v>
      </c>
      <c r="CI472" s="51">
        <v>1125</v>
      </c>
      <c r="CJ472" s="51">
        <v>1221</v>
      </c>
      <c r="CK472" s="51">
        <v>934</v>
      </c>
      <c r="CL472" s="51">
        <v>877</v>
      </c>
      <c r="CM472" s="51">
        <v>874</v>
      </c>
      <c r="CN472" s="51">
        <v>802</v>
      </c>
      <c r="CO472" s="51">
        <v>707</v>
      </c>
      <c r="CP472" s="51">
        <v>517</v>
      </c>
      <c r="CQ472" s="51">
        <v>540</v>
      </c>
      <c r="CR472" s="51">
        <v>517</v>
      </c>
      <c r="CS472" s="51">
        <v>474</v>
      </c>
      <c r="CT472" s="51">
        <v>395</v>
      </c>
      <c r="CU472" s="51">
        <v>372</v>
      </c>
      <c r="CV472" s="51">
        <v>295</v>
      </c>
      <c r="CW472" s="51">
        <v>256</v>
      </c>
      <c r="CX472" s="51">
        <v>195</v>
      </c>
      <c r="CY472" s="51">
        <v>804</v>
      </c>
      <c r="CZ472" s="51">
        <v>675</v>
      </c>
      <c r="DA472" s="51">
        <v>681</v>
      </c>
      <c r="DB472" s="51">
        <v>714</v>
      </c>
      <c r="DC472" s="51">
        <v>770</v>
      </c>
      <c r="DD472" s="51">
        <v>729</v>
      </c>
      <c r="DE472" s="51">
        <v>809</v>
      </c>
      <c r="DF472" s="51">
        <v>858</v>
      </c>
      <c r="DG472" s="51">
        <v>809</v>
      </c>
      <c r="DH472" s="51">
        <v>876</v>
      </c>
      <c r="DI472" s="51">
        <v>829</v>
      </c>
      <c r="DJ472" s="51">
        <v>863</v>
      </c>
      <c r="DK472" s="51">
        <v>899</v>
      </c>
      <c r="DL472" s="51">
        <v>926</v>
      </c>
      <c r="DM472" s="51">
        <v>854</v>
      </c>
      <c r="DN472" s="51">
        <v>924</v>
      </c>
      <c r="DO472" s="51">
        <v>885</v>
      </c>
      <c r="DP472" s="51">
        <v>934</v>
      </c>
      <c r="DQ472" s="51">
        <v>890</v>
      </c>
      <c r="DR472" s="51">
        <v>792</v>
      </c>
      <c r="DS472" s="51">
        <v>587</v>
      </c>
      <c r="DT472" s="51">
        <v>457</v>
      </c>
      <c r="DU472" s="51">
        <v>495</v>
      </c>
      <c r="DV472" s="51">
        <v>673</v>
      </c>
      <c r="DW472" s="51">
        <v>765</v>
      </c>
      <c r="DX472" s="51">
        <v>777</v>
      </c>
      <c r="DY472" s="51">
        <v>718</v>
      </c>
      <c r="DZ472" s="51">
        <v>728</v>
      </c>
      <c r="EA472" s="51">
        <v>778</v>
      </c>
      <c r="EB472" s="51">
        <v>748</v>
      </c>
      <c r="EC472" s="51">
        <v>743</v>
      </c>
      <c r="ED472" s="51">
        <v>816</v>
      </c>
      <c r="EE472" s="51">
        <v>869</v>
      </c>
      <c r="EF472" s="51">
        <v>864</v>
      </c>
      <c r="EG472" s="51">
        <v>935</v>
      </c>
      <c r="EH472" s="51">
        <v>902</v>
      </c>
      <c r="EI472" s="51">
        <v>905</v>
      </c>
      <c r="EJ472" s="51">
        <v>864</v>
      </c>
      <c r="EK472" s="51">
        <v>944</v>
      </c>
      <c r="EL472" s="51">
        <v>846</v>
      </c>
      <c r="EM472" s="51">
        <v>935</v>
      </c>
      <c r="EN472" s="51">
        <v>893</v>
      </c>
      <c r="EO472" s="51">
        <v>916</v>
      </c>
      <c r="EP472" s="51">
        <v>926</v>
      </c>
      <c r="EQ472" s="51">
        <v>909</v>
      </c>
      <c r="ER472" s="51">
        <v>897</v>
      </c>
      <c r="ES472" s="51">
        <v>903</v>
      </c>
      <c r="ET472" s="51">
        <v>927</v>
      </c>
      <c r="EU472" s="51">
        <v>963</v>
      </c>
      <c r="EV472" s="51">
        <v>1099</v>
      </c>
      <c r="EW472" s="51">
        <v>1077</v>
      </c>
      <c r="EX472" s="51">
        <v>1149</v>
      </c>
      <c r="EY472" s="51">
        <v>1211</v>
      </c>
      <c r="EZ472" s="51">
        <v>1235</v>
      </c>
      <c r="FA472" s="51">
        <v>1223</v>
      </c>
      <c r="FB472" s="51">
        <v>1268</v>
      </c>
      <c r="FC472" s="51">
        <v>1397</v>
      </c>
      <c r="FD472" s="51">
        <v>1360</v>
      </c>
      <c r="FE472" s="51">
        <v>1388</v>
      </c>
      <c r="FF472" s="51">
        <v>1411</v>
      </c>
      <c r="FG472" s="51">
        <v>1347</v>
      </c>
      <c r="FH472" s="51">
        <v>1299</v>
      </c>
      <c r="FI472" s="51">
        <v>1272</v>
      </c>
      <c r="FJ472" s="51">
        <v>1238</v>
      </c>
      <c r="FK472" s="51">
        <v>1217</v>
      </c>
      <c r="FL472" s="51">
        <v>1190</v>
      </c>
      <c r="FM472" s="51">
        <v>1173</v>
      </c>
      <c r="FN472" s="51">
        <v>1073</v>
      </c>
      <c r="FO472" s="51">
        <v>1125</v>
      </c>
      <c r="FP472" s="51">
        <v>1099</v>
      </c>
      <c r="FQ472" s="51">
        <v>1163</v>
      </c>
      <c r="FR472" s="51">
        <v>1064</v>
      </c>
      <c r="FS472" s="51">
        <v>1076</v>
      </c>
      <c r="FT472" s="51">
        <v>1120</v>
      </c>
      <c r="FU472" s="51">
        <v>1189</v>
      </c>
      <c r="FV472" s="51">
        <v>1283</v>
      </c>
      <c r="FW472" s="51">
        <v>1487</v>
      </c>
      <c r="FX472" s="51">
        <v>1053</v>
      </c>
      <c r="FY472" s="51">
        <v>985</v>
      </c>
      <c r="FZ472" s="51">
        <v>1006</v>
      </c>
      <c r="GA472" s="51">
        <v>926</v>
      </c>
      <c r="GB472" s="51">
        <v>773</v>
      </c>
      <c r="GC472" s="51">
        <v>603</v>
      </c>
      <c r="GD472" s="51">
        <v>661</v>
      </c>
      <c r="GE472" s="51">
        <v>653</v>
      </c>
      <c r="GF472" s="51">
        <v>572</v>
      </c>
      <c r="GG472" s="51">
        <v>549</v>
      </c>
      <c r="GH472" s="51">
        <v>462</v>
      </c>
      <c r="GI472" s="51">
        <v>454</v>
      </c>
      <c r="GJ472" s="51">
        <v>381</v>
      </c>
      <c r="GK472" s="51">
        <v>334</v>
      </c>
      <c r="GL472" s="52">
        <v>1507</v>
      </c>
    </row>
    <row r="473" spans="1:194" s="1" customFormat="1">
      <c r="A473" s="30" t="s">
        <v>133</v>
      </c>
      <c r="B473" s="1" t="s">
        <v>548</v>
      </c>
      <c r="C473" s="29" t="str">
        <f t="shared" si="122"/>
        <v>LA England - Welwyn Hatfield</v>
      </c>
      <c r="D473" s="50">
        <f t="shared" si="113"/>
        <v>46448</v>
      </c>
      <c r="E473" s="50">
        <f t="shared" si="114"/>
        <v>48368</v>
      </c>
      <c r="F473" s="51">
        <f t="shared" si="115"/>
        <v>120213</v>
      </c>
      <c r="G473" s="51">
        <f t="shared" si="116"/>
        <v>59463</v>
      </c>
      <c r="H473" s="52">
        <f t="shared" si="117"/>
        <v>60750</v>
      </c>
      <c r="I473" s="52">
        <f t="shared" si="118"/>
        <v>46448</v>
      </c>
      <c r="J473" s="52">
        <f t="shared" si="119"/>
        <v>48368</v>
      </c>
      <c r="K473" s="49">
        <f t="shared" si="120"/>
        <v>13015</v>
      </c>
      <c r="L473" s="50">
        <f t="shared" si="121"/>
        <v>12382</v>
      </c>
      <c r="M473" s="51">
        <v>645</v>
      </c>
      <c r="N473" s="51">
        <v>710</v>
      </c>
      <c r="O473" s="51">
        <v>717</v>
      </c>
      <c r="P473" s="51">
        <v>701</v>
      </c>
      <c r="Q473" s="51">
        <v>722</v>
      </c>
      <c r="R473" s="51">
        <v>764</v>
      </c>
      <c r="S473" s="51">
        <v>715</v>
      </c>
      <c r="T473" s="51">
        <v>745</v>
      </c>
      <c r="U473" s="51">
        <v>718</v>
      </c>
      <c r="V473" s="51">
        <v>747</v>
      </c>
      <c r="W473" s="51">
        <v>809</v>
      </c>
      <c r="X473" s="51">
        <v>728</v>
      </c>
      <c r="Y473" s="51">
        <v>712</v>
      </c>
      <c r="Z473" s="51">
        <v>706</v>
      </c>
      <c r="AA473" s="51">
        <v>772</v>
      </c>
      <c r="AB473" s="51">
        <v>680</v>
      </c>
      <c r="AC473" s="51">
        <v>739</v>
      </c>
      <c r="AD473" s="51">
        <v>685</v>
      </c>
      <c r="AE473" s="51">
        <v>738</v>
      </c>
      <c r="AF473" s="51">
        <v>932</v>
      </c>
      <c r="AG473" s="51">
        <v>1105</v>
      </c>
      <c r="AH473" s="51">
        <v>1131</v>
      </c>
      <c r="AI473" s="51">
        <v>1070</v>
      </c>
      <c r="AJ473" s="51">
        <v>1051</v>
      </c>
      <c r="AK473" s="51">
        <v>1051</v>
      </c>
      <c r="AL473" s="51">
        <v>939</v>
      </c>
      <c r="AM473" s="51">
        <v>861</v>
      </c>
      <c r="AN473" s="51">
        <v>832</v>
      </c>
      <c r="AO473" s="51">
        <v>803</v>
      </c>
      <c r="AP473" s="51">
        <v>762</v>
      </c>
      <c r="AQ473" s="51">
        <v>781</v>
      </c>
      <c r="AR473" s="51">
        <v>772</v>
      </c>
      <c r="AS473" s="51">
        <v>796</v>
      </c>
      <c r="AT473" s="51">
        <v>771</v>
      </c>
      <c r="AU473" s="51">
        <v>804</v>
      </c>
      <c r="AV473" s="51">
        <v>793</v>
      </c>
      <c r="AW473" s="51">
        <v>756</v>
      </c>
      <c r="AX473" s="51">
        <v>827</v>
      </c>
      <c r="AY473" s="51">
        <v>766</v>
      </c>
      <c r="AZ473" s="51">
        <v>804</v>
      </c>
      <c r="BA473" s="51">
        <v>807</v>
      </c>
      <c r="BB473" s="51">
        <v>806</v>
      </c>
      <c r="BC473" s="51">
        <v>848</v>
      </c>
      <c r="BD473" s="51">
        <v>836</v>
      </c>
      <c r="BE473" s="51">
        <v>720</v>
      </c>
      <c r="BF473" s="51">
        <v>759</v>
      </c>
      <c r="BG473" s="51">
        <v>765</v>
      </c>
      <c r="BH473" s="51">
        <v>716</v>
      </c>
      <c r="BI473" s="51">
        <v>730</v>
      </c>
      <c r="BJ473" s="51">
        <v>726</v>
      </c>
      <c r="BK473" s="51">
        <v>739</v>
      </c>
      <c r="BL473" s="51">
        <v>807</v>
      </c>
      <c r="BM473" s="51">
        <v>791</v>
      </c>
      <c r="BN473" s="51">
        <v>763</v>
      </c>
      <c r="BO473" s="51">
        <v>744</v>
      </c>
      <c r="BP473" s="51">
        <v>790</v>
      </c>
      <c r="BQ473" s="51">
        <v>759</v>
      </c>
      <c r="BR473" s="51">
        <v>732</v>
      </c>
      <c r="BS473" s="51">
        <v>715</v>
      </c>
      <c r="BT473" s="51">
        <v>739</v>
      </c>
      <c r="BU473" s="51">
        <v>662</v>
      </c>
      <c r="BV473" s="51">
        <v>674</v>
      </c>
      <c r="BW473" s="51">
        <v>691</v>
      </c>
      <c r="BX473" s="51">
        <v>606</v>
      </c>
      <c r="BY473" s="51">
        <v>641</v>
      </c>
      <c r="BZ473" s="51">
        <v>571</v>
      </c>
      <c r="CA473" s="51">
        <v>524</v>
      </c>
      <c r="CB473" s="51">
        <v>465</v>
      </c>
      <c r="CC473" s="51">
        <v>480</v>
      </c>
      <c r="CD473" s="51">
        <v>432</v>
      </c>
      <c r="CE473" s="51">
        <v>424</v>
      </c>
      <c r="CF473" s="51">
        <v>454</v>
      </c>
      <c r="CG473" s="51">
        <v>407</v>
      </c>
      <c r="CH473" s="51">
        <v>381</v>
      </c>
      <c r="CI473" s="51">
        <v>455</v>
      </c>
      <c r="CJ473" s="51">
        <v>505</v>
      </c>
      <c r="CK473" s="51">
        <v>353</v>
      </c>
      <c r="CL473" s="51">
        <v>361</v>
      </c>
      <c r="CM473" s="51">
        <v>326</v>
      </c>
      <c r="CN473" s="51">
        <v>297</v>
      </c>
      <c r="CO473" s="51">
        <v>245</v>
      </c>
      <c r="CP473" s="51">
        <v>222</v>
      </c>
      <c r="CQ473" s="51">
        <v>221</v>
      </c>
      <c r="CR473" s="51">
        <v>230</v>
      </c>
      <c r="CS473" s="51">
        <v>207</v>
      </c>
      <c r="CT473" s="51">
        <v>201</v>
      </c>
      <c r="CU473" s="51">
        <v>176</v>
      </c>
      <c r="CV473" s="51">
        <v>165</v>
      </c>
      <c r="CW473" s="51">
        <v>115</v>
      </c>
      <c r="CX473" s="51">
        <v>132</v>
      </c>
      <c r="CY473" s="51">
        <v>388</v>
      </c>
      <c r="CZ473" s="51">
        <v>611</v>
      </c>
      <c r="DA473" s="51">
        <v>624</v>
      </c>
      <c r="DB473" s="51">
        <v>624</v>
      </c>
      <c r="DC473" s="51">
        <v>688</v>
      </c>
      <c r="DD473" s="51">
        <v>671</v>
      </c>
      <c r="DE473" s="51">
        <v>663</v>
      </c>
      <c r="DF473" s="51">
        <v>714</v>
      </c>
      <c r="DG473" s="51">
        <v>723</v>
      </c>
      <c r="DH473" s="51">
        <v>729</v>
      </c>
      <c r="DI473" s="51">
        <v>723</v>
      </c>
      <c r="DJ473" s="51">
        <v>737</v>
      </c>
      <c r="DK473" s="51">
        <v>705</v>
      </c>
      <c r="DL473" s="51">
        <v>740</v>
      </c>
      <c r="DM473" s="51">
        <v>706</v>
      </c>
      <c r="DN473" s="51">
        <v>727</v>
      </c>
      <c r="DO473" s="51">
        <v>679</v>
      </c>
      <c r="DP473" s="51">
        <v>653</v>
      </c>
      <c r="DQ473" s="51">
        <v>665</v>
      </c>
      <c r="DR473" s="51">
        <v>743</v>
      </c>
      <c r="DS473" s="51">
        <v>979</v>
      </c>
      <c r="DT473" s="51">
        <v>1149</v>
      </c>
      <c r="DU473" s="51">
        <v>1236</v>
      </c>
      <c r="DV473" s="51">
        <v>860</v>
      </c>
      <c r="DW473" s="51">
        <v>802</v>
      </c>
      <c r="DX473" s="51">
        <v>743</v>
      </c>
      <c r="DY473" s="51">
        <v>743</v>
      </c>
      <c r="DZ473" s="51">
        <v>688</v>
      </c>
      <c r="EA473" s="51">
        <v>744</v>
      </c>
      <c r="EB473" s="51">
        <v>752</v>
      </c>
      <c r="EC473" s="51">
        <v>828</v>
      </c>
      <c r="ED473" s="51">
        <v>821</v>
      </c>
      <c r="EE473" s="51">
        <v>810</v>
      </c>
      <c r="EF473" s="51">
        <v>876</v>
      </c>
      <c r="EG473" s="51">
        <v>873</v>
      </c>
      <c r="EH473" s="51">
        <v>888</v>
      </c>
      <c r="EI473" s="51">
        <v>913</v>
      </c>
      <c r="EJ473" s="51">
        <v>873</v>
      </c>
      <c r="EK473" s="51">
        <v>907</v>
      </c>
      <c r="EL473" s="51">
        <v>881</v>
      </c>
      <c r="EM473" s="51">
        <v>910</v>
      </c>
      <c r="EN473" s="51">
        <v>893</v>
      </c>
      <c r="EO473" s="51">
        <v>892</v>
      </c>
      <c r="EP473" s="51">
        <v>871</v>
      </c>
      <c r="EQ473" s="51">
        <v>783</v>
      </c>
      <c r="ER473" s="51">
        <v>743</v>
      </c>
      <c r="ES473" s="51">
        <v>754</v>
      </c>
      <c r="ET473" s="51">
        <v>759</v>
      </c>
      <c r="EU473" s="51">
        <v>762</v>
      </c>
      <c r="EV473" s="51">
        <v>707</v>
      </c>
      <c r="EW473" s="51">
        <v>774</v>
      </c>
      <c r="EX473" s="51">
        <v>770</v>
      </c>
      <c r="EY473" s="51">
        <v>764</v>
      </c>
      <c r="EZ473" s="51">
        <v>735</v>
      </c>
      <c r="FA473" s="51">
        <v>732</v>
      </c>
      <c r="FB473" s="51">
        <v>741</v>
      </c>
      <c r="FC473" s="51">
        <v>731</v>
      </c>
      <c r="FD473" s="51">
        <v>789</v>
      </c>
      <c r="FE473" s="51">
        <v>851</v>
      </c>
      <c r="FF473" s="51">
        <v>737</v>
      </c>
      <c r="FG473" s="51">
        <v>791</v>
      </c>
      <c r="FH473" s="51">
        <v>692</v>
      </c>
      <c r="FI473" s="51">
        <v>681</v>
      </c>
      <c r="FJ473" s="51">
        <v>653</v>
      </c>
      <c r="FK473" s="51">
        <v>651</v>
      </c>
      <c r="FL473" s="51">
        <v>588</v>
      </c>
      <c r="FM473" s="51">
        <v>557</v>
      </c>
      <c r="FN473" s="51">
        <v>562</v>
      </c>
      <c r="FO473" s="51">
        <v>540</v>
      </c>
      <c r="FP473" s="51">
        <v>483</v>
      </c>
      <c r="FQ473" s="51">
        <v>443</v>
      </c>
      <c r="FR473" s="51">
        <v>464</v>
      </c>
      <c r="FS473" s="51">
        <v>450</v>
      </c>
      <c r="FT473" s="51">
        <v>437</v>
      </c>
      <c r="FU473" s="51">
        <v>476</v>
      </c>
      <c r="FV473" s="51">
        <v>467</v>
      </c>
      <c r="FW473" s="51">
        <v>563</v>
      </c>
      <c r="FX473" s="51">
        <v>423</v>
      </c>
      <c r="FY473" s="51">
        <v>389</v>
      </c>
      <c r="FZ473" s="51">
        <v>413</v>
      </c>
      <c r="GA473" s="51">
        <v>392</v>
      </c>
      <c r="GB473" s="51">
        <v>315</v>
      </c>
      <c r="GC473" s="51">
        <v>306</v>
      </c>
      <c r="GD473" s="51">
        <v>340</v>
      </c>
      <c r="GE473" s="51">
        <v>288</v>
      </c>
      <c r="GF473" s="51">
        <v>256</v>
      </c>
      <c r="GG473" s="51">
        <v>282</v>
      </c>
      <c r="GH473" s="51">
        <v>245</v>
      </c>
      <c r="GI473" s="51">
        <v>228</v>
      </c>
      <c r="GJ473" s="51">
        <v>210</v>
      </c>
      <c r="GK473" s="51">
        <v>181</v>
      </c>
      <c r="GL473" s="52">
        <v>795</v>
      </c>
    </row>
    <row r="474" spans="1:194" s="1" customFormat="1">
      <c r="A474" s="30" t="s">
        <v>133</v>
      </c>
      <c r="B474" s="1" t="s">
        <v>549</v>
      </c>
      <c r="C474" s="29" t="str">
        <f t="shared" si="122"/>
        <v>LA England - West Berkshire</v>
      </c>
      <c r="D474" s="50">
        <f t="shared" si="113"/>
        <v>62228</v>
      </c>
      <c r="E474" s="50">
        <f t="shared" si="114"/>
        <v>65218</v>
      </c>
      <c r="F474" s="51">
        <f t="shared" si="115"/>
        <v>162215</v>
      </c>
      <c r="G474" s="51">
        <f t="shared" si="116"/>
        <v>80000</v>
      </c>
      <c r="H474" s="52">
        <f t="shared" si="117"/>
        <v>82215</v>
      </c>
      <c r="I474" s="52">
        <f t="shared" si="118"/>
        <v>62228</v>
      </c>
      <c r="J474" s="52">
        <f t="shared" si="119"/>
        <v>65218</v>
      </c>
      <c r="K474" s="49">
        <f t="shared" si="120"/>
        <v>17772</v>
      </c>
      <c r="L474" s="50">
        <f t="shared" si="121"/>
        <v>16997</v>
      </c>
      <c r="M474" s="51">
        <v>784</v>
      </c>
      <c r="N474" s="51">
        <v>784</v>
      </c>
      <c r="O474" s="51">
        <v>888</v>
      </c>
      <c r="P474" s="51">
        <v>841</v>
      </c>
      <c r="Q474" s="51">
        <v>892</v>
      </c>
      <c r="R474" s="51">
        <v>917</v>
      </c>
      <c r="S474" s="51">
        <v>990</v>
      </c>
      <c r="T474" s="51">
        <v>945</v>
      </c>
      <c r="U474" s="51">
        <v>997</v>
      </c>
      <c r="V474" s="51">
        <v>1050</v>
      </c>
      <c r="W474" s="51">
        <v>1102</v>
      </c>
      <c r="X474" s="51">
        <v>1040</v>
      </c>
      <c r="Y474" s="51">
        <v>1124</v>
      </c>
      <c r="Z474" s="51">
        <v>1090</v>
      </c>
      <c r="AA474" s="51">
        <v>1206</v>
      </c>
      <c r="AB474" s="51">
        <v>1053</v>
      </c>
      <c r="AC474" s="51">
        <v>1083</v>
      </c>
      <c r="AD474" s="51">
        <v>986</v>
      </c>
      <c r="AE474" s="51">
        <v>986</v>
      </c>
      <c r="AF474" s="51">
        <v>725</v>
      </c>
      <c r="AG474" s="51">
        <v>579</v>
      </c>
      <c r="AH474" s="51">
        <v>646</v>
      </c>
      <c r="AI474" s="51">
        <v>800</v>
      </c>
      <c r="AJ474" s="51">
        <v>792</v>
      </c>
      <c r="AK474" s="51">
        <v>849</v>
      </c>
      <c r="AL474" s="51">
        <v>832</v>
      </c>
      <c r="AM474" s="51">
        <v>821</v>
      </c>
      <c r="AN474" s="51">
        <v>873</v>
      </c>
      <c r="AO474" s="51">
        <v>822</v>
      </c>
      <c r="AP474" s="51">
        <v>876</v>
      </c>
      <c r="AQ474" s="51">
        <v>948</v>
      </c>
      <c r="AR474" s="51">
        <v>982</v>
      </c>
      <c r="AS474" s="51">
        <v>935</v>
      </c>
      <c r="AT474" s="51">
        <v>977</v>
      </c>
      <c r="AU474" s="51">
        <v>1015</v>
      </c>
      <c r="AV474" s="51">
        <v>963</v>
      </c>
      <c r="AW474" s="51">
        <v>993</v>
      </c>
      <c r="AX474" s="51">
        <v>1018</v>
      </c>
      <c r="AY474" s="51">
        <v>968</v>
      </c>
      <c r="AZ474" s="51">
        <v>967</v>
      </c>
      <c r="BA474" s="51">
        <v>953</v>
      </c>
      <c r="BB474" s="51">
        <v>1046</v>
      </c>
      <c r="BC474" s="51">
        <v>1023</v>
      </c>
      <c r="BD474" s="51">
        <v>1081</v>
      </c>
      <c r="BE474" s="51">
        <v>1019</v>
      </c>
      <c r="BF474" s="51">
        <v>1047</v>
      </c>
      <c r="BG474" s="51">
        <v>1033</v>
      </c>
      <c r="BH474" s="51">
        <v>1127</v>
      </c>
      <c r="BI474" s="51">
        <v>1060</v>
      </c>
      <c r="BJ474" s="51">
        <v>1131</v>
      </c>
      <c r="BK474" s="51">
        <v>1207</v>
      </c>
      <c r="BL474" s="51">
        <v>1266</v>
      </c>
      <c r="BM474" s="51">
        <v>1235</v>
      </c>
      <c r="BN474" s="51">
        <v>1315</v>
      </c>
      <c r="BO474" s="51">
        <v>1223</v>
      </c>
      <c r="BP474" s="51">
        <v>1256</v>
      </c>
      <c r="BQ474" s="51">
        <v>1227</v>
      </c>
      <c r="BR474" s="51">
        <v>1137</v>
      </c>
      <c r="BS474" s="51">
        <v>1165</v>
      </c>
      <c r="BT474" s="51">
        <v>1167</v>
      </c>
      <c r="BU474" s="51">
        <v>1100</v>
      </c>
      <c r="BV474" s="51">
        <v>1038</v>
      </c>
      <c r="BW474" s="51">
        <v>1040</v>
      </c>
      <c r="BX474" s="51">
        <v>1033</v>
      </c>
      <c r="BY474" s="51">
        <v>935</v>
      </c>
      <c r="BZ474" s="51">
        <v>896</v>
      </c>
      <c r="CA474" s="51">
        <v>876</v>
      </c>
      <c r="CB474" s="51">
        <v>802</v>
      </c>
      <c r="CC474" s="51">
        <v>817</v>
      </c>
      <c r="CD474" s="51">
        <v>826</v>
      </c>
      <c r="CE474" s="51">
        <v>765</v>
      </c>
      <c r="CF474" s="51">
        <v>767</v>
      </c>
      <c r="CG474" s="51">
        <v>728</v>
      </c>
      <c r="CH474" s="51">
        <v>758</v>
      </c>
      <c r="CI474" s="51">
        <v>839</v>
      </c>
      <c r="CJ474" s="51">
        <v>892</v>
      </c>
      <c r="CK474" s="51">
        <v>687</v>
      </c>
      <c r="CL474" s="51">
        <v>643</v>
      </c>
      <c r="CM474" s="51">
        <v>623</v>
      </c>
      <c r="CN474" s="51">
        <v>502</v>
      </c>
      <c r="CO474" s="51">
        <v>435</v>
      </c>
      <c r="CP474" s="51">
        <v>385</v>
      </c>
      <c r="CQ474" s="51">
        <v>430</v>
      </c>
      <c r="CR474" s="51">
        <v>333</v>
      </c>
      <c r="CS474" s="51">
        <v>351</v>
      </c>
      <c r="CT474" s="51">
        <v>305</v>
      </c>
      <c r="CU474" s="51">
        <v>248</v>
      </c>
      <c r="CV474" s="51">
        <v>229</v>
      </c>
      <c r="CW474" s="51">
        <v>178</v>
      </c>
      <c r="CX474" s="51">
        <v>144</v>
      </c>
      <c r="CY474" s="51">
        <v>538</v>
      </c>
      <c r="CZ474" s="51">
        <v>720</v>
      </c>
      <c r="DA474" s="51">
        <v>749</v>
      </c>
      <c r="DB474" s="51">
        <v>754</v>
      </c>
      <c r="DC474" s="51">
        <v>833</v>
      </c>
      <c r="DD474" s="51">
        <v>885</v>
      </c>
      <c r="DE474" s="51">
        <v>884</v>
      </c>
      <c r="DF474" s="51">
        <v>904</v>
      </c>
      <c r="DG474" s="51">
        <v>922</v>
      </c>
      <c r="DH474" s="51">
        <v>966</v>
      </c>
      <c r="DI474" s="51">
        <v>959</v>
      </c>
      <c r="DJ474" s="51">
        <v>995</v>
      </c>
      <c r="DK474" s="51">
        <v>1076</v>
      </c>
      <c r="DL474" s="51">
        <v>1057</v>
      </c>
      <c r="DM474" s="51">
        <v>1040</v>
      </c>
      <c r="DN474" s="51">
        <v>1166</v>
      </c>
      <c r="DO474" s="51">
        <v>1123</v>
      </c>
      <c r="DP474" s="51">
        <v>1057</v>
      </c>
      <c r="DQ474" s="51">
        <v>907</v>
      </c>
      <c r="DR474" s="51">
        <v>1000</v>
      </c>
      <c r="DS474" s="51">
        <v>577</v>
      </c>
      <c r="DT474" s="51">
        <v>492</v>
      </c>
      <c r="DU474" s="51">
        <v>497</v>
      </c>
      <c r="DV474" s="51">
        <v>746</v>
      </c>
      <c r="DW474" s="51">
        <v>774</v>
      </c>
      <c r="DX474" s="51">
        <v>775</v>
      </c>
      <c r="DY474" s="51">
        <v>817</v>
      </c>
      <c r="DZ474" s="51">
        <v>760</v>
      </c>
      <c r="EA474" s="51">
        <v>880</v>
      </c>
      <c r="EB474" s="51">
        <v>849</v>
      </c>
      <c r="EC474" s="51">
        <v>909</v>
      </c>
      <c r="ED474" s="51">
        <v>946</v>
      </c>
      <c r="EE474" s="51">
        <v>955</v>
      </c>
      <c r="EF474" s="51">
        <v>1037</v>
      </c>
      <c r="EG474" s="51">
        <v>1064</v>
      </c>
      <c r="EH474" s="51">
        <v>1023</v>
      </c>
      <c r="EI474" s="51">
        <v>1030</v>
      </c>
      <c r="EJ474" s="51">
        <v>1066</v>
      </c>
      <c r="EK474" s="51">
        <v>1064</v>
      </c>
      <c r="EL474" s="51">
        <v>1139</v>
      </c>
      <c r="EM474" s="51">
        <v>1020</v>
      </c>
      <c r="EN474" s="51">
        <v>1086</v>
      </c>
      <c r="EO474" s="51">
        <v>1099</v>
      </c>
      <c r="EP474" s="51">
        <v>1072</v>
      </c>
      <c r="EQ474" s="51">
        <v>1119</v>
      </c>
      <c r="ER474" s="51">
        <v>1047</v>
      </c>
      <c r="ES474" s="51">
        <v>1051</v>
      </c>
      <c r="ET474" s="51">
        <v>1073</v>
      </c>
      <c r="EU474" s="51">
        <v>1141</v>
      </c>
      <c r="EV474" s="51">
        <v>1215</v>
      </c>
      <c r="EW474" s="51">
        <v>1204</v>
      </c>
      <c r="EX474" s="51">
        <v>1232</v>
      </c>
      <c r="EY474" s="51">
        <v>1326</v>
      </c>
      <c r="EZ474" s="51">
        <v>1171</v>
      </c>
      <c r="FA474" s="51">
        <v>1293</v>
      </c>
      <c r="FB474" s="51">
        <v>1234</v>
      </c>
      <c r="FC474" s="51">
        <v>1229</v>
      </c>
      <c r="FD474" s="51">
        <v>1166</v>
      </c>
      <c r="FE474" s="51">
        <v>1234</v>
      </c>
      <c r="FF474" s="51">
        <v>1150</v>
      </c>
      <c r="FG474" s="51">
        <v>1176</v>
      </c>
      <c r="FH474" s="51">
        <v>1127</v>
      </c>
      <c r="FI474" s="51">
        <v>1081</v>
      </c>
      <c r="FJ474" s="51">
        <v>971</v>
      </c>
      <c r="FK474" s="51">
        <v>988</v>
      </c>
      <c r="FL474" s="51">
        <v>1015</v>
      </c>
      <c r="FM474" s="51">
        <v>935</v>
      </c>
      <c r="FN474" s="51">
        <v>923</v>
      </c>
      <c r="FO474" s="51">
        <v>864</v>
      </c>
      <c r="FP474" s="51">
        <v>818</v>
      </c>
      <c r="FQ474" s="51">
        <v>835</v>
      </c>
      <c r="FR474" s="51">
        <v>851</v>
      </c>
      <c r="FS474" s="51">
        <v>845</v>
      </c>
      <c r="FT474" s="51">
        <v>855</v>
      </c>
      <c r="FU474" s="51">
        <v>869</v>
      </c>
      <c r="FV474" s="51">
        <v>883</v>
      </c>
      <c r="FW474" s="51">
        <v>977</v>
      </c>
      <c r="FX474" s="51">
        <v>733</v>
      </c>
      <c r="FY474" s="51">
        <v>756</v>
      </c>
      <c r="FZ474" s="51">
        <v>677</v>
      </c>
      <c r="GA474" s="51">
        <v>664</v>
      </c>
      <c r="GB474" s="51">
        <v>554</v>
      </c>
      <c r="GC474" s="51">
        <v>477</v>
      </c>
      <c r="GD474" s="51">
        <v>446</v>
      </c>
      <c r="GE474" s="51">
        <v>454</v>
      </c>
      <c r="GF474" s="51">
        <v>427</v>
      </c>
      <c r="GG474" s="51">
        <v>331</v>
      </c>
      <c r="GH474" s="51">
        <v>326</v>
      </c>
      <c r="GI474" s="51">
        <v>328</v>
      </c>
      <c r="GJ474" s="51">
        <v>238</v>
      </c>
      <c r="GK474" s="51">
        <v>242</v>
      </c>
      <c r="GL474" s="52">
        <v>990</v>
      </c>
    </row>
    <row r="475" spans="1:194" s="1" customFormat="1">
      <c r="A475" s="30" t="s">
        <v>133</v>
      </c>
      <c r="B475" s="1" t="s">
        <v>550</v>
      </c>
      <c r="C475" s="29" t="str">
        <f t="shared" si="122"/>
        <v>LA England - West Devon</v>
      </c>
      <c r="D475" s="50">
        <f t="shared" si="113"/>
        <v>23429</v>
      </c>
      <c r="E475" s="50">
        <f t="shared" si="114"/>
        <v>24733</v>
      </c>
      <c r="F475" s="51">
        <f t="shared" si="115"/>
        <v>58190</v>
      </c>
      <c r="G475" s="51">
        <f t="shared" si="116"/>
        <v>28479</v>
      </c>
      <c r="H475" s="52">
        <f t="shared" si="117"/>
        <v>29711</v>
      </c>
      <c r="I475" s="52">
        <f t="shared" si="118"/>
        <v>23429</v>
      </c>
      <c r="J475" s="52">
        <f t="shared" si="119"/>
        <v>24733</v>
      </c>
      <c r="K475" s="49">
        <f t="shared" si="120"/>
        <v>5050</v>
      </c>
      <c r="L475" s="50">
        <f t="shared" si="121"/>
        <v>4978</v>
      </c>
      <c r="M475" s="51">
        <v>218</v>
      </c>
      <c r="N475" s="51">
        <v>209</v>
      </c>
      <c r="O475" s="51">
        <v>238</v>
      </c>
      <c r="P475" s="51">
        <v>217</v>
      </c>
      <c r="Q475" s="51">
        <v>230</v>
      </c>
      <c r="R475" s="51">
        <v>243</v>
      </c>
      <c r="S475" s="51">
        <v>292</v>
      </c>
      <c r="T475" s="51">
        <v>251</v>
      </c>
      <c r="U475" s="51">
        <v>288</v>
      </c>
      <c r="V475" s="51">
        <v>319</v>
      </c>
      <c r="W475" s="51">
        <v>293</v>
      </c>
      <c r="X475" s="51">
        <v>281</v>
      </c>
      <c r="Y475" s="51">
        <v>313</v>
      </c>
      <c r="Z475" s="51">
        <v>293</v>
      </c>
      <c r="AA475" s="51">
        <v>354</v>
      </c>
      <c r="AB475" s="51">
        <v>348</v>
      </c>
      <c r="AC475" s="51">
        <v>333</v>
      </c>
      <c r="AD475" s="51">
        <v>330</v>
      </c>
      <c r="AE475" s="51">
        <v>343</v>
      </c>
      <c r="AF475" s="51">
        <v>253</v>
      </c>
      <c r="AG475" s="51">
        <v>211</v>
      </c>
      <c r="AH475" s="51">
        <v>165</v>
      </c>
      <c r="AI475" s="51">
        <v>236</v>
      </c>
      <c r="AJ475" s="51">
        <v>261</v>
      </c>
      <c r="AK475" s="51">
        <v>257</v>
      </c>
      <c r="AL475" s="51">
        <v>231</v>
      </c>
      <c r="AM475" s="51">
        <v>253</v>
      </c>
      <c r="AN475" s="51">
        <v>219</v>
      </c>
      <c r="AO475" s="51">
        <v>246</v>
      </c>
      <c r="AP475" s="51">
        <v>219</v>
      </c>
      <c r="AQ475" s="51">
        <v>262</v>
      </c>
      <c r="AR475" s="51">
        <v>307</v>
      </c>
      <c r="AS475" s="51">
        <v>259</v>
      </c>
      <c r="AT475" s="51">
        <v>320</v>
      </c>
      <c r="AU475" s="51">
        <v>260</v>
      </c>
      <c r="AV475" s="51">
        <v>242</v>
      </c>
      <c r="AW475" s="51">
        <v>296</v>
      </c>
      <c r="AX475" s="51">
        <v>280</v>
      </c>
      <c r="AY475" s="51">
        <v>273</v>
      </c>
      <c r="AZ475" s="51">
        <v>297</v>
      </c>
      <c r="BA475" s="51">
        <v>293</v>
      </c>
      <c r="BB475" s="51">
        <v>293</v>
      </c>
      <c r="BC475" s="51">
        <v>335</v>
      </c>
      <c r="BD475" s="51">
        <v>316</v>
      </c>
      <c r="BE475" s="51">
        <v>248</v>
      </c>
      <c r="BF475" s="51">
        <v>266</v>
      </c>
      <c r="BG475" s="51">
        <v>260</v>
      </c>
      <c r="BH475" s="51">
        <v>300</v>
      </c>
      <c r="BI475" s="51">
        <v>381</v>
      </c>
      <c r="BJ475" s="51">
        <v>372</v>
      </c>
      <c r="BK475" s="51">
        <v>391</v>
      </c>
      <c r="BL475" s="51">
        <v>393</v>
      </c>
      <c r="BM475" s="51">
        <v>379</v>
      </c>
      <c r="BN475" s="51">
        <v>429</v>
      </c>
      <c r="BO475" s="51">
        <v>415</v>
      </c>
      <c r="BP475" s="51">
        <v>486</v>
      </c>
      <c r="BQ475" s="51">
        <v>479</v>
      </c>
      <c r="BR475" s="51">
        <v>475</v>
      </c>
      <c r="BS475" s="51">
        <v>533</v>
      </c>
      <c r="BT475" s="51">
        <v>449</v>
      </c>
      <c r="BU475" s="51">
        <v>492</v>
      </c>
      <c r="BV475" s="51">
        <v>475</v>
      </c>
      <c r="BW475" s="51">
        <v>471</v>
      </c>
      <c r="BX475" s="51">
        <v>440</v>
      </c>
      <c r="BY475" s="51">
        <v>433</v>
      </c>
      <c r="BZ475" s="51">
        <v>453</v>
      </c>
      <c r="CA475" s="51">
        <v>402</v>
      </c>
      <c r="CB475" s="51">
        <v>421</v>
      </c>
      <c r="CC475" s="51">
        <v>415</v>
      </c>
      <c r="CD475" s="51">
        <v>410</v>
      </c>
      <c r="CE475" s="51">
        <v>394</v>
      </c>
      <c r="CF475" s="51">
        <v>411</v>
      </c>
      <c r="CG475" s="51">
        <v>413</v>
      </c>
      <c r="CH475" s="51">
        <v>392</v>
      </c>
      <c r="CI475" s="51">
        <v>430</v>
      </c>
      <c r="CJ475" s="51">
        <v>477</v>
      </c>
      <c r="CK475" s="51">
        <v>359</v>
      </c>
      <c r="CL475" s="51">
        <v>364</v>
      </c>
      <c r="CM475" s="51">
        <v>359</v>
      </c>
      <c r="CN475" s="51">
        <v>282</v>
      </c>
      <c r="CO475" s="51">
        <v>247</v>
      </c>
      <c r="CP475" s="51">
        <v>230</v>
      </c>
      <c r="CQ475" s="51">
        <v>210</v>
      </c>
      <c r="CR475" s="51">
        <v>190</v>
      </c>
      <c r="CS475" s="51">
        <v>178</v>
      </c>
      <c r="CT475" s="51">
        <v>154</v>
      </c>
      <c r="CU475" s="51">
        <v>137</v>
      </c>
      <c r="CV475" s="51">
        <v>130</v>
      </c>
      <c r="CW475" s="51">
        <v>103</v>
      </c>
      <c r="CX475" s="51">
        <v>98</v>
      </c>
      <c r="CY475" s="51">
        <v>276</v>
      </c>
      <c r="CZ475" s="51">
        <v>195</v>
      </c>
      <c r="DA475" s="51">
        <v>209</v>
      </c>
      <c r="DB475" s="51">
        <v>218</v>
      </c>
      <c r="DC475" s="51">
        <v>226</v>
      </c>
      <c r="DD475" s="51">
        <v>232</v>
      </c>
      <c r="DE475" s="51">
        <v>260</v>
      </c>
      <c r="DF475" s="51">
        <v>251</v>
      </c>
      <c r="DG475" s="51">
        <v>271</v>
      </c>
      <c r="DH475" s="51">
        <v>283</v>
      </c>
      <c r="DI475" s="51">
        <v>282</v>
      </c>
      <c r="DJ475" s="51">
        <v>306</v>
      </c>
      <c r="DK475" s="51">
        <v>298</v>
      </c>
      <c r="DL475" s="51">
        <v>317</v>
      </c>
      <c r="DM475" s="51">
        <v>302</v>
      </c>
      <c r="DN475" s="51">
        <v>343</v>
      </c>
      <c r="DO475" s="51">
        <v>341</v>
      </c>
      <c r="DP475" s="51">
        <v>312</v>
      </c>
      <c r="DQ475" s="51">
        <v>332</v>
      </c>
      <c r="DR475" s="51">
        <v>277</v>
      </c>
      <c r="DS475" s="51">
        <v>226</v>
      </c>
      <c r="DT475" s="51">
        <v>176</v>
      </c>
      <c r="DU475" s="51">
        <v>181</v>
      </c>
      <c r="DV475" s="51">
        <v>180</v>
      </c>
      <c r="DW475" s="51">
        <v>213</v>
      </c>
      <c r="DX475" s="51">
        <v>207</v>
      </c>
      <c r="DY475" s="51">
        <v>230</v>
      </c>
      <c r="DZ475" s="51">
        <v>197</v>
      </c>
      <c r="EA475" s="51">
        <v>235</v>
      </c>
      <c r="EB475" s="51">
        <v>265</v>
      </c>
      <c r="EC475" s="51">
        <v>249</v>
      </c>
      <c r="ED475" s="51">
        <v>256</v>
      </c>
      <c r="EE475" s="51">
        <v>253</v>
      </c>
      <c r="EF475" s="51">
        <v>292</v>
      </c>
      <c r="EG475" s="51">
        <v>284</v>
      </c>
      <c r="EH475" s="51">
        <v>278</v>
      </c>
      <c r="EI475" s="51">
        <v>285</v>
      </c>
      <c r="EJ475" s="51">
        <v>268</v>
      </c>
      <c r="EK475" s="51">
        <v>281</v>
      </c>
      <c r="EL475" s="51">
        <v>291</v>
      </c>
      <c r="EM475" s="51">
        <v>289</v>
      </c>
      <c r="EN475" s="51">
        <v>291</v>
      </c>
      <c r="EO475" s="51">
        <v>360</v>
      </c>
      <c r="EP475" s="51">
        <v>311</v>
      </c>
      <c r="EQ475" s="51">
        <v>296</v>
      </c>
      <c r="ER475" s="51">
        <v>278</v>
      </c>
      <c r="ES475" s="51">
        <v>271</v>
      </c>
      <c r="ET475" s="51">
        <v>325</v>
      </c>
      <c r="EU475" s="51">
        <v>311</v>
      </c>
      <c r="EV475" s="51">
        <v>323</v>
      </c>
      <c r="EW475" s="51">
        <v>413</v>
      </c>
      <c r="EX475" s="51">
        <v>411</v>
      </c>
      <c r="EY475" s="51">
        <v>397</v>
      </c>
      <c r="EZ475" s="51">
        <v>411</v>
      </c>
      <c r="FA475" s="51">
        <v>499</v>
      </c>
      <c r="FB475" s="51">
        <v>485</v>
      </c>
      <c r="FC475" s="51">
        <v>460</v>
      </c>
      <c r="FD475" s="51">
        <v>502</v>
      </c>
      <c r="FE475" s="51">
        <v>539</v>
      </c>
      <c r="FF475" s="51">
        <v>549</v>
      </c>
      <c r="FG475" s="51">
        <v>533</v>
      </c>
      <c r="FH475" s="51">
        <v>522</v>
      </c>
      <c r="FI475" s="51">
        <v>532</v>
      </c>
      <c r="FJ475" s="51">
        <v>476</v>
      </c>
      <c r="FK475" s="51">
        <v>475</v>
      </c>
      <c r="FL475" s="51">
        <v>449</v>
      </c>
      <c r="FM475" s="51">
        <v>439</v>
      </c>
      <c r="FN475" s="51">
        <v>449</v>
      </c>
      <c r="FO475" s="51">
        <v>432</v>
      </c>
      <c r="FP475" s="51">
        <v>434</v>
      </c>
      <c r="FQ475" s="51">
        <v>404</v>
      </c>
      <c r="FR475" s="51">
        <v>428</v>
      </c>
      <c r="FS475" s="51">
        <v>423</v>
      </c>
      <c r="FT475" s="51">
        <v>445</v>
      </c>
      <c r="FU475" s="51">
        <v>458</v>
      </c>
      <c r="FV475" s="51">
        <v>491</v>
      </c>
      <c r="FW475" s="51">
        <v>536</v>
      </c>
      <c r="FX475" s="51">
        <v>377</v>
      </c>
      <c r="FY475" s="51">
        <v>378</v>
      </c>
      <c r="FZ475" s="51">
        <v>351</v>
      </c>
      <c r="GA475" s="51">
        <v>329</v>
      </c>
      <c r="GB475" s="51">
        <v>271</v>
      </c>
      <c r="GC475" s="51">
        <v>247</v>
      </c>
      <c r="GD475" s="51">
        <v>239</v>
      </c>
      <c r="GE475" s="51">
        <v>228</v>
      </c>
      <c r="GF475" s="51">
        <v>218</v>
      </c>
      <c r="GG475" s="51">
        <v>214</v>
      </c>
      <c r="GH475" s="51">
        <v>177</v>
      </c>
      <c r="GI475" s="51">
        <v>172</v>
      </c>
      <c r="GJ475" s="51">
        <v>143</v>
      </c>
      <c r="GK475" s="51">
        <v>127</v>
      </c>
      <c r="GL475" s="52">
        <v>491</v>
      </c>
    </row>
    <row r="476" spans="1:194" s="1" customFormat="1">
      <c r="A476" s="30" t="s">
        <v>133</v>
      </c>
      <c r="B476" s="1" t="s">
        <v>551</v>
      </c>
      <c r="C476" s="29" t="str">
        <f t="shared" si="122"/>
        <v>LA England - West Lancashire</v>
      </c>
      <c r="D476" s="50">
        <f t="shared" si="113"/>
        <v>45960</v>
      </c>
      <c r="E476" s="50">
        <f t="shared" si="114"/>
        <v>51265</v>
      </c>
      <c r="F476" s="51">
        <f t="shared" si="115"/>
        <v>119367</v>
      </c>
      <c r="G476" s="51">
        <f t="shared" si="116"/>
        <v>57283</v>
      </c>
      <c r="H476" s="52">
        <f t="shared" si="117"/>
        <v>62084</v>
      </c>
      <c r="I476" s="52">
        <f t="shared" si="118"/>
        <v>45960</v>
      </c>
      <c r="J476" s="52">
        <f t="shared" si="119"/>
        <v>51265</v>
      </c>
      <c r="K476" s="49">
        <f t="shared" si="120"/>
        <v>11323</v>
      </c>
      <c r="L476" s="50">
        <f t="shared" si="121"/>
        <v>10819</v>
      </c>
      <c r="M476" s="51">
        <v>543</v>
      </c>
      <c r="N476" s="51">
        <v>512</v>
      </c>
      <c r="O476" s="51">
        <v>545</v>
      </c>
      <c r="P476" s="51">
        <v>579</v>
      </c>
      <c r="Q476" s="51">
        <v>581</v>
      </c>
      <c r="R476" s="51">
        <v>617</v>
      </c>
      <c r="S476" s="51">
        <v>605</v>
      </c>
      <c r="T476" s="51">
        <v>623</v>
      </c>
      <c r="U476" s="51">
        <v>588</v>
      </c>
      <c r="V476" s="51">
        <v>654</v>
      </c>
      <c r="W476" s="51">
        <v>650</v>
      </c>
      <c r="X476" s="51">
        <v>724</v>
      </c>
      <c r="Y476" s="51">
        <v>662</v>
      </c>
      <c r="Z476" s="51">
        <v>689</v>
      </c>
      <c r="AA476" s="51">
        <v>753</v>
      </c>
      <c r="AB476" s="51">
        <v>654</v>
      </c>
      <c r="AC476" s="51">
        <v>692</v>
      </c>
      <c r="AD476" s="51">
        <v>652</v>
      </c>
      <c r="AE476" s="51">
        <v>693</v>
      </c>
      <c r="AF476" s="51">
        <v>1013</v>
      </c>
      <c r="AG476" s="51">
        <v>1067</v>
      </c>
      <c r="AH476" s="51">
        <v>960</v>
      </c>
      <c r="AI476" s="51">
        <v>673</v>
      </c>
      <c r="AJ476" s="51">
        <v>663</v>
      </c>
      <c r="AK476" s="51">
        <v>556</v>
      </c>
      <c r="AL476" s="51">
        <v>638</v>
      </c>
      <c r="AM476" s="51">
        <v>558</v>
      </c>
      <c r="AN476" s="51">
        <v>605</v>
      </c>
      <c r="AO476" s="51">
        <v>640</v>
      </c>
      <c r="AP476" s="51">
        <v>597</v>
      </c>
      <c r="AQ476" s="51">
        <v>582</v>
      </c>
      <c r="AR476" s="51">
        <v>710</v>
      </c>
      <c r="AS476" s="51">
        <v>631</v>
      </c>
      <c r="AT476" s="51">
        <v>663</v>
      </c>
      <c r="AU476" s="51">
        <v>685</v>
      </c>
      <c r="AV476" s="51">
        <v>686</v>
      </c>
      <c r="AW476" s="51">
        <v>655</v>
      </c>
      <c r="AX476" s="51">
        <v>592</v>
      </c>
      <c r="AY476" s="51">
        <v>603</v>
      </c>
      <c r="AZ476" s="51">
        <v>655</v>
      </c>
      <c r="BA476" s="51">
        <v>572</v>
      </c>
      <c r="BB476" s="51">
        <v>641</v>
      </c>
      <c r="BC476" s="51">
        <v>651</v>
      </c>
      <c r="BD476" s="51">
        <v>573</v>
      </c>
      <c r="BE476" s="51">
        <v>616</v>
      </c>
      <c r="BF476" s="51">
        <v>554</v>
      </c>
      <c r="BG476" s="51">
        <v>621</v>
      </c>
      <c r="BH476" s="51">
        <v>627</v>
      </c>
      <c r="BI476" s="51">
        <v>691</v>
      </c>
      <c r="BJ476" s="51">
        <v>710</v>
      </c>
      <c r="BK476" s="51">
        <v>776</v>
      </c>
      <c r="BL476" s="51">
        <v>835</v>
      </c>
      <c r="BM476" s="51">
        <v>815</v>
      </c>
      <c r="BN476" s="51">
        <v>861</v>
      </c>
      <c r="BO476" s="51">
        <v>856</v>
      </c>
      <c r="BP476" s="51">
        <v>831</v>
      </c>
      <c r="BQ476" s="51">
        <v>944</v>
      </c>
      <c r="BR476" s="51">
        <v>943</v>
      </c>
      <c r="BS476" s="51">
        <v>915</v>
      </c>
      <c r="BT476" s="51">
        <v>867</v>
      </c>
      <c r="BU476" s="51">
        <v>837</v>
      </c>
      <c r="BV476" s="51">
        <v>773</v>
      </c>
      <c r="BW476" s="51">
        <v>782</v>
      </c>
      <c r="BX476" s="51">
        <v>734</v>
      </c>
      <c r="BY476" s="51">
        <v>768</v>
      </c>
      <c r="BZ476" s="51">
        <v>707</v>
      </c>
      <c r="CA476" s="51">
        <v>664</v>
      </c>
      <c r="CB476" s="51">
        <v>634</v>
      </c>
      <c r="CC476" s="51">
        <v>628</v>
      </c>
      <c r="CD476" s="51">
        <v>651</v>
      </c>
      <c r="CE476" s="51">
        <v>603</v>
      </c>
      <c r="CF476" s="51">
        <v>633</v>
      </c>
      <c r="CG476" s="51">
        <v>637</v>
      </c>
      <c r="CH476" s="51">
        <v>686</v>
      </c>
      <c r="CI476" s="51">
        <v>670</v>
      </c>
      <c r="CJ476" s="51">
        <v>658</v>
      </c>
      <c r="CK476" s="51">
        <v>545</v>
      </c>
      <c r="CL476" s="51">
        <v>478</v>
      </c>
      <c r="CM476" s="51">
        <v>489</v>
      </c>
      <c r="CN476" s="51">
        <v>468</v>
      </c>
      <c r="CO476" s="51">
        <v>379</v>
      </c>
      <c r="CP476" s="51">
        <v>370</v>
      </c>
      <c r="CQ476" s="51">
        <v>305</v>
      </c>
      <c r="CR476" s="51">
        <v>284</v>
      </c>
      <c r="CS476" s="51">
        <v>267</v>
      </c>
      <c r="CT476" s="51">
        <v>266</v>
      </c>
      <c r="CU476" s="51">
        <v>202</v>
      </c>
      <c r="CV476" s="51">
        <v>185</v>
      </c>
      <c r="CW476" s="51">
        <v>150</v>
      </c>
      <c r="CX476" s="51">
        <v>122</v>
      </c>
      <c r="CY476" s="51">
        <v>361</v>
      </c>
      <c r="CZ476" s="51">
        <v>576</v>
      </c>
      <c r="DA476" s="51">
        <v>480</v>
      </c>
      <c r="DB476" s="51">
        <v>516</v>
      </c>
      <c r="DC476" s="51">
        <v>579</v>
      </c>
      <c r="DD476" s="51">
        <v>539</v>
      </c>
      <c r="DE476" s="51">
        <v>543</v>
      </c>
      <c r="DF476" s="51">
        <v>547</v>
      </c>
      <c r="DG476" s="51">
        <v>588</v>
      </c>
      <c r="DH476" s="51">
        <v>568</v>
      </c>
      <c r="DI476" s="51">
        <v>664</v>
      </c>
      <c r="DJ476" s="51">
        <v>680</v>
      </c>
      <c r="DK476" s="51">
        <v>630</v>
      </c>
      <c r="DL476" s="51">
        <v>655</v>
      </c>
      <c r="DM476" s="51">
        <v>636</v>
      </c>
      <c r="DN476" s="51">
        <v>690</v>
      </c>
      <c r="DO476" s="51">
        <v>639</v>
      </c>
      <c r="DP476" s="51">
        <v>621</v>
      </c>
      <c r="DQ476" s="51">
        <v>668</v>
      </c>
      <c r="DR476" s="51">
        <v>821</v>
      </c>
      <c r="DS476" s="51">
        <v>1558</v>
      </c>
      <c r="DT476" s="51">
        <v>1748</v>
      </c>
      <c r="DU476" s="51">
        <v>1233</v>
      </c>
      <c r="DV476" s="51">
        <v>723</v>
      </c>
      <c r="DW476" s="51">
        <v>627</v>
      </c>
      <c r="DX476" s="51">
        <v>651</v>
      </c>
      <c r="DY476" s="51">
        <v>582</v>
      </c>
      <c r="DZ476" s="51">
        <v>576</v>
      </c>
      <c r="EA476" s="51">
        <v>547</v>
      </c>
      <c r="EB476" s="51">
        <v>613</v>
      </c>
      <c r="EC476" s="51">
        <v>593</v>
      </c>
      <c r="ED476" s="51">
        <v>680</v>
      </c>
      <c r="EE476" s="51">
        <v>685</v>
      </c>
      <c r="EF476" s="51">
        <v>695</v>
      </c>
      <c r="EG476" s="51">
        <v>664</v>
      </c>
      <c r="EH476" s="51">
        <v>694</v>
      </c>
      <c r="EI476" s="51">
        <v>677</v>
      </c>
      <c r="EJ476" s="51">
        <v>681</v>
      </c>
      <c r="EK476" s="51">
        <v>734</v>
      </c>
      <c r="EL476" s="51">
        <v>703</v>
      </c>
      <c r="EM476" s="51">
        <v>663</v>
      </c>
      <c r="EN476" s="51">
        <v>650</v>
      </c>
      <c r="EO476" s="51">
        <v>608</v>
      </c>
      <c r="EP476" s="51">
        <v>698</v>
      </c>
      <c r="EQ476" s="51">
        <v>664</v>
      </c>
      <c r="ER476" s="51">
        <v>627</v>
      </c>
      <c r="ES476" s="51">
        <v>600</v>
      </c>
      <c r="ET476" s="51">
        <v>639</v>
      </c>
      <c r="EU476" s="51">
        <v>658</v>
      </c>
      <c r="EV476" s="51">
        <v>704</v>
      </c>
      <c r="EW476" s="51">
        <v>818</v>
      </c>
      <c r="EX476" s="51">
        <v>858</v>
      </c>
      <c r="EY476" s="51">
        <v>909</v>
      </c>
      <c r="EZ476" s="51">
        <v>859</v>
      </c>
      <c r="FA476" s="51">
        <v>895</v>
      </c>
      <c r="FB476" s="51">
        <v>869</v>
      </c>
      <c r="FC476" s="51">
        <v>859</v>
      </c>
      <c r="FD476" s="51">
        <v>940</v>
      </c>
      <c r="FE476" s="51">
        <v>948</v>
      </c>
      <c r="FF476" s="51">
        <v>898</v>
      </c>
      <c r="FG476" s="51">
        <v>884</v>
      </c>
      <c r="FH476" s="51">
        <v>918</v>
      </c>
      <c r="FI476" s="51">
        <v>838</v>
      </c>
      <c r="FJ476" s="51">
        <v>826</v>
      </c>
      <c r="FK476" s="51">
        <v>784</v>
      </c>
      <c r="FL476" s="51">
        <v>792</v>
      </c>
      <c r="FM476" s="51">
        <v>745</v>
      </c>
      <c r="FN476" s="51">
        <v>727</v>
      </c>
      <c r="FO476" s="51">
        <v>728</v>
      </c>
      <c r="FP476" s="51">
        <v>686</v>
      </c>
      <c r="FQ476" s="51">
        <v>678</v>
      </c>
      <c r="FR476" s="51">
        <v>668</v>
      </c>
      <c r="FS476" s="51">
        <v>691</v>
      </c>
      <c r="FT476" s="51">
        <v>652</v>
      </c>
      <c r="FU476" s="51">
        <v>706</v>
      </c>
      <c r="FV476" s="51">
        <v>771</v>
      </c>
      <c r="FW476" s="51">
        <v>828</v>
      </c>
      <c r="FX476" s="51">
        <v>616</v>
      </c>
      <c r="FY476" s="51">
        <v>580</v>
      </c>
      <c r="FZ476" s="51">
        <v>549</v>
      </c>
      <c r="GA476" s="51">
        <v>544</v>
      </c>
      <c r="GB476" s="51">
        <v>522</v>
      </c>
      <c r="GC476" s="51">
        <v>413</v>
      </c>
      <c r="GD476" s="51">
        <v>392</v>
      </c>
      <c r="GE476" s="51">
        <v>418</v>
      </c>
      <c r="GF476" s="51">
        <v>364</v>
      </c>
      <c r="GG476" s="51">
        <v>347</v>
      </c>
      <c r="GH476" s="51">
        <v>304</v>
      </c>
      <c r="GI476" s="51">
        <v>260</v>
      </c>
      <c r="GJ476" s="51">
        <v>249</v>
      </c>
      <c r="GK476" s="51">
        <v>174</v>
      </c>
      <c r="GL476" s="52">
        <v>762</v>
      </c>
    </row>
    <row r="477" spans="1:194" s="1" customFormat="1">
      <c r="A477" s="30" t="s">
        <v>133</v>
      </c>
      <c r="B477" s="1" t="s">
        <v>552</v>
      </c>
      <c r="C477" s="29" t="str">
        <f t="shared" si="122"/>
        <v>LA England - West Lindsey</v>
      </c>
      <c r="D477" s="50">
        <f t="shared" si="113"/>
        <v>38057</v>
      </c>
      <c r="E477" s="50">
        <f t="shared" si="114"/>
        <v>40441</v>
      </c>
      <c r="F477" s="51">
        <f t="shared" si="115"/>
        <v>96817</v>
      </c>
      <c r="G477" s="51">
        <f t="shared" si="116"/>
        <v>47535</v>
      </c>
      <c r="H477" s="52">
        <f t="shared" si="117"/>
        <v>49282</v>
      </c>
      <c r="I477" s="52">
        <f t="shared" si="118"/>
        <v>38057</v>
      </c>
      <c r="J477" s="52">
        <f t="shared" si="119"/>
        <v>40441</v>
      </c>
      <c r="K477" s="49">
        <f t="shared" si="120"/>
        <v>9478</v>
      </c>
      <c r="L477" s="50">
        <f t="shared" si="121"/>
        <v>8841</v>
      </c>
      <c r="M477" s="51">
        <v>383</v>
      </c>
      <c r="N477" s="51">
        <v>457</v>
      </c>
      <c r="O477" s="51">
        <v>470</v>
      </c>
      <c r="P477" s="51">
        <v>488</v>
      </c>
      <c r="Q477" s="51">
        <v>529</v>
      </c>
      <c r="R477" s="51">
        <v>500</v>
      </c>
      <c r="S477" s="51">
        <v>521</v>
      </c>
      <c r="T477" s="51">
        <v>548</v>
      </c>
      <c r="U477" s="51">
        <v>576</v>
      </c>
      <c r="V477" s="51">
        <v>536</v>
      </c>
      <c r="W477" s="51">
        <v>595</v>
      </c>
      <c r="X477" s="51">
        <v>586</v>
      </c>
      <c r="Y477" s="51">
        <v>557</v>
      </c>
      <c r="Z477" s="51">
        <v>541</v>
      </c>
      <c r="AA477" s="51">
        <v>580</v>
      </c>
      <c r="AB477" s="51">
        <v>545</v>
      </c>
      <c r="AC477" s="51">
        <v>544</v>
      </c>
      <c r="AD477" s="51">
        <v>522</v>
      </c>
      <c r="AE477" s="51">
        <v>533</v>
      </c>
      <c r="AF477" s="51">
        <v>372</v>
      </c>
      <c r="AG477" s="51">
        <v>325</v>
      </c>
      <c r="AH477" s="51">
        <v>421</v>
      </c>
      <c r="AI477" s="51">
        <v>419</v>
      </c>
      <c r="AJ477" s="51">
        <v>465</v>
      </c>
      <c r="AK477" s="51">
        <v>437</v>
      </c>
      <c r="AL477" s="51">
        <v>492</v>
      </c>
      <c r="AM477" s="51">
        <v>464</v>
      </c>
      <c r="AN477" s="51">
        <v>463</v>
      </c>
      <c r="AO477" s="51">
        <v>464</v>
      </c>
      <c r="AP477" s="51">
        <v>495</v>
      </c>
      <c r="AQ477" s="51">
        <v>495</v>
      </c>
      <c r="AR477" s="51">
        <v>549</v>
      </c>
      <c r="AS477" s="51">
        <v>511</v>
      </c>
      <c r="AT477" s="51">
        <v>479</v>
      </c>
      <c r="AU477" s="51">
        <v>504</v>
      </c>
      <c r="AV477" s="51">
        <v>500</v>
      </c>
      <c r="AW477" s="51">
        <v>491</v>
      </c>
      <c r="AX477" s="51">
        <v>574</v>
      </c>
      <c r="AY477" s="51">
        <v>484</v>
      </c>
      <c r="AZ477" s="51">
        <v>503</v>
      </c>
      <c r="BA477" s="51">
        <v>512</v>
      </c>
      <c r="BB477" s="51">
        <v>528</v>
      </c>
      <c r="BC477" s="51">
        <v>511</v>
      </c>
      <c r="BD477" s="51">
        <v>525</v>
      </c>
      <c r="BE477" s="51">
        <v>481</v>
      </c>
      <c r="BF477" s="51">
        <v>463</v>
      </c>
      <c r="BG477" s="51">
        <v>515</v>
      </c>
      <c r="BH477" s="51">
        <v>503</v>
      </c>
      <c r="BI477" s="51">
        <v>581</v>
      </c>
      <c r="BJ477" s="51">
        <v>576</v>
      </c>
      <c r="BK477" s="51">
        <v>624</v>
      </c>
      <c r="BL477" s="51">
        <v>694</v>
      </c>
      <c r="BM477" s="51">
        <v>680</v>
      </c>
      <c r="BN477" s="51">
        <v>717</v>
      </c>
      <c r="BO477" s="51">
        <v>701</v>
      </c>
      <c r="BP477" s="51">
        <v>794</v>
      </c>
      <c r="BQ477" s="51">
        <v>757</v>
      </c>
      <c r="BR477" s="51">
        <v>718</v>
      </c>
      <c r="BS477" s="51">
        <v>732</v>
      </c>
      <c r="BT477" s="51">
        <v>762</v>
      </c>
      <c r="BU477" s="51">
        <v>740</v>
      </c>
      <c r="BV477" s="51">
        <v>769</v>
      </c>
      <c r="BW477" s="51">
        <v>727</v>
      </c>
      <c r="BX477" s="51">
        <v>654</v>
      </c>
      <c r="BY477" s="51">
        <v>659</v>
      </c>
      <c r="BZ477" s="51">
        <v>653</v>
      </c>
      <c r="CA477" s="51">
        <v>633</v>
      </c>
      <c r="CB477" s="51">
        <v>619</v>
      </c>
      <c r="CC477" s="51">
        <v>601</v>
      </c>
      <c r="CD477" s="51">
        <v>612</v>
      </c>
      <c r="CE477" s="51">
        <v>624</v>
      </c>
      <c r="CF477" s="51">
        <v>580</v>
      </c>
      <c r="CG477" s="51">
        <v>634</v>
      </c>
      <c r="CH477" s="51">
        <v>621</v>
      </c>
      <c r="CI477" s="51">
        <v>663</v>
      </c>
      <c r="CJ477" s="51">
        <v>682</v>
      </c>
      <c r="CK477" s="51">
        <v>515</v>
      </c>
      <c r="CL477" s="51">
        <v>500</v>
      </c>
      <c r="CM477" s="51">
        <v>548</v>
      </c>
      <c r="CN477" s="51">
        <v>468</v>
      </c>
      <c r="CO477" s="51">
        <v>383</v>
      </c>
      <c r="CP477" s="51">
        <v>342</v>
      </c>
      <c r="CQ477" s="51">
        <v>289</v>
      </c>
      <c r="CR477" s="51">
        <v>297</v>
      </c>
      <c r="CS477" s="51">
        <v>226</v>
      </c>
      <c r="CT477" s="51">
        <v>253</v>
      </c>
      <c r="CU477" s="51">
        <v>193</v>
      </c>
      <c r="CV477" s="51">
        <v>201</v>
      </c>
      <c r="CW477" s="51">
        <v>125</v>
      </c>
      <c r="CX477" s="51">
        <v>108</v>
      </c>
      <c r="CY477" s="51">
        <v>324</v>
      </c>
      <c r="CZ477" s="51">
        <v>372</v>
      </c>
      <c r="DA477" s="51">
        <v>372</v>
      </c>
      <c r="DB477" s="51">
        <v>418</v>
      </c>
      <c r="DC477" s="51">
        <v>407</v>
      </c>
      <c r="DD477" s="51">
        <v>475</v>
      </c>
      <c r="DE477" s="51">
        <v>475</v>
      </c>
      <c r="DF477" s="51">
        <v>523</v>
      </c>
      <c r="DG477" s="51">
        <v>513</v>
      </c>
      <c r="DH477" s="51">
        <v>568</v>
      </c>
      <c r="DI477" s="51">
        <v>546</v>
      </c>
      <c r="DJ477" s="51">
        <v>543</v>
      </c>
      <c r="DK477" s="51">
        <v>559</v>
      </c>
      <c r="DL477" s="51">
        <v>509</v>
      </c>
      <c r="DM477" s="51">
        <v>490</v>
      </c>
      <c r="DN477" s="51">
        <v>535</v>
      </c>
      <c r="DO477" s="51">
        <v>542</v>
      </c>
      <c r="DP477" s="51">
        <v>491</v>
      </c>
      <c r="DQ477" s="51">
        <v>503</v>
      </c>
      <c r="DR477" s="51">
        <v>454</v>
      </c>
      <c r="DS477" s="51">
        <v>309</v>
      </c>
      <c r="DT477" s="51">
        <v>251</v>
      </c>
      <c r="DU477" s="51">
        <v>352</v>
      </c>
      <c r="DV477" s="51">
        <v>400</v>
      </c>
      <c r="DW477" s="51">
        <v>435</v>
      </c>
      <c r="DX477" s="51">
        <v>432</v>
      </c>
      <c r="DY477" s="51">
        <v>439</v>
      </c>
      <c r="DZ477" s="51">
        <v>509</v>
      </c>
      <c r="EA477" s="51">
        <v>502</v>
      </c>
      <c r="EB477" s="51">
        <v>473</v>
      </c>
      <c r="EC477" s="51">
        <v>590</v>
      </c>
      <c r="ED477" s="51">
        <v>565</v>
      </c>
      <c r="EE477" s="51">
        <v>516</v>
      </c>
      <c r="EF477" s="51">
        <v>534</v>
      </c>
      <c r="EG477" s="51">
        <v>552</v>
      </c>
      <c r="EH477" s="51">
        <v>600</v>
      </c>
      <c r="EI477" s="51">
        <v>518</v>
      </c>
      <c r="EJ477" s="51">
        <v>561</v>
      </c>
      <c r="EK477" s="51">
        <v>546</v>
      </c>
      <c r="EL477" s="51">
        <v>527</v>
      </c>
      <c r="EM477" s="51">
        <v>612</v>
      </c>
      <c r="EN477" s="51">
        <v>557</v>
      </c>
      <c r="EO477" s="51">
        <v>543</v>
      </c>
      <c r="EP477" s="51">
        <v>594</v>
      </c>
      <c r="EQ477" s="51">
        <v>558</v>
      </c>
      <c r="ER477" s="51">
        <v>512</v>
      </c>
      <c r="ES477" s="51">
        <v>503</v>
      </c>
      <c r="ET477" s="51">
        <v>520</v>
      </c>
      <c r="EU477" s="51">
        <v>546</v>
      </c>
      <c r="EV477" s="51">
        <v>593</v>
      </c>
      <c r="EW477" s="51">
        <v>618</v>
      </c>
      <c r="EX477" s="51">
        <v>660</v>
      </c>
      <c r="EY477" s="51">
        <v>712</v>
      </c>
      <c r="EZ477" s="51">
        <v>709</v>
      </c>
      <c r="FA477" s="51">
        <v>781</v>
      </c>
      <c r="FB477" s="51">
        <v>747</v>
      </c>
      <c r="FC477" s="51">
        <v>825</v>
      </c>
      <c r="FD477" s="51">
        <v>776</v>
      </c>
      <c r="FE477" s="51">
        <v>797</v>
      </c>
      <c r="FF477" s="51">
        <v>806</v>
      </c>
      <c r="FG477" s="51">
        <v>801</v>
      </c>
      <c r="FH477" s="51">
        <v>781</v>
      </c>
      <c r="FI477" s="51">
        <v>790</v>
      </c>
      <c r="FJ477" s="51">
        <v>720</v>
      </c>
      <c r="FK477" s="51">
        <v>725</v>
      </c>
      <c r="FL477" s="51">
        <v>709</v>
      </c>
      <c r="FM477" s="51">
        <v>697</v>
      </c>
      <c r="FN477" s="51">
        <v>680</v>
      </c>
      <c r="FO477" s="51">
        <v>676</v>
      </c>
      <c r="FP477" s="51">
        <v>672</v>
      </c>
      <c r="FQ477" s="51">
        <v>641</v>
      </c>
      <c r="FR477" s="51">
        <v>623</v>
      </c>
      <c r="FS477" s="51">
        <v>596</v>
      </c>
      <c r="FT477" s="51">
        <v>638</v>
      </c>
      <c r="FU477" s="51">
        <v>649</v>
      </c>
      <c r="FV477" s="51">
        <v>703</v>
      </c>
      <c r="FW477" s="51">
        <v>742</v>
      </c>
      <c r="FX477" s="51">
        <v>574</v>
      </c>
      <c r="FY477" s="51">
        <v>519</v>
      </c>
      <c r="FZ477" s="51">
        <v>556</v>
      </c>
      <c r="GA477" s="51">
        <v>495</v>
      </c>
      <c r="GB477" s="51">
        <v>430</v>
      </c>
      <c r="GC477" s="51">
        <v>340</v>
      </c>
      <c r="GD477" s="51">
        <v>328</v>
      </c>
      <c r="GE477" s="51">
        <v>320</v>
      </c>
      <c r="GF477" s="51">
        <v>290</v>
      </c>
      <c r="GG477" s="51">
        <v>302</v>
      </c>
      <c r="GH477" s="51">
        <v>238</v>
      </c>
      <c r="GI477" s="51">
        <v>241</v>
      </c>
      <c r="GJ477" s="51">
        <v>186</v>
      </c>
      <c r="GK477" s="51">
        <v>146</v>
      </c>
      <c r="GL477" s="52">
        <v>599</v>
      </c>
    </row>
    <row r="478" spans="1:194" s="1" customFormat="1">
      <c r="A478" s="30" t="s">
        <v>133</v>
      </c>
      <c r="B478" s="1" t="s">
        <v>760</v>
      </c>
      <c r="C478" s="29" t="str">
        <f t="shared" si="122"/>
        <v>LA England - West Northamptonshire</v>
      </c>
      <c r="D478" s="50">
        <f t="shared" si="113"/>
        <v>164541</v>
      </c>
      <c r="E478" s="50">
        <f t="shared" si="114"/>
        <v>170970</v>
      </c>
      <c r="F478" s="51">
        <f t="shared" si="115"/>
        <v>429013</v>
      </c>
      <c r="G478" s="51">
        <f t="shared" si="116"/>
        <v>212074</v>
      </c>
      <c r="H478" s="52">
        <f t="shared" si="117"/>
        <v>216939</v>
      </c>
      <c r="I478" s="52">
        <f t="shared" si="118"/>
        <v>164541</v>
      </c>
      <c r="J478" s="52">
        <f t="shared" si="119"/>
        <v>170970</v>
      </c>
      <c r="K478" s="49">
        <f t="shared" si="120"/>
        <v>47533</v>
      </c>
      <c r="L478" s="50">
        <f t="shared" si="121"/>
        <v>45969</v>
      </c>
      <c r="M478" s="51">
        <v>2362</v>
      </c>
      <c r="N478" s="51">
        <v>2352</v>
      </c>
      <c r="O478" s="51">
        <v>2529</v>
      </c>
      <c r="P478" s="51">
        <v>2484</v>
      </c>
      <c r="Q478" s="51">
        <v>2612</v>
      </c>
      <c r="R478" s="51">
        <v>2564</v>
      </c>
      <c r="S478" s="51">
        <v>2693</v>
      </c>
      <c r="T478" s="51">
        <v>2668</v>
      </c>
      <c r="U478" s="51">
        <v>2667</v>
      </c>
      <c r="V478" s="51">
        <v>2760</v>
      </c>
      <c r="W478" s="51">
        <v>2865</v>
      </c>
      <c r="X478" s="51">
        <v>2896</v>
      </c>
      <c r="Y478" s="51">
        <v>2799</v>
      </c>
      <c r="Z478" s="51">
        <v>2786</v>
      </c>
      <c r="AA478" s="51">
        <v>2812</v>
      </c>
      <c r="AB478" s="51">
        <v>2647</v>
      </c>
      <c r="AC478" s="51">
        <v>2495</v>
      </c>
      <c r="AD478" s="51">
        <v>2542</v>
      </c>
      <c r="AE478" s="51">
        <v>2435</v>
      </c>
      <c r="AF478" s="51">
        <v>2079</v>
      </c>
      <c r="AG478" s="51">
        <v>2155</v>
      </c>
      <c r="AH478" s="51">
        <v>2375</v>
      </c>
      <c r="AI478" s="51">
        <v>2446</v>
      </c>
      <c r="AJ478" s="51">
        <v>2441</v>
      </c>
      <c r="AK478" s="51">
        <v>2533</v>
      </c>
      <c r="AL478" s="51">
        <v>2420</v>
      </c>
      <c r="AM478" s="51">
        <v>2508</v>
      </c>
      <c r="AN478" s="51">
        <v>2670</v>
      </c>
      <c r="AO478" s="51">
        <v>2745</v>
      </c>
      <c r="AP478" s="51">
        <v>2862</v>
      </c>
      <c r="AQ478" s="51">
        <v>2947</v>
      </c>
      <c r="AR478" s="51">
        <v>3086</v>
      </c>
      <c r="AS478" s="51">
        <v>3104</v>
      </c>
      <c r="AT478" s="51">
        <v>3001</v>
      </c>
      <c r="AU478" s="51">
        <v>3168</v>
      </c>
      <c r="AV478" s="51">
        <v>3033</v>
      </c>
      <c r="AW478" s="51">
        <v>2969</v>
      </c>
      <c r="AX478" s="51">
        <v>2956</v>
      </c>
      <c r="AY478" s="51">
        <v>2955</v>
      </c>
      <c r="AZ478" s="51">
        <v>2947</v>
      </c>
      <c r="BA478" s="51">
        <v>2913</v>
      </c>
      <c r="BB478" s="51">
        <v>3076</v>
      </c>
      <c r="BC478" s="51">
        <v>3049</v>
      </c>
      <c r="BD478" s="51">
        <v>2915</v>
      </c>
      <c r="BE478" s="51">
        <v>2673</v>
      </c>
      <c r="BF478" s="51">
        <v>2659</v>
      </c>
      <c r="BG478" s="51">
        <v>2624</v>
      </c>
      <c r="BH478" s="51">
        <v>2760</v>
      </c>
      <c r="BI478" s="51">
        <v>2900</v>
      </c>
      <c r="BJ478" s="51">
        <v>2886</v>
      </c>
      <c r="BK478" s="51">
        <v>2945</v>
      </c>
      <c r="BL478" s="51">
        <v>3072</v>
      </c>
      <c r="BM478" s="51">
        <v>2921</v>
      </c>
      <c r="BN478" s="51">
        <v>3021</v>
      </c>
      <c r="BO478" s="51">
        <v>3063</v>
      </c>
      <c r="BP478" s="51">
        <v>2962</v>
      </c>
      <c r="BQ478" s="51">
        <v>2974</v>
      </c>
      <c r="BR478" s="51">
        <v>2931</v>
      </c>
      <c r="BS478" s="51">
        <v>2885</v>
      </c>
      <c r="BT478" s="51">
        <v>2812</v>
      </c>
      <c r="BU478" s="51">
        <v>2712</v>
      </c>
      <c r="BV478" s="51">
        <v>2459</v>
      </c>
      <c r="BW478" s="51">
        <v>2358</v>
      </c>
      <c r="BX478" s="51">
        <v>2305</v>
      </c>
      <c r="BY478" s="51">
        <v>2178</v>
      </c>
      <c r="BZ478" s="51">
        <v>2141</v>
      </c>
      <c r="CA478" s="51">
        <v>2026</v>
      </c>
      <c r="CB478" s="51">
        <v>1867</v>
      </c>
      <c r="CC478" s="51">
        <v>1929</v>
      </c>
      <c r="CD478" s="51">
        <v>1797</v>
      </c>
      <c r="CE478" s="51">
        <v>1811</v>
      </c>
      <c r="CF478" s="51">
        <v>1746</v>
      </c>
      <c r="CG478" s="51">
        <v>1816</v>
      </c>
      <c r="CH478" s="51">
        <v>1804</v>
      </c>
      <c r="CI478" s="51">
        <v>2024</v>
      </c>
      <c r="CJ478" s="51">
        <v>2096</v>
      </c>
      <c r="CK478" s="51">
        <v>1557</v>
      </c>
      <c r="CL478" s="51">
        <v>1433</v>
      </c>
      <c r="CM478" s="51">
        <v>1438</v>
      </c>
      <c r="CN478" s="51">
        <v>1187</v>
      </c>
      <c r="CO478" s="51">
        <v>1111</v>
      </c>
      <c r="CP478" s="51">
        <v>900</v>
      </c>
      <c r="CQ478" s="51">
        <v>842</v>
      </c>
      <c r="CR478" s="51">
        <v>832</v>
      </c>
      <c r="CS478" s="51">
        <v>709</v>
      </c>
      <c r="CT478" s="51">
        <v>643</v>
      </c>
      <c r="CU478" s="51">
        <v>569</v>
      </c>
      <c r="CV478" s="51">
        <v>495</v>
      </c>
      <c r="CW478" s="51">
        <v>400</v>
      </c>
      <c r="CX478" s="51">
        <v>337</v>
      </c>
      <c r="CY478" s="51">
        <v>1143</v>
      </c>
      <c r="CZ478" s="51">
        <v>2243</v>
      </c>
      <c r="DA478" s="51">
        <v>2282</v>
      </c>
      <c r="DB478" s="51">
        <v>2454</v>
      </c>
      <c r="DC478" s="51">
        <v>2405</v>
      </c>
      <c r="DD478" s="51">
        <v>2532</v>
      </c>
      <c r="DE478" s="51">
        <v>2506</v>
      </c>
      <c r="DF478" s="51">
        <v>2644</v>
      </c>
      <c r="DG478" s="51">
        <v>2636</v>
      </c>
      <c r="DH478" s="51">
        <v>2632</v>
      </c>
      <c r="DI478" s="51">
        <v>2645</v>
      </c>
      <c r="DJ478" s="51">
        <v>2709</v>
      </c>
      <c r="DK478" s="51">
        <v>2557</v>
      </c>
      <c r="DL478" s="51">
        <v>2717</v>
      </c>
      <c r="DM478" s="51">
        <v>2720</v>
      </c>
      <c r="DN478" s="51">
        <v>2695</v>
      </c>
      <c r="DO478" s="51">
        <v>2561</v>
      </c>
      <c r="DP478" s="51">
        <v>2585</v>
      </c>
      <c r="DQ478" s="51">
        <v>2446</v>
      </c>
      <c r="DR478" s="51">
        <v>2349</v>
      </c>
      <c r="DS478" s="51">
        <v>2043</v>
      </c>
      <c r="DT478" s="51">
        <v>2224</v>
      </c>
      <c r="DU478" s="51">
        <v>2391</v>
      </c>
      <c r="DV478" s="51">
        <v>2146</v>
      </c>
      <c r="DW478" s="51">
        <v>2193</v>
      </c>
      <c r="DX478" s="51">
        <v>2329</v>
      </c>
      <c r="DY478" s="51">
        <v>2413</v>
      </c>
      <c r="DZ478" s="51">
        <v>2593</v>
      </c>
      <c r="EA478" s="51">
        <v>2572</v>
      </c>
      <c r="EB478" s="51">
        <v>2815</v>
      </c>
      <c r="EC478" s="51">
        <v>2833</v>
      </c>
      <c r="ED478" s="51">
        <v>2952</v>
      </c>
      <c r="EE478" s="51">
        <v>3074</v>
      </c>
      <c r="EF478" s="51">
        <v>3248</v>
      </c>
      <c r="EG478" s="51">
        <v>3217</v>
      </c>
      <c r="EH478" s="51">
        <v>3263</v>
      </c>
      <c r="EI478" s="51">
        <v>3205</v>
      </c>
      <c r="EJ478" s="51">
        <v>3236</v>
      </c>
      <c r="EK478" s="51">
        <v>3130</v>
      </c>
      <c r="EL478" s="51">
        <v>3003</v>
      </c>
      <c r="EM478" s="51">
        <v>3091</v>
      </c>
      <c r="EN478" s="51">
        <v>3036</v>
      </c>
      <c r="EO478" s="51">
        <v>3103</v>
      </c>
      <c r="EP478" s="51">
        <v>3114</v>
      </c>
      <c r="EQ478" s="51">
        <v>2928</v>
      </c>
      <c r="ER478" s="51">
        <v>2692</v>
      </c>
      <c r="ES478" s="51">
        <v>2518</v>
      </c>
      <c r="ET478" s="51">
        <v>2747</v>
      </c>
      <c r="EU478" s="51">
        <v>2802</v>
      </c>
      <c r="EV478" s="51">
        <v>2785</v>
      </c>
      <c r="EW478" s="51">
        <v>2863</v>
      </c>
      <c r="EX478" s="51">
        <v>3060</v>
      </c>
      <c r="EY478" s="51">
        <v>3148</v>
      </c>
      <c r="EZ478" s="51">
        <v>2827</v>
      </c>
      <c r="FA478" s="51">
        <v>3070</v>
      </c>
      <c r="FB478" s="51">
        <v>2991</v>
      </c>
      <c r="FC478" s="51">
        <v>3039</v>
      </c>
      <c r="FD478" s="51">
        <v>2905</v>
      </c>
      <c r="FE478" s="51">
        <v>2954</v>
      </c>
      <c r="FF478" s="51">
        <v>2950</v>
      </c>
      <c r="FG478" s="51">
        <v>2813</v>
      </c>
      <c r="FH478" s="51">
        <v>2786</v>
      </c>
      <c r="FI478" s="51">
        <v>2607</v>
      </c>
      <c r="FJ478" s="51">
        <v>2434</v>
      </c>
      <c r="FK478" s="51">
        <v>2390</v>
      </c>
      <c r="FL478" s="51">
        <v>2311</v>
      </c>
      <c r="FM478" s="51">
        <v>2143</v>
      </c>
      <c r="FN478" s="51">
        <v>2124</v>
      </c>
      <c r="FO478" s="51">
        <v>1944</v>
      </c>
      <c r="FP478" s="51">
        <v>1984</v>
      </c>
      <c r="FQ478" s="51">
        <v>2029</v>
      </c>
      <c r="FR478" s="51">
        <v>1972</v>
      </c>
      <c r="FS478" s="51">
        <v>1950</v>
      </c>
      <c r="FT478" s="51">
        <v>2014</v>
      </c>
      <c r="FU478" s="51">
        <v>2033</v>
      </c>
      <c r="FV478" s="51">
        <v>2210</v>
      </c>
      <c r="FW478" s="51">
        <v>2308</v>
      </c>
      <c r="FX478" s="51">
        <v>1655</v>
      </c>
      <c r="FY478" s="51">
        <v>1611</v>
      </c>
      <c r="FZ478" s="51">
        <v>1634</v>
      </c>
      <c r="GA478" s="51">
        <v>1354</v>
      </c>
      <c r="GB478" s="51">
        <v>1182</v>
      </c>
      <c r="GC478" s="51">
        <v>1024</v>
      </c>
      <c r="GD478" s="51">
        <v>1012</v>
      </c>
      <c r="GE478" s="51">
        <v>1013</v>
      </c>
      <c r="GF478" s="51">
        <v>945</v>
      </c>
      <c r="GG478" s="51">
        <v>856</v>
      </c>
      <c r="GH478" s="51">
        <v>717</v>
      </c>
      <c r="GI478" s="51">
        <v>637</v>
      </c>
      <c r="GJ478" s="51">
        <v>640</v>
      </c>
      <c r="GK478" s="51">
        <v>534</v>
      </c>
      <c r="GL478" s="52">
        <v>2252</v>
      </c>
    </row>
    <row r="479" spans="1:194" s="1" customFormat="1">
      <c r="A479" s="30" t="s">
        <v>133</v>
      </c>
      <c r="B479" s="1" t="s">
        <v>553</v>
      </c>
      <c r="C479" s="29" t="str">
        <f t="shared" si="122"/>
        <v>LA England - West Oxfordshire</v>
      </c>
      <c r="D479" s="50">
        <f t="shared" si="113"/>
        <v>45599</v>
      </c>
      <c r="E479" s="50">
        <f t="shared" si="114"/>
        <v>48039</v>
      </c>
      <c r="F479" s="51">
        <f t="shared" si="115"/>
        <v>116928</v>
      </c>
      <c r="G479" s="51">
        <f t="shared" si="116"/>
        <v>57569</v>
      </c>
      <c r="H479" s="52">
        <f t="shared" si="117"/>
        <v>59359</v>
      </c>
      <c r="I479" s="52">
        <f t="shared" si="118"/>
        <v>45599</v>
      </c>
      <c r="J479" s="52">
        <f t="shared" si="119"/>
        <v>48039</v>
      </c>
      <c r="K479" s="49">
        <f t="shared" si="120"/>
        <v>11970</v>
      </c>
      <c r="L479" s="50">
        <f t="shared" si="121"/>
        <v>11320</v>
      </c>
      <c r="M479" s="51">
        <v>540</v>
      </c>
      <c r="N479" s="51">
        <v>576</v>
      </c>
      <c r="O479" s="51">
        <v>628</v>
      </c>
      <c r="P479" s="51">
        <v>667</v>
      </c>
      <c r="Q479" s="51">
        <v>611</v>
      </c>
      <c r="R479" s="51">
        <v>584</v>
      </c>
      <c r="S479" s="51">
        <v>667</v>
      </c>
      <c r="T479" s="51">
        <v>634</v>
      </c>
      <c r="U479" s="51">
        <v>710</v>
      </c>
      <c r="V479" s="51">
        <v>726</v>
      </c>
      <c r="W479" s="51">
        <v>758</v>
      </c>
      <c r="X479" s="51">
        <v>739</v>
      </c>
      <c r="Y479" s="51">
        <v>722</v>
      </c>
      <c r="Z479" s="51">
        <v>729</v>
      </c>
      <c r="AA479" s="51">
        <v>670</v>
      </c>
      <c r="AB479" s="51">
        <v>731</v>
      </c>
      <c r="AC479" s="51">
        <v>643</v>
      </c>
      <c r="AD479" s="51">
        <v>635</v>
      </c>
      <c r="AE479" s="51">
        <v>677</v>
      </c>
      <c r="AF479" s="51">
        <v>500</v>
      </c>
      <c r="AG479" s="51">
        <v>475</v>
      </c>
      <c r="AH479" s="51">
        <v>476</v>
      </c>
      <c r="AI479" s="51">
        <v>623</v>
      </c>
      <c r="AJ479" s="51">
        <v>658</v>
      </c>
      <c r="AK479" s="51">
        <v>747</v>
      </c>
      <c r="AL479" s="51">
        <v>737</v>
      </c>
      <c r="AM479" s="51">
        <v>678</v>
      </c>
      <c r="AN479" s="51">
        <v>680</v>
      </c>
      <c r="AO479" s="51">
        <v>673</v>
      </c>
      <c r="AP479" s="51">
        <v>741</v>
      </c>
      <c r="AQ479" s="51">
        <v>798</v>
      </c>
      <c r="AR479" s="51">
        <v>729</v>
      </c>
      <c r="AS479" s="51">
        <v>759</v>
      </c>
      <c r="AT479" s="51">
        <v>696</v>
      </c>
      <c r="AU479" s="51">
        <v>772</v>
      </c>
      <c r="AV479" s="51">
        <v>760</v>
      </c>
      <c r="AW479" s="51">
        <v>686</v>
      </c>
      <c r="AX479" s="51">
        <v>702</v>
      </c>
      <c r="AY479" s="51">
        <v>686</v>
      </c>
      <c r="AZ479" s="51">
        <v>752</v>
      </c>
      <c r="BA479" s="51">
        <v>756</v>
      </c>
      <c r="BB479" s="51">
        <v>733</v>
      </c>
      <c r="BC479" s="51">
        <v>717</v>
      </c>
      <c r="BD479" s="51">
        <v>681</v>
      </c>
      <c r="BE479" s="51">
        <v>660</v>
      </c>
      <c r="BF479" s="51">
        <v>641</v>
      </c>
      <c r="BG479" s="51">
        <v>640</v>
      </c>
      <c r="BH479" s="51">
        <v>646</v>
      </c>
      <c r="BI479" s="51">
        <v>733</v>
      </c>
      <c r="BJ479" s="51">
        <v>758</v>
      </c>
      <c r="BK479" s="51">
        <v>791</v>
      </c>
      <c r="BL479" s="51">
        <v>815</v>
      </c>
      <c r="BM479" s="51">
        <v>838</v>
      </c>
      <c r="BN479" s="51">
        <v>778</v>
      </c>
      <c r="BO479" s="51">
        <v>839</v>
      </c>
      <c r="BP479" s="51">
        <v>799</v>
      </c>
      <c r="BQ479" s="51">
        <v>837</v>
      </c>
      <c r="BR479" s="51">
        <v>836</v>
      </c>
      <c r="BS479" s="51">
        <v>813</v>
      </c>
      <c r="BT479" s="51">
        <v>856</v>
      </c>
      <c r="BU479" s="51">
        <v>828</v>
      </c>
      <c r="BV479" s="51">
        <v>787</v>
      </c>
      <c r="BW479" s="51">
        <v>750</v>
      </c>
      <c r="BX479" s="51">
        <v>695</v>
      </c>
      <c r="BY479" s="51">
        <v>710</v>
      </c>
      <c r="BZ479" s="51">
        <v>679</v>
      </c>
      <c r="CA479" s="51">
        <v>582</v>
      </c>
      <c r="CB479" s="51">
        <v>635</v>
      </c>
      <c r="CC479" s="51">
        <v>581</v>
      </c>
      <c r="CD479" s="51">
        <v>596</v>
      </c>
      <c r="CE479" s="51">
        <v>535</v>
      </c>
      <c r="CF479" s="51">
        <v>608</v>
      </c>
      <c r="CG479" s="51">
        <v>575</v>
      </c>
      <c r="CH479" s="51">
        <v>574</v>
      </c>
      <c r="CI479" s="51">
        <v>658</v>
      </c>
      <c r="CJ479" s="51">
        <v>646</v>
      </c>
      <c r="CK479" s="51">
        <v>500</v>
      </c>
      <c r="CL479" s="51">
        <v>527</v>
      </c>
      <c r="CM479" s="51">
        <v>472</v>
      </c>
      <c r="CN479" s="51">
        <v>455</v>
      </c>
      <c r="CO479" s="51">
        <v>379</v>
      </c>
      <c r="CP479" s="51">
        <v>297</v>
      </c>
      <c r="CQ479" s="51">
        <v>317</v>
      </c>
      <c r="CR479" s="51">
        <v>316</v>
      </c>
      <c r="CS479" s="51">
        <v>244</v>
      </c>
      <c r="CT479" s="51">
        <v>252</v>
      </c>
      <c r="CU479" s="51">
        <v>236</v>
      </c>
      <c r="CV479" s="51">
        <v>197</v>
      </c>
      <c r="CW479" s="51">
        <v>173</v>
      </c>
      <c r="CX479" s="51">
        <v>119</v>
      </c>
      <c r="CY479" s="51">
        <v>504</v>
      </c>
      <c r="CZ479" s="51">
        <v>570</v>
      </c>
      <c r="DA479" s="51">
        <v>562</v>
      </c>
      <c r="DB479" s="51">
        <v>574</v>
      </c>
      <c r="DC479" s="51">
        <v>586</v>
      </c>
      <c r="DD479" s="51">
        <v>576</v>
      </c>
      <c r="DE479" s="51">
        <v>646</v>
      </c>
      <c r="DF479" s="51">
        <v>567</v>
      </c>
      <c r="DG479" s="51">
        <v>650</v>
      </c>
      <c r="DH479" s="51">
        <v>572</v>
      </c>
      <c r="DI479" s="51">
        <v>677</v>
      </c>
      <c r="DJ479" s="51">
        <v>726</v>
      </c>
      <c r="DK479" s="51">
        <v>693</v>
      </c>
      <c r="DL479" s="51">
        <v>671</v>
      </c>
      <c r="DM479" s="51">
        <v>704</v>
      </c>
      <c r="DN479" s="51">
        <v>666</v>
      </c>
      <c r="DO479" s="51">
        <v>662</v>
      </c>
      <c r="DP479" s="51">
        <v>603</v>
      </c>
      <c r="DQ479" s="51">
        <v>615</v>
      </c>
      <c r="DR479" s="51">
        <v>563</v>
      </c>
      <c r="DS479" s="51">
        <v>384</v>
      </c>
      <c r="DT479" s="51">
        <v>340</v>
      </c>
      <c r="DU479" s="51">
        <v>407</v>
      </c>
      <c r="DV479" s="51">
        <v>479</v>
      </c>
      <c r="DW479" s="51">
        <v>574</v>
      </c>
      <c r="DX479" s="51">
        <v>622</v>
      </c>
      <c r="DY479" s="51">
        <v>625</v>
      </c>
      <c r="DZ479" s="51">
        <v>603</v>
      </c>
      <c r="EA479" s="51">
        <v>651</v>
      </c>
      <c r="EB479" s="51">
        <v>691</v>
      </c>
      <c r="EC479" s="51">
        <v>686</v>
      </c>
      <c r="ED479" s="51">
        <v>744</v>
      </c>
      <c r="EE479" s="51">
        <v>782</v>
      </c>
      <c r="EF479" s="51">
        <v>747</v>
      </c>
      <c r="EG479" s="51">
        <v>717</v>
      </c>
      <c r="EH479" s="51">
        <v>765</v>
      </c>
      <c r="EI479" s="51">
        <v>753</v>
      </c>
      <c r="EJ479" s="51">
        <v>720</v>
      </c>
      <c r="EK479" s="51">
        <v>722</v>
      </c>
      <c r="EL479" s="51">
        <v>756</v>
      </c>
      <c r="EM479" s="51">
        <v>756</v>
      </c>
      <c r="EN479" s="51">
        <v>709</v>
      </c>
      <c r="EO479" s="51">
        <v>745</v>
      </c>
      <c r="EP479" s="51">
        <v>762</v>
      </c>
      <c r="EQ479" s="51">
        <v>791</v>
      </c>
      <c r="ER479" s="51">
        <v>694</v>
      </c>
      <c r="ES479" s="51">
        <v>723</v>
      </c>
      <c r="ET479" s="51">
        <v>671</v>
      </c>
      <c r="EU479" s="51">
        <v>741</v>
      </c>
      <c r="EV479" s="51">
        <v>737</v>
      </c>
      <c r="EW479" s="51">
        <v>805</v>
      </c>
      <c r="EX479" s="51">
        <v>894</v>
      </c>
      <c r="EY479" s="51">
        <v>902</v>
      </c>
      <c r="EZ479" s="51">
        <v>843</v>
      </c>
      <c r="FA479" s="51">
        <v>807</v>
      </c>
      <c r="FB479" s="51">
        <v>860</v>
      </c>
      <c r="FC479" s="51">
        <v>895</v>
      </c>
      <c r="FD479" s="51">
        <v>888</v>
      </c>
      <c r="FE479" s="51">
        <v>858</v>
      </c>
      <c r="FF479" s="51">
        <v>900</v>
      </c>
      <c r="FG479" s="51">
        <v>857</v>
      </c>
      <c r="FH479" s="51">
        <v>841</v>
      </c>
      <c r="FI479" s="51">
        <v>824</v>
      </c>
      <c r="FJ479" s="51">
        <v>775</v>
      </c>
      <c r="FK479" s="51">
        <v>740</v>
      </c>
      <c r="FL479" s="51">
        <v>718</v>
      </c>
      <c r="FM479" s="51">
        <v>658</v>
      </c>
      <c r="FN479" s="51">
        <v>680</v>
      </c>
      <c r="FO479" s="51">
        <v>648</v>
      </c>
      <c r="FP479" s="51">
        <v>657</v>
      </c>
      <c r="FQ479" s="51">
        <v>694</v>
      </c>
      <c r="FR479" s="51">
        <v>607</v>
      </c>
      <c r="FS479" s="51">
        <v>662</v>
      </c>
      <c r="FT479" s="51">
        <v>674</v>
      </c>
      <c r="FU479" s="51">
        <v>663</v>
      </c>
      <c r="FV479" s="51">
        <v>724</v>
      </c>
      <c r="FW479" s="51">
        <v>731</v>
      </c>
      <c r="FX479" s="51">
        <v>610</v>
      </c>
      <c r="FY479" s="51">
        <v>615</v>
      </c>
      <c r="FZ479" s="51">
        <v>605</v>
      </c>
      <c r="GA479" s="51">
        <v>494</v>
      </c>
      <c r="GB479" s="51">
        <v>415</v>
      </c>
      <c r="GC479" s="51">
        <v>394</v>
      </c>
      <c r="GD479" s="51">
        <v>414</v>
      </c>
      <c r="GE479" s="51">
        <v>387</v>
      </c>
      <c r="GF479" s="51">
        <v>351</v>
      </c>
      <c r="GG479" s="51">
        <v>299</v>
      </c>
      <c r="GH479" s="51">
        <v>286</v>
      </c>
      <c r="GI479" s="51">
        <v>288</v>
      </c>
      <c r="GJ479" s="51">
        <v>248</v>
      </c>
      <c r="GK479" s="51">
        <v>200</v>
      </c>
      <c r="GL479" s="52">
        <v>968</v>
      </c>
    </row>
    <row r="480" spans="1:194" s="1" customFormat="1">
      <c r="A480" s="30" t="s">
        <v>133</v>
      </c>
      <c r="B480" s="1" t="s">
        <v>554</v>
      </c>
      <c r="C480" s="29" t="str">
        <f t="shared" si="122"/>
        <v>LA England - West Suffolk</v>
      </c>
      <c r="D480" s="50">
        <f t="shared" si="113"/>
        <v>72670</v>
      </c>
      <c r="E480" s="50">
        <f t="shared" si="114"/>
        <v>73488</v>
      </c>
      <c r="F480" s="51">
        <f t="shared" si="115"/>
        <v>182228</v>
      </c>
      <c r="G480" s="51">
        <f t="shared" si="116"/>
        <v>91277</v>
      </c>
      <c r="H480" s="52">
        <f t="shared" si="117"/>
        <v>90951</v>
      </c>
      <c r="I480" s="52">
        <f t="shared" si="118"/>
        <v>72670</v>
      </c>
      <c r="J480" s="52">
        <f t="shared" si="119"/>
        <v>73488</v>
      </c>
      <c r="K480" s="49">
        <f t="shared" si="120"/>
        <v>18607</v>
      </c>
      <c r="L480" s="50">
        <f t="shared" si="121"/>
        <v>17463</v>
      </c>
      <c r="M480" s="51">
        <v>996</v>
      </c>
      <c r="N480" s="51">
        <v>1045</v>
      </c>
      <c r="O480" s="51">
        <v>1058</v>
      </c>
      <c r="P480" s="51">
        <v>1072</v>
      </c>
      <c r="Q480" s="51">
        <v>1048</v>
      </c>
      <c r="R480" s="51">
        <v>1047</v>
      </c>
      <c r="S480" s="51">
        <v>1050</v>
      </c>
      <c r="T480" s="51">
        <v>1047</v>
      </c>
      <c r="U480" s="51">
        <v>1013</v>
      </c>
      <c r="V480" s="51">
        <v>1053</v>
      </c>
      <c r="W480" s="51">
        <v>1143</v>
      </c>
      <c r="X480" s="51">
        <v>1119</v>
      </c>
      <c r="Y480" s="51">
        <v>1057</v>
      </c>
      <c r="Z480" s="51">
        <v>1021</v>
      </c>
      <c r="AA480" s="51">
        <v>983</v>
      </c>
      <c r="AB480" s="51">
        <v>970</v>
      </c>
      <c r="AC480" s="51">
        <v>983</v>
      </c>
      <c r="AD480" s="51">
        <v>902</v>
      </c>
      <c r="AE480" s="51">
        <v>919</v>
      </c>
      <c r="AF480" s="51">
        <v>870</v>
      </c>
      <c r="AG480" s="51">
        <v>859</v>
      </c>
      <c r="AH480" s="51">
        <v>1053</v>
      </c>
      <c r="AI480" s="51">
        <v>1318</v>
      </c>
      <c r="AJ480" s="51">
        <v>1310</v>
      </c>
      <c r="AK480" s="51">
        <v>1328</v>
      </c>
      <c r="AL480" s="51">
        <v>1263</v>
      </c>
      <c r="AM480" s="51">
        <v>1210</v>
      </c>
      <c r="AN480" s="51">
        <v>1265</v>
      </c>
      <c r="AO480" s="51">
        <v>1465</v>
      </c>
      <c r="AP480" s="51">
        <v>1227</v>
      </c>
      <c r="AQ480" s="51">
        <v>1380</v>
      </c>
      <c r="AR480" s="51">
        <v>1459</v>
      </c>
      <c r="AS480" s="51">
        <v>1316</v>
      </c>
      <c r="AT480" s="51">
        <v>1310</v>
      </c>
      <c r="AU480" s="51">
        <v>1237</v>
      </c>
      <c r="AV480" s="51">
        <v>1303</v>
      </c>
      <c r="AW480" s="51">
        <v>1203</v>
      </c>
      <c r="AX480" s="51">
        <v>1168</v>
      </c>
      <c r="AY480" s="51">
        <v>1206</v>
      </c>
      <c r="AZ480" s="51">
        <v>1165</v>
      </c>
      <c r="BA480" s="51">
        <v>1138</v>
      </c>
      <c r="BB480" s="51">
        <v>1167</v>
      </c>
      <c r="BC480" s="51">
        <v>1176</v>
      </c>
      <c r="BD480" s="51">
        <v>1137</v>
      </c>
      <c r="BE480" s="51">
        <v>948</v>
      </c>
      <c r="BF480" s="51">
        <v>1032</v>
      </c>
      <c r="BG480" s="51">
        <v>964</v>
      </c>
      <c r="BH480" s="51">
        <v>1009</v>
      </c>
      <c r="BI480" s="51">
        <v>1050</v>
      </c>
      <c r="BJ480" s="51">
        <v>1170</v>
      </c>
      <c r="BK480" s="51">
        <v>1168</v>
      </c>
      <c r="BL480" s="51">
        <v>1264</v>
      </c>
      <c r="BM480" s="51">
        <v>1202</v>
      </c>
      <c r="BN480" s="51">
        <v>1338</v>
      </c>
      <c r="BO480" s="51">
        <v>1148</v>
      </c>
      <c r="BP480" s="51">
        <v>1243</v>
      </c>
      <c r="BQ480" s="51">
        <v>1227</v>
      </c>
      <c r="BR480" s="51">
        <v>1206</v>
      </c>
      <c r="BS480" s="51">
        <v>1236</v>
      </c>
      <c r="BT480" s="51">
        <v>1164</v>
      </c>
      <c r="BU480" s="51">
        <v>1176</v>
      </c>
      <c r="BV480" s="51">
        <v>1098</v>
      </c>
      <c r="BW480" s="51">
        <v>1113</v>
      </c>
      <c r="BX480" s="51">
        <v>988</v>
      </c>
      <c r="BY480" s="51">
        <v>1033</v>
      </c>
      <c r="BZ480" s="51">
        <v>946</v>
      </c>
      <c r="CA480" s="51">
        <v>851</v>
      </c>
      <c r="CB480" s="51">
        <v>797</v>
      </c>
      <c r="CC480" s="51">
        <v>910</v>
      </c>
      <c r="CD480" s="51">
        <v>902</v>
      </c>
      <c r="CE480" s="51">
        <v>835</v>
      </c>
      <c r="CF480" s="51">
        <v>874</v>
      </c>
      <c r="CG480" s="51">
        <v>918</v>
      </c>
      <c r="CH480" s="51">
        <v>870</v>
      </c>
      <c r="CI480" s="51">
        <v>952</v>
      </c>
      <c r="CJ480" s="51">
        <v>1067</v>
      </c>
      <c r="CK480" s="51">
        <v>821</v>
      </c>
      <c r="CL480" s="51">
        <v>749</v>
      </c>
      <c r="CM480" s="51">
        <v>733</v>
      </c>
      <c r="CN480" s="51">
        <v>641</v>
      </c>
      <c r="CO480" s="51">
        <v>573</v>
      </c>
      <c r="CP480" s="51">
        <v>461</v>
      </c>
      <c r="CQ480" s="51">
        <v>509</v>
      </c>
      <c r="CR480" s="51">
        <v>516</v>
      </c>
      <c r="CS480" s="51">
        <v>479</v>
      </c>
      <c r="CT480" s="51">
        <v>373</v>
      </c>
      <c r="CU480" s="51">
        <v>339</v>
      </c>
      <c r="CV480" s="51">
        <v>289</v>
      </c>
      <c r="CW480" s="51">
        <v>210</v>
      </c>
      <c r="CX480" s="51">
        <v>197</v>
      </c>
      <c r="CY480" s="51">
        <v>629</v>
      </c>
      <c r="CZ480" s="51">
        <v>947</v>
      </c>
      <c r="DA480" s="51">
        <v>875</v>
      </c>
      <c r="DB480" s="51">
        <v>867</v>
      </c>
      <c r="DC480" s="51">
        <v>1034</v>
      </c>
      <c r="DD480" s="51">
        <v>974</v>
      </c>
      <c r="DE480" s="51">
        <v>1001</v>
      </c>
      <c r="DF480" s="51">
        <v>980</v>
      </c>
      <c r="DG480" s="51">
        <v>1023</v>
      </c>
      <c r="DH480" s="51">
        <v>1040</v>
      </c>
      <c r="DI480" s="51">
        <v>1020</v>
      </c>
      <c r="DJ480" s="51">
        <v>1021</v>
      </c>
      <c r="DK480" s="51">
        <v>1034</v>
      </c>
      <c r="DL480" s="51">
        <v>928</v>
      </c>
      <c r="DM480" s="51">
        <v>1077</v>
      </c>
      <c r="DN480" s="51">
        <v>954</v>
      </c>
      <c r="DO480" s="51">
        <v>919</v>
      </c>
      <c r="DP480" s="51">
        <v>893</v>
      </c>
      <c r="DQ480" s="51">
        <v>876</v>
      </c>
      <c r="DR480" s="51">
        <v>897</v>
      </c>
      <c r="DS480" s="51">
        <v>655</v>
      </c>
      <c r="DT480" s="51">
        <v>683</v>
      </c>
      <c r="DU480" s="51">
        <v>837</v>
      </c>
      <c r="DV480" s="51">
        <v>916</v>
      </c>
      <c r="DW480" s="51">
        <v>1055</v>
      </c>
      <c r="DX480" s="51">
        <v>1025</v>
      </c>
      <c r="DY480" s="51">
        <v>1120</v>
      </c>
      <c r="DZ480" s="51">
        <v>1106</v>
      </c>
      <c r="EA480" s="51">
        <v>1234</v>
      </c>
      <c r="EB480" s="51">
        <v>1209</v>
      </c>
      <c r="EC480" s="51">
        <v>1286</v>
      </c>
      <c r="ED480" s="51">
        <v>1267</v>
      </c>
      <c r="EE480" s="51">
        <v>1251</v>
      </c>
      <c r="EF480" s="51">
        <v>1327</v>
      </c>
      <c r="EG480" s="51">
        <v>1263</v>
      </c>
      <c r="EH480" s="51">
        <v>1349</v>
      </c>
      <c r="EI480" s="51">
        <v>1260</v>
      </c>
      <c r="EJ480" s="51">
        <v>1174</v>
      </c>
      <c r="EK480" s="51">
        <v>1204</v>
      </c>
      <c r="EL480" s="51">
        <v>1137</v>
      </c>
      <c r="EM480" s="51">
        <v>1104</v>
      </c>
      <c r="EN480" s="51">
        <v>1142</v>
      </c>
      <c r="EO480" s="51">
        <v>1103</v>
      </c>
      <c r="EP480" s="51">
        <v>1094</v>
      </c>
      <c r="EQ480" s="51">
        <v>1093</v>
      </c>
      <c r="ER480" s="51">
        <v>999</v>
      </c>
      <c r="ES480" s="51">
        <v>985</v>
      </c>
      <c r="ET480" s="51">
        <v>979</v>
      </c>
      <c r="EU480" s="51">
        <v>1070</v>
      </c>
      <c r="EV480" s="51">
        <v>1093</v>
      </c>
      <c r="EW480" s="51">
        <v>1186</v>
      </c>
      <c r="EX480" s="51">
        <v>1132</v>
      </c>
      <c r="EY480" s="51">
        <v>1227</v>
      </c>
      <c r="EZ480" s="51">
        <v>1163</v>
      </c>
      <c r="FA480" s="51">
        <v>1245</v>
      </c>
      <c r="FB480" s="51">
        <v>1301</v>
      </c>
      <c r="FC480" s="51">
        <v>1284</v>
      </c>
      <c r="FD480" s="51">
        <v>1251</v>
      </c>
      <c r="FE480" s="51">
        <v>1233</v>
      </c>
      <c r="FF480" s="51">
        <v>1333</v>
      </c>
      <c r="FG480" s="51">
        <v>1170</v>
      </c>
      <c r="FH480" s="51">
        <v>1148</v>
      </c>
      <c r="FI480" s="51">
        <v>1120</v>
      </c>
      <c r="FJ480" s="51">
        <v>1062</v>
      </c>
      <c r="FK480" s="51">
        <v>1076</v>
      </c>
      <c r="FL480" s="51">
        <v>1005</v>
      </c>
      <c r="FM480" s="51">
        <v>967</v>
      </c>
      <c r="FN480" s="51">
        <v>935</v>
      </c>
      <c r="FO480" s="51">
        <v>923</v>
      </c>
      <c r="FP480" s="51">
        <v>975</v>
      </c>
      <c r="FQ480" s="51">
        <v>961</v>
      </c>
      <c r="FR480" s="51">
        <v>897</v>
      </c>
      <c r="FS480" s="51">
        <v>900</v>
      </c>
      <c r="FT480" s="51">
        <v>960</v>
      </c>
      <c r="FU480" s="51">
        <v>1035</v>
      </c>
      <c r="FV480" s="51">
        <v>1137</v>
      </c>
      <c r="FW480" s="51">
        <v>1250</v>
      </c>
      <c r="FX480" s="51">
        <v>932</v>
      </c>
      <c r="FY480" s="51">
        <v>866</v>
      </c>
      <c r="FZ480" s="51">
        <v>879</v>
      </c>
      <c r="GA480" s="51">
        <v>799</v>
      </c>
      <c r="GB480" s="51">
        <v>705</v>
      </c>
      <c r="GC480" s="51">
        <v>611</v>
      </c>
      <c r="GD480" s="51">
        <v>583</v>
      </c>
      <c r="GE480" s="51">
        <v>580</v>
      </c>
      <c r="GF480" s="51">
        <v>538</v>
      </c>
      <c r="GG480" s="51">
        <v>492</v>
      </c>
      <c r="GH480" s="51">
        <v>468</v>
      </c>
      <c r="GI480" s="51">
        <v>362</v>
      </c>
      <c r="GJ480" s="51">
        <v>341</v>
      </c>
      <c r="GK480" s="51">
        <v>232</v>
      </c>
      <c r="GL480" s="52">
        <v>1307</v>
      </c>
    </row>
    <row r="481" spans="1:194" s="1" customFormat="1">
      <c r="A481" s="30" t="s">
        <v>133</v>
      </c>
      <c r="B481" s="1" t="s">
        <v>555</v>
      </c>
      <c r="C481" s="29" t="str">
        <f t="shared" si="122"/>
        <v>LA England - Westminster</v>
      </c>
      <c r="D481" s="50">
        <f t="shared" si="113"/>
        <v>86711</v>
      </c>
      <c r="E481" s="50">
        <f t="shared" si="114"/>
        <v>94428</v>
      </c>
      <c r="F481" s="51">
        <f t="shared" si="115"/>
        <v>211365</v>
      </c>
      <c r="G481" s="51">
        <f t="shared" si="116"/>
        <v>102207</v>
      </c>
      <c r="H481" s="52">
        <f t="shared" si="117"/>
        <v>109158</v>
      </c>
      <c r="I481" s="52">
        <f t="shared" si="118"/>
        <v>86711</v>
      </c>
      <c r="J481" s="52">
        <f t="shared" si="119"/>
        <v>94428</v>
      </c>
      <c r="K481" s="49">
        <f t="shared" si="120"/>
        <v>15496</v>
      </c>
      <c r="L481" s="50">
        <f t="shared" si="121"/>
        <v>14730</v>
      </c>
      <c r="M481" s="51">
        <v>1088</v>
      </c>
      <c r="N481" s="51">
        <v>927</v>
      </c>
      <c r="O481" s="51">
        <v>860</v>
      </c>
      <c r="P481" s="51">
        <v>875</v>
      </c>
      <c r="Q481" s="51">
        <v>802</v>
      </c>
      <c r="R481" s="51">
        <v>800</v>
      </c>
      <c r="S481" s="51">
        <v>827</v>
      </c>
      <c r="T481" s="51">
        <v>749</v>
      </c>
      <c r="U481" s="51">
        <v>765</v>
      </c>
      <c r="V481" s="51">
        <v>768</v>
      </c>
      <c r="W481" s="51">
        <v>833</v>
      </c>
      <c r="X481" s="51">
        <v>869</v>
      </c>
      <c r="Y481" s="51">
        <v>866</v>
      </c>
      <c r="Z481" s="51">
        <v>849</v>
      </c>
      <c r="AA481" s="51">
        <v>947</v>
      </c>
      <c r="AB481" s="51">
        <v>881</v>
      </c>
      <c r="AC481" s="51">
        <v>864</v>
      </c>
      <c r="AD481" s="51">
        <v>926</v>
      </c>
      <c r="AE481" s="51">
        <v>1202</v>
      </c>
      <c r="AF481" s="51">
        <v>1676</v>
      </c>
      <c r="AG481" s="51">
        <v>1589</v>
      </c>
      <c r="AH481" s="51">
        <v>1463</v>
      </c>
      <c r="AI481" s="51">
        <v>1812</v>
      </c>
      <c r="AJ481" s="51">
        <v>2339</v>
      </c>
      <c r="AK481" s="51">
        <v>2395</v>
      </c>
      <c r="AL481" s="51">
        <v>2508</v>
      </c>
      <c r="AM481" s="51">
        <v>2490</v>
      </c>
      <c r="AN481" s="51">
        <v>2494</v>
      </c>
      <c r="AO481" s="51">
        <v>2377</v>
      </c>
      <c r="AP481" s="51">
        <v>2457</v>
      </c>
      <c r="AQ481" s="51">
        <v>2368</v>
      </c>
      <c r="AR481" s="51">
        <v>2304</v>
      </c>
      <c r="AS481" s="51">
        <v>2236</v>
      </c>
      <c r="AT481" s="51">
        <v>2060</v>
      </c>
      <c r="AU481" s="51">
        <v>1931</v>
      </c>
      <c r="AV481" s="51">
        <v>1735</v>
      </c>
      <c r="AW481" s="51">
        <v>1668</v>
      </c>
      <c r="AX481" s="51">
        <v>1605</v>
      </c>
      <c r="AY481" s="51">
        <v>1489</v>
      </c>
      <c r="AZ481" s="51">
        <v>1346</v>
      </c>
      <c r="BA481" s="51">
        <v>1460</v>
      </c>
      <c r="BB481" s="51">
        <v>1408</v>
      </c>
      <c r="BC481" s="51">
        <v>1434</v>
      </c>
      <c r="BD481" s="51">
        <v>1327</v>
      </c>
      <c r="BE481" s="51">
        <v>1295</v>
      </c>
      <c r="BF481" s="51">
        <v>1367</v>
      </c>
      <c r="BG481" s="51">
        <v>1186</v>
      </c>
      <c r="BH481" s="51">
        <v>1267</v>
      </c>
      <c r="BI481" s="51">
        <v>1283</v>
      </c>
      <c r="BJ481" s="51">
        <v>1365</v>
      </c>
      <c r="BK481" s="51">
        <v>1340</v>
      </c>
      <c r="BL481" s="51">
        <v>1342</v>
      </c>
      <c r="BM481" s="51">
        <v>1379</v>
      </c>
      <c r="BN481" s="51">
        <v>1344</v>
      </c>
      <c r="BO481" s="51">
        <v>1325</v>
      </c>
      <c r="BP481" s="51">
        <v>1383</v>
      </c>
      <c r="BQ481" s="51">
        <v>1323</v>
      </c>
      <c r="BR481" s="51">
        <v>1321</v>
      </c>
      <c r="BS481" s="51">
        <v>1261</v>
      </c>
      <c r="BT481" s="51">
        <v>1173</v>
      </c>
      <c r="BU481" s="51">
        <v>1164</v>
      </c>
      <c r="BV481" s="51">
        <v>1023</v>
      </c>
      <c r="BW481" s="51">
        <v>1002</v>
      </c>
      <c r="BX481" s="51">
        <v>884</v>
      </c>
      <c r="BY481" s="51">
        <v>886</v>
      </c>
      <c r="BZ481" s="51">
        <v>843</v>
      </c>
      <c r="CA481" s="51">
        <v>846</v>
      </c>
      <c r="CB481" s="51">
        <v>733</v>
      </c>
      <c r="CC481" s="51">
        <v>680</v>
      </c>
      <c r="CD481" s="51">
        <v>640</v>
      </c>
      <c r="CE481" s="51">
        <v>616</v>
      </c>
      <c r="CF481" s="51">
        <v>585</v>
      </c>
      <c r="CG481" s="51">
        <v>577</v>
      </c>
      <c r="CH481" s="51">
        <v>553</v>
      </c>
      <c r="CI481" s="51">
        <v>582</v>
      </c>
      <c r="CJ481" s="51">
        <v>546</v>
      </c>
      <c r="CK481" s="51">
        <v>451</v>
      </c>
      <c r="CL481" s="51">
        <v>471</v>
      </c>
      <c r="CM481" s="51">
        <v>417</v>
      </c>
      <c r="CN481" s="51">
        <v>409</v>
      </c>
      <c r="CO481" s="51">
        <v>344</v>
      </c>
      <c r="CP481" s="51">
        <v>277</v>
      </c>
      <c r="CQ481" s="51">
        <v>276</v>
      </c>
      <c r="CR481" s="51">
        <v>270</v>
      </c>
      <c r="CS481" s="51">
        <v>250</v>
      </c>
      <c r="CT481" s="51">
        <v>187</v>
      </c>
      <c r="CU481" s="51">
        <v>183</v>
      </c>
      <c r="CV481" s="51">
        <v>159</v>
      </c>
      <c r="CW481" s="51">
        <v>154</v>
      </c>
      <c r="CX481" s="51">
        <v>119</v>
      </c>
      <c r="CY481" s="51">
        <v>457</v>
      </c>
      <c r="CZ481" s="51">
        <v>1009</v>
      </c>
      <c r="DA481" s="51">
        <v>937</v>
      </c>
      <c r="DB481" s="51">
        <v>825</v>
      </c>
      <c r="DC481" s="51">
        <v>768</v>
      </c>
      <c r="DD481" s="51">
        <v>721</v>
      </c>
      <c r="DE481" s="51">
        <v>807</v>
      </c>
      <c r="DF481" s="51">
        <v>740</v>
      </c>
      <c r="DG481" s="51">
        <v>792</v>
      </c>
      <c r="DH481" s="51">
        <v>700</v>
      </c>
      <c r="DI481" s="51">
        <v>735</v>
      </c>
      <c r="DJ481" s="51">
        <v>817</v>
      </c>
      <c r="DK481" s="51">
        <v>798</v>
      </c>
      <c r="DL481" s="51">
        <v>832</v>
      </c>
      <c r="DM481" s="51">
        <v>813</v>
      </c>
      <c r="DN481" s="51">
        <v>759</v>
      </c>
      <c r="DO481" s="51">
        <v>870</v>
      </c>
      <c r="DP481" s="51">
        <v>890</v>
      </c>
      <c r="DQ481" s="51">
        <v>917</v>
      </c>
      <c r="DR481" s="51">
        <v>1136</v>
      </c>
      <c r="DS481" s="51">
        <v>1747</v>
      </c>
      <c r="DT481" s="51">
        <v>1693</v>
      </c>
      <c r="DU481" s="51">
        <v>1986</v>
      </c>
      <c r="DV481" s="51">
        <v>2216</v>
      </c>
      <c r="DW481" s="51">
        <v>2656</v>
      </c>
      <c r="DX481" s="51">
        <v>2891</v>
      </c>
      <c r="DY481" s="51">
        <v>3062</v>
      </c>
      <c r="DZ481" s="51">
        <v>2829</v>
      </c>
      <c r="EA481" s="51">
        <v>2666</v>
      </c>
      <c r="EB481" s="51">
        <v>2574</v>
      </c>
      <c r="EC481" s="51">
        <v>2572</v>
      </c>
      <c r="ED481" s="51">
        <v>2382</v>
      </c>
      <c r="EE481" s="51">
        <v>2267</v>
      </c>
      <c r="EF481" s="51">
        <v>2157</v>
      </c>
      <c r="EG481" s="51">
        <v>2179</v>
      </c>
      <c r="EH481" s="51">
        <v>1982</v>
      </c>
      <c r="EI481" s="51">
        <v>1825</v>
      </c>
      <c r="EJ481" s="51">
        <v>1731</v>
      </c>
      <c r="EK481" s="51">
        <v>1665</v>
      </c>
      <c r="EL481" s="51">
        <v>1493</v>
      </c>
      <c r="EM481" s="51">
        <v>1479</v>
      </c>
      <c r="EN481" s="51">
        <v>1515</v>
      </c>
      <c r="EO481" s="51">
        <v>1378</v>
      </c>
      <c r="EP481" s="51">
        <v>1455</v>
      </c>
      <c r="EQ481" s="51">
        <v>1269</v>
      </c>
      <c r="ER481" s="51">
        <v>1342</v>
      </c>
      <c r="ES481" s="51">
        <v>1392</v>
      </c>
      <c r="ET481" s="51">
        <v>1378</v>
      </c>
      <c r="EU481" s="51">
        <v>1391</v>
      </c>
      <c r="EV481" s="51">
        <v>1445</v>
      </c>
      <c r="EW481" s="51">
        <v>1439</v>
      </c>
      <c r="EX481" s="51">
        <v>1395</v>
      </c>
      <c r="EY481" s="51">
        <v>1397</v>
      </c>
      <c r="EZ481" s="51">
        <v>1399</v>
      </c>
      <c r="FA481" s="51">
        <v>1546</v>
      </c>
      <c r="FB481" s="51">
        <v>1646</v>
      </c>
      <c r="FC481" s="51">
        <v>1540</v>
      </c>
      <c r="FD481" s="51">
        <v>1399</v>
      </c>
      <c r="FE481" s="51">
        <v>1339</v>
      </c>
      <c r="FF481" s="51">
        <v>1191</v>
      </c>
      <c r="FG481" s="51">
        <v>1252</v>
      </c>
      <c r="FH481" s="51">
        <v>1142</v>
      </c>
      <c r="FI481" s="51">
        <v>1179</v>
      </c>
      <c r="FJ481" s="51">
        <v>1040</v>
      </c>
      <c r="FK481" s="51">
        <v>969</v>
      </c>
      <c r="FL481" s="51">
        <v>929</v>
      </c>
      <c r="FM481" s="51">
        <v>836</v>
      </c>
      <c r="FN481" s="51">
        <v>789</v>
      </c>
      <c r="FO481" s="51">
        <v>739</v>
      </c>
      <c r="FP481" s="51">
        <v>743</v>
      </c>
      <c r="FQ481" s="51">
        <v>700</v>
      </c>
      <c r="FR481" s="51">
        <v>744</v>
      </c>
      <c r="FS481" s="51">
        <v>739</v>
      </c>
      <c r="FT481" s="51">
        <v>616</v>
      </c>
      <c r="FU481" s="51">
        <v>683</v>
      </c>
      <c r="FV481" s="51">
        <v>635</v>
      </c>
      <c r="FW481" s="51">
        <v>598</v>
      </c>
      <c r="FX481" s="51">
        <v>609</v>
      </c>
      <c r="FY481" s="51">
        <v>541</v>
      </c>
      <c r="FZ481" s="51">
        <v>487</v>
      </c>
      <c r="GA481" s="51">
        <v>448</v>
      </c>
      <c r="GB481" s="51">
        <v>449</v>
      </c>
      <c r="GC481" s="51">
        <v>407</v>
      </c>
      <c r="GD481" s="51">
        <v>357</v>
      </c>
      <c r="GE481" s="51">
        <v>371</v>
      </c>
      <c r="GF481" s="51">
        <v>380</v>
      </c>
      <c r="GG481" s="51">
        <v>329</v>
      </c>
      <c r="GH481" s="51">
        <v>290</v>
      </c>
      <c r="GI481" s="51">
        <v>235</v>
      </c>
      <c r="GJ481" s="51">
        <v>192</v>
      </c>
      <c r="GK481" s="51">
        <v>194</v>
      </c>
      <c r="GL481" s="52">
        <v>762</v>
      </c>
    </row>
    <row r="482" spans="1:194" s="1" customFormat="1">
      <c r="A482" s="30" t="s">
        <v>133</v>
      </c>
      <c r="B482" s="1" t="s">
        <v>761</v>
      </c>
      <c r="C482" s="29" t="str">
        <f t="shared" si="122"/>
        <v>LA England - Westmorland and Furness</v>
      </c>
      <c r="D482" s="50">
        <f t="shared" si="113"/>
        <v>92287</v>
      </c>
      <c r="E482" s="50">
        <f t="shared" si="114"/>
        <v>96258</v>
      </c>
      <c r="F482" s="51">
        <f t="shared" si="115"/>
        <v>227643</v>
      </c>
      <c r="G482" s="51">
        <f t="shared" si="116"/>
        <v>112393</v>
      </c>
      <c r="H482" s="52">
        <f t="shared" si="117"/>
        <v>115250</v>
      </c>
      <c r="I482" s="52">
        <f t="shared" si="118"/>
        <v>92287</v>
      </c>
      <c r="J482" s="52">
        <f t="shared" si="119"/>
        <v>96258</v>
      </c>
      <c r="K482" s="49">
        <f t="shared" si="120"/>
        <v>20106</v>
      </c>
      <c r="L482" s="50">
        <f t="shared" si="121"/>
        <v>18992</v>
      </c>
      <c r="M482" s="51">
        <v>916</v>
      </c>
      <c r="N482" s="51">
        <v>888</v>
      </c>
      <c r="O482" s="51">
        <v>942</v>
      </c>
      <c r="P482" s="51">
        <v>1015</v>
      </c>
      <c r="Q482" s="51">
        <v>976</v>
      </c>
      <c r="R482" s="51">
        <v>1049</v>
      </c>
      <c r="S482" s="51">
        <v>1115</v>
      </c>
      <c r="T482" s="51">
        <v>1083</v>
      </c>
      <c r="U482" s="51">
        <v>1136</v>
      </c>
      <c r="V482" s="51">
        <v>1174</v>
      </c>
      <c r="W482" s="51">
        <v>1090</v>
      </c>
      <c r="X482" s="51">
        <v>1162</v>
      </c>
      <c r="Y482" s="51">
        <v>1173</v>
      </c>
      <c r="Z482" s="51">
        <v>1289</v>
      </c>
      <c r="AA482" s="51">
        <v>1275</v>
      </c>
      <c r="AB482" s="51">
        <v>1263</v>
      </c>
      <c r="AC482" s="51">
        <v>1250</v>
      </c>
      <c r="AD482" s="51">
        <v>1310</v>
      </c>
      <c r="AE482" s="51">
        <v>1276</v>
      </c>
      <c r="AF482" s="51">
        <v>980</v>
      </c>
      <c r="AG482" s="51">
        <v>984</v>
      </c>
      <c r="AH482" s="51">
        <v>949</v>
      </c>
      <c r="AI482" s="51">
        <v>1075</v>
      </c>
      <c r="AJ482" s="51">
        <v>1190</v>
      </c>
      <c r="AK482" s="51">
        <v>1194</v>
      </c>
      <c r="AL482" s="51">
        <v>1171</v>
      </c>
      <c r="AM482" s="51">
        <v>1175</v>
      </c>
      <c r="AN482" s="51">
        <v>1195</v>
      </c>
      <c r="AO482" s="51">
        <v>1285</v>
      </c>
      <c r="AP482" s="51">
        <v>1216</v>
      </c>
      <c r="AQ482" s="51">
        <v>1295</v>
      </c>
      <c r="AR482" s="51">
        <v>1304</v>
      </c>
      <c r="AS482" s="51">
        <v>1291</v>
      </c>
      <c r="AT482" s="51">
        <v>1295</v>
      </c>
      <c r="AU482" s="51">
        <v>1276</v>
      </c>
      <c r="AV482" s="51">
        <v>1243</v>
      </c>
      <c r="AW482" s="51">
        <v>1152</v>
      </c>
      <c r="AX482" s="51">
        <v>1234</v>
      </c>
      <c r="AY482" s="51">
        <v>1214</v>
      </c>
      <c r="AZ482" s="51">
        <v>1235</v>
      </c>
      <c r="BA482" s="51">
        <v>1201</v>
      </c>
      <c r="BB482" s="51">
        <v>1227</v>
      </c>
      <c r="BC482" s="51">
        <v>1208</v>
      </c>
      <c r="BD482" s="51">
        <v>1199</v>
      </c>
      <c r="BE482" s="51">
        <v>1076</v>
      </c>
      <c r="BF482" s="51">
        <v>1143</v>
      </c>
      <c r="BG482" s="51">
        <v>1179</v>
      </c>
      <c r="BH482" s="51">
        <v>1275</v>
      </c>
      <c r="BI482" s="51">
        <v>1336</v>
      </c>
      <c r="BJ482" s="51">
        <v>1359</v>
      </c>
      <c r="BK482" s="51">
        <v>1507</v>
      </c>
      <c r="BL482" s="51">
        <v>1620</v>
      </c>
      <c r="BM482" s="51">
        <v>1602</v>
      </c>
      <c r="BN482" s="51">
        <v>1721</v>
      </c>
      <c r="BO482" s="51">
        <v>1695</v>
      </c>
      <c r="BP482" s="51">
        <v>1738</v>
      </c>
      <c r="BQ482" s="51">
        <v>1756</v>
      </c>
      <c r="BR482" s="51">
        <v>1870</v>
      </c>
      <c r="BS482" s="51">
        <v>1927</v>
      </c>
      <c r="BT482" s="51">
        <v>1840</v>
      </c>
      <c r="BU482" s="51">
        <v>1828</v>
      </c>
      <c r="BV482" s="51">
        <v>1805</v>
      </c>
      <c r="BW482" s="51">
        <v>1801</v>
      </c>
      <c r="BX482" s="51">
        <v>1678</v>
      </c>
      <c r="BY482" s="51">
        <v>1666</v>
      </c>
      <c r="BZ482" s="51">
        <v>1557</v>
      </c>
      <c r="CA482" s="51">
        <v>1463</v>
      </c>
      <c r="CB482" s="51">
        <v>1498</v>
      </c>
      <c r="CC482" s="51">
        <v>1504</v>
      </c>
      <c r="CD482" s="51">
        <v>1448</v>
      </c>
      <c r="CE482" s="51">
        <v>1395</v>
      </c>
      <c r="CF482" s="51">
        <v>1395</v>
      </c>
      <c r="CG482" s="51">
        <v>1411</v>
      </c>
      <c r="CH482" s="51">
        <v>1492</v>
      </c>
      <c r="CI482" s="51">
        <v>1587</v>
      </c>
      <c r="CJ482" s="51">
        <v>1722</v>
      </c>
      <c r="CK482" s="51">
        <v>1290</v>
      </c>
      <c r="CL482" s="51">
        <v>1156</v>
      </c>
      <c r="CM482" s="51">
        <v>1108</v>
      </c>
      <c r="CN482" s="51">
        <v>1040</v>
      </c>
      <c r="CO482" s="51">
        <v>859</v>
      </c>
      <c r="CP482" s="51">
        <v>801</v>
      </c>
      <c r="CQ482" s="51">
        <v>768</v>
      </c>
      <c r="CR482" s="51">
        <v>725</v>
      </c>
      <c r="CS482" s="51">
        <v>617</v>
      </c>
      <c r="CT482" s="51">
        <v>542</v>
      </c>
      <c r="CU482" s="51">
        <v>512</v>
      </c>
      <c r="CV482" s="51">
        <v>386</v>
      </c>
      <c r="CW482" s="51">
        <v>309</v>
      </c>
      <c r="CX482" s="51">
        <v>297</v>
      </c>
      <c r="CY482" s="51">
        <v>919</v>
      </c>
      <c r="CZ482" s="51">
        <v>871</v>
      </c>
      <c r="DA482" s="51">
        <v>862</v>
      </c>
      <c r="DB482" s="51">
        <v>892</v>
      </c>
      <c r="DC482" s="51">
        <v>1005</v>
      </c>
      <c r="DD482" s="51">
        <v>940</v>
      </c>
      <c r="DE482" s="51">
        <v>1059</v>
      </c>
      <c r="DF482" s="51">
        <v>1050</v>
      </c>
      <c r="DG482" s="51">
        <v>995</v>
      </c>
      <c r="DH482" s="51">
        <v>1043</v>
      </c>
      <c r="DI482" s="51">
        <v>1082</v>
      </c>
      <c r="DJ482" s="51">
        <v>1103</v>
      </c>
      <c r="DK482" s="51">
        <v>1130</v>
      </c>
      <c r="DL482" s="51">
        <v>1104</v>
      </c>
      <c r="DM482" s="51">
        <v>1133</v>
      </c>
      <c r="DN482" s="51">
        <v>1192</v>
      </c>
      <c r="DO482" s="51">
        <v>1161</v>
      </c>
      <c r="DP482" s="51">
        <v>1182</v>
      </c>
      <c r="DQ482" s="51">
        <v>1188</v>
      </c>
      <c r="DR482" s="51">
        <v>1104</v>
      </c>
      <c r="DS482" s="51">
        <v>828</v>
      </c>
      <c r="DT482" s="51">
        <v>764</v>
      </c>
      <c r="DU482" s="51">
        <v>841</v>
      </c>
      <c r="DV482" s="51">
        <v>936</v>
      </c>
      <c r="DW482" s="51">
        <v>1063</v>
      </c>
      <c r="DX482" s="51">
        <v>1036</v>
      </c>
      <c r="DY482" s="51">
        <v>1038</v>
      </c>
      <c r="DZ482" s="51">
        <v>1128</v>
      </c>
      <c r="EA482" s="51">
        <v>1161</v>
      </c>
      <c r="EB482" s="51">
        <v>1192</v>
      </c>
      <c r="EC482" s="51">
        <v>1235</v>
      </c>
      <c r="ED482" s="51">
        <v>1236</v>
      </c>
      <c r="EE482" s="51">
        <v>1262</v>
      </c>
      <c r="EF482" s="51">
        <v>1254</v>
      </c>
      <c r="EG482" s="51">
        <v>1282</v>
      </c>
      <c r="EH482" s="51">
        <v>1308</v>
      </c>
      <c r="EI482" s="51">
        <v>1229</v>
      </c>
      <c r="EJ482" s="51">
        <v>1279</v>
      </c>
      <c r="EK482" s="51">
        <v>1312</v>
      </c>
      <c r="EL482" s="51">
        <v>1164</v>
      </c>
      <c r="EM482" s="51">
        <v>1229</v>
      </c>
      <c r="EN482" s="51">
        <v>1282</v>
      </c>
      <c r="EO482" s="51">
        <v>1275</v>
      </c>
      <c r="EP482" s="51">
        <v>1226</v>
      </c>
      <c r="EQ482" s="51">
        <v>1193</v>
      </c>
      <c r="ER482" s="51">
        <v>1209</v>
      </c>
      <c r="ES482" s="51">
        <v>1158</v>
      </c>
      <c r="ET482" s="51">
        <v>1266</v>
      </c>
      <c r="EU482" s="51">
        <v>1265</v>
      </c>
      <c r="EV482" s="51">
        <v>1433</v>
      </c>
      <c r="EW482" s="51">
        <v>1403</v>
      </c>
      <c r="EX482" s="51">
        <v>1625</v>
      </c>
      <c r="EY482" s="51">
        <v>1727</v>
      </c>
      <c r="EZ482" s="51">
        <v>1770</v>
      </c>
      <c r="FA482" s="51">
        <v>1816</v>
      </c>
      <c r="FB482" s="51">
        <v>1758</v>
      </c>
      <c r="FC482" s="51">
        <v>1924</v>
      </c>
      <c r="FD482" s="51">
        <v>1874</v>
      </c>
      <c r="FE482" s="51">
        <v>1919</v>
      </c>
      <c r="FF482" s="51">
        <v>2005</v>
      </c>
      <c r="FG482" s="51">
        <v>1923</v>
      </c>
      <c r="FH482" s="51">
        <v>1870</v>
      </c>
      <c r="FI482" s="51">
        <v>1759</v>
      </c>
      <c r="FJ482" s="51">
        <v>1785</v>
      </c>
      <c r="FK482" s="51">
        <v>1811</v>
      </c>
      <c r="FL482" s="51">
        <v>1631</v>
      </c>
      <c r="FM482" s="51">
        <v>1585</v>
      </c>
      <c r="FN482" s="51">
        <v>1543</v>
      </c>
      <c r="FO482" s="51">
        <v>1508</v>
      </c>
      <c r="FP482" s="51">
        <v>1521</v>
      </c>
      <c r="FQ482" s="51">
        <v>1492</v>
      </c>
      <c r="FR482" s="51">
        <v>1456</v>
      </c>
      <c r="FS482" s="51">
        <v>1547</v>
      </c>
      <c r="FT482" s="51">
        <v>1597</v>
      </c>
      <c r="FU482" s="51">
        <v>1545</v>
      </c>
      <c r="FV482" s="51">
        <v>1675</v>
      </c>
      <c r="FW482" s="51">
        <v>1706</v>
      </c>
      <c r="FX482" s="51">
        <v>1350</v>
      </c>
      <c r="FY482" s="51">
        <v>1253</v>
      </c>
      <c r="FZ482" s="51">
        <v>1292</v>
      </c>
      <c r="GA482" s="51">
        <v>1150</v>
      </c>
      <c r="GB482" s="51">
        <v>967</v>
      </c>
      <c r="GC482" s="51">
        <v>938</v>
      </c>
      <c r="GD482" s="51">
        <v>863</v>
      </c>
      <c r="GE482" s="51">
        <v>901</v>
      </c>
      <c r="GF482" s="51">
        <v>874</v>
      </c>
      <c r="GG482" s="51">
        <v>722</v>
      </c>
      <c r="GH482" s="51">
        <v>655</v>
      </c>
      <c r="GI482" s="51">
        <v>559</v>
      </c>
      <c r="GJ482" s="51">
        <v>466</v>
      </c>
      <c r="GK482" s="51">
        <v>451</v>
      </c>
      <c r="GL482" s="52">
        <v>1854</v>
      </c>
    </row>
    <row r="483" spans="1:194" s="1" customFormat="1">
      <c r="A483" s="30" t="s">
        <v>133</v>
      </c>
      <c r="B483" s="1" t="s">
        <v>556</v>
      </c>
      <c r="C483" s="29" t="str">
        <f t="shared" si="122"/>
        <v>LA England - Wigan</v>
      </c>
      <c r="D483" s="50">
        <f t="shared" si="113"/>
        <v>129821</v>
      </c>
      <c r="E483" s="50">
        <f t="shared" si="114"/>
        <v>134943</v>
      </c>
      <c r="F483" s="51">
        <f t="shared" si="115"/>
        <v>334110</v>
      </c>
      <c r="G483" s="51">
        <f t="shared" si="116"/>
        <v>165612</v>
      </c>
      <c r="H483" s="52">
        <f t="shared" si="117"/>
        <v>168498</v>
      </c>
      <c r="I483" s="52">
        <f t="shared" si="118"/>
        <v>129821</v>
      </c>
      <c r="J483" s="52">
        <f t="shared" si="119"/>
        <v>134943</v>
      </c>
      <c r="K483" s="49">
        <f t="shared" si="120"/>
        <v>35791</v>
      </c>
      <c r="L483" s="50">
        <f t="shared" si="121"/>
        <v>33555</v>
      </c>
      <c r="M483" s="51">
        <v>1848</v>
      </c>
      <c r="N483" s="51">
        <v>1789</v>
      </c>
      <c r="O483" s="51">
        <v>1770</v>
      </c>
      <c r="P483" s="51">
        <v>1923</v>
      </c>
      <c r="Q483" s="51">
        <v>1908</v>
      </c>
      <c r="R483" s="51">
        <v>1968</v>
      </c>
      <c r="S483" s="51">
        <v>2038</v>
      </c>
      <c r="T483" s="51">
        <v>2028</v>
      </c>
      <c r="U483" s="51">
        <v>1997</v>
      </c>
      <c r="V483" s="51">
        <v>2002</v>
      </c>
      <c r="W483" s="51">
        <v>2081</v>
      </c>
      <c r="X483" s="51">
        <v>2118</v>
      </c>
      <c r="Y483" s="51">
        <v>2155</v>
      </c>
      <c r="Z483" s="51">
        <v>2037</v>
      </c>
      <c r="AA483" s="51">
        <v>2163</v>
      </c>
      <c r="AB483" s="51">
        <v>1928</v>
      </c>
      <c r="AC483" s="51">
        <v>2047</v>
      </c>
      <c r="AD483" s="51">
        <v>1991</v>
      </c>
      <c r="AE483" s="51">
        <v>1911</v>
      </c>
      <c r="AF483" s="51">
        <v>1602</v>
      </c>
      <c r="AG483" s="51">
        <v>1524</v>
      </c>
      <c r="AH483" s="51">
        <v>1671</v>
      </c>
      <c r="AI483" s="51">
        <v>1780</v>
      </c>
      <c r="AJ483" s="51">
        <v>1830</v>
      </c>
      <c r="AK483" s="51">
        <v>1895</v>
      </c>
      <c r="AL483" s="51">
        <v>1889</v>
      </c>
      <c r="AM483" s="51">
        <v>1938</v>
      </c>
      <c r="AN483" s="51">
        <v>1993</v>
      </c>
      <c r="AO483" s="51">
        <v>2062</v>
      </c>
      <c r="AP483" s="51">
        <v>2095</v>
      </c>
      <c r="AQ483" s="51">
        <v>2232</v>
      </c>
      <c r="AR483" s="51">
        <v>2346</v>
      </c>
      <c r="AS483" s="51">
        <v>2320</v>
      </c>
      <c r="AT483" s="51">
        <v>2325</v>
      </c>
      <c r="AU483" s="51">
        <v>2264</v>
      </c>
      <c r="AV483" s="51">
        <v>2289</v>
      </c>
      <c r="AW483" s="51">
        <v>2255</v>
      </c>
      <c r="AX483" s="51">
        <v>2303</v>
      </c>
      <c r="AY483" s="51">
        <v>2163</v>
      </c>
      <c r="AZ483" s="51">
        <v>2154</v>
      </c>
      <c r="BA483" s="51">
        <v>2190</v>
      </c>
      <c r="BB483" s="51">
        <v>2110</v>
      </c>
      <c r="BC483" s="51">
        <v>2155</v>
      </c>
      <c r="BD483" s="51">
        <v>1975</v>
      </c>
      <c r="BE483" s="51">
        <v>1782</v>
      </c>
      <c r="BF483" s="51">
        <v>1868</v>
      </c>
      <c r="BG483" s="51">
        <v>1880</v>
      </c>
      <c r="BH483" s="51">
        <v>2056</v>
      </c>
      <c r="BI483" s="51">
        <v>2080</v>
      </c>
      <c r="BJ483" s="51">
        <v>2122</v>
      </c>
      <c r="BK483" s="51">
        <v>2429</v>
      </c>
      <c r="BL483" s="51">
        <v>2532</v>
      </c>
      <c r="BM483" s="51">
        <v>2429</v>
      </c>
      <c r="BN483" s="51">
        <v>2468</v>
      </c>
      <c r="BO483" s="51">
        <v>2526</v>
      </c>
      <c r="BP483" s="51">
        <v>2525</v>
      </c>
      <c r="BQ483" s="51">
        <v>2422</v>
      </c>
      <c r="BR483" s="51">
        <v>2461</v>
      </c>
      <c r="BS483" s="51">
        <v>2406</v>
      </c>
      <c r="BT483" s="51">
        <v>2182</v>
      </c>
      <c r="BU483" s="51">
        <v>2200</v>
      </c>
      <c r="BV483" s="51">
        <v>2200</v>
      </c>
      <c r="BW483" s="51">
        <v>1926</v>
      </c>
      <c r="BX483" s="51">
        <v>1937</v>
      </c>
      <c r="BY483" s="51">
        <v>1956</v>
      </c>
      <c r="BZ483" s="51">
        <v>1740</v>
      </c>
      <c r="CA483" s="51">
        <v>1697</v>
      </c>
      <c r="CB483" s="51">
        <v>1635</v>
      </c>
      <c r="CC483" s="51">
        <v>1653</v>
      </c>
      <c r="CD483" s="51">
        <v>1600</v>
      </c>
      <c r="CE483" s="51">
        <v>1514</v>
      </c>
      <c r="CF483" s="51">
        <v>1635</v>
      </c>
      <c r="CG483" s="51">
        <v>1638</v>
      </c>
      <c r="CH483" s="51">
        <v>1700</v>
      </c>
      <c r="CI483" s="51">
        <v>1738</v>
      </c>
      <c r="CJ483" s="51">
        <v>1853</v>
      </c>
      <c r="CK483" s="51">
        <v>1378</v>
      </c>
      <c r="CL483" s="51">
        <v>1303</v>
      </c>
      <c r="CM483" s="51">
        <v>1280</v>
      </c>
      <c r="CN483" s="51">
        <v>1184</v>
      </c>
      <c r="CO483" s="51">
        <v>1041</v>
      </c>
      <c r="CP483" s="51">
        <v>899</v>
      </c>
      <c r="CQ483" s="51">
        <v>820</v>
      </c>
      <c r="CR483" s="51">
        <v>757</v>
      </c>
      <c r="CS483" s="51">
        <v>600</v>
      </c>
      <c r="CT483" s="51">
        <v>530</v>
      </c>
      <c r="CU483" s="51">
        <v>452</v>
      </c>
      <c r="CV483" s="51">
        <v>365</v>
      </c>
      <c r="CW483" s="51">
        <v>276</v>
      </c>
      <c r="CX483" s="51">
        <v>199</v>
      </c>
      <c r="CY483" s="51">
        <v>676</v>
      </c>
      <c r="CZ483" s="51">
        <v>1714</v>
      </c>
      <c r="DA483" s="51">
        <v>1710</v>
      </c>
      <c r="DB483" s="51">
        <v>1702</v>
      </c>
      <c r="DC483" s="51">
        <v>1751</v>
      </c>
      <c r="DD483" s="51">
        <v>1882</v>
      </c>
      <c r="DE483" s="51">
        <v>1835</v>
      </c>
      <c r="DF483" s="51">
        <v>1816</v>
      </c>
      <c r="DG483" s="51">
        <v>1876</v>
      </c>
      <c r="DH483" s="51">
        <v>1909</v>
      </c>
      <c r="DI483" s="51">
        <v>1950</v>
      </c>
      <c r="DJ483" s="51">
        <v>1953</v>
      </c>
      <c r="DK483" s="51">
        <v>2046</v>
      </c>
      <c r="DL483" s="51">
        <v>1938</v>
      </c>
      <c r="DM483" s="51">
        <v>1979</v>
      </c>
      <c r="DN483" s="51">
        <v>1935</v>
      </c>
      <c r="DO483" s="51">
        <v>1828</v>
      </c>
      <c r="DP483" s="51">
        <v>1871</v>
      </c>
      <c r="DQ483" s="51">
        <v>1860</v>
      </c>
      <c r="DR483" s="51">
        <v>1714</v>
      </c>
      <c r="DS483" s="51">
        <v>1268</v>
      </c>
      <c r="DT483" s="51">
        <v>1297</v>
      </c>
      <c r="DU483" s="51">
        <v>1511</v>
      </c>
      <c r="DV483" s="51">
        <v>1620</v>
      </c>
      <c r="DW483" s="51">
        <v>1847</v>
      </c>
      <c r="DX483" s="51">
        <v>1846</v>
      </c>
      <c r="DY483" s="51">
        <v>2006</v>
      </c>
      <c r="DZ483" s="51">
        <v>2020</v>
      </c>
      <c r="EA483" s="51">
        <v>2137</v>
      </c>
      <c r="EB483" s="51">
        <v>2197</v>
      </c>
      <c r="EC483" s="51">
        <v>2345</v>
      </c>
      <c r="ED483" s="51">
        <v>2486</v>
      </c>
      <c r="EE483" s="51">
        <v>2403</v>
      </c>
      <c r="EF483" s="51">
        <v>2424</v>
      </c>
      <c r="EG483" s="51">
        <v>2436</v>
      </c>
      <c r="EH483" s="51">
        <v>2422</v>
      </c>
      <c r="EI483" s="51">
        <v>2341</v>
      </c>
      <c r="EJ483" s="51">
        <v>2336</v>
      </c>
      <c r="EK483" s="51">
        <v>2287</v>
      </c>
      <c r="EL483" s="51">
        <v>2292</v>
      </c>
      <c r="EM483" s="51">
        <v>2143</v>
      </c>
      <c r="EN483" s="51">
        <v>2119</v>
      </c>
      <c r="EO483" s="51">
        <v>2200</v>
      </c>
      <c r="EP483" s="51">
        <v>2123</v>
      </c>
      <c r="EQ483" s="51">
        <v>2034</v>
      </c>
      <c r="ER483" s="51">
        <v>1880</v>
      </c>
      <c r="ES483" s="51">
        <v>1855</v>
      </c>
      <c r="ET483" s="51">
        <v>1898</v>
      </c>
      <c r="EU483" s="51">
        <v>1990</v>
      </c>
      <c r="EV483" s="51">
        <v>2087</v>
      </c>
      <c r="EW483" s="51">
        <v>2175</v>
      </c>
      <c r="EX483" s="51">
        <v>2355</v>
      </c>
      <c r="EY483" s="51">
        <v>2522</v>
      </c>
      <c r="EZ483" s="51">
        <v>2504</v>
      </c>
      <c r="FA483" s="51">
        <v>2545</v>
      </c>
      <c r="FB483" s="51">
        <v>2470</v>
      </c>
      <c r="FC483" s="51">
        <v>2394</v>
      </c>
      <c r="FD483" s="51">
        <v>2388</v>
      </c>
      <c r="FE483" s="51">
        <v>2358</v>
      </c>
      <c r="FF483" s="51">
        <v>2362</v>
      </c>
      <c r="FG483" s="51">
        <v>2217</v>
      </c>
      <c r="FH483" s="51">
        <v>2288</v>
      </c>
      <c r="FI483" s="51">
        <v>2092</v>
      </c>
      <c r="FJ483" s="51">
        <v>2085</v>
      </c>
      <c r="FK483" s="51">
        <v>2029</v>
      </c>
      <c r="FL483" s="51">
        <v>1920</v>
      </c>
      <c r="FM483" s="51">
        <v>1879</v>
      </c>
      <c r="FN483" s="51">
        <v>1767</v>
      </c>
      <c r="FO483" s="51">
        <v>1717</v>
      </c>
      <c r="FP483" s="51">
        <v>1744</v>
      </c>
      <c r="FQ483" s="51">
        <v>1743</v>
      </c>
      <c r="FR483" s="51">
        <v>1655</v>
      </c>
      <c r="FS483" s="51">
        <v>1652</v>
      </c>
      <c r="FT483" s="51">
        <v>1782</v>
      </c>
      <c r="FU483" s="51">
        <v>1814</v>
      </c>
      <c r="FV483" s="51">
        <v>1937</v>
      </c>
      <c r="FW483" s="51">
        <v>2121</v>
      </c>
      <c r="FX483" s="51">
        <v>1481</v>
      </c>
      <c r="FY483" s="51">
        <v>1515</v>
      </c>
      <c r="FZ483" s="51">
        <v>1393</v>
      </c>
      <c r="GA483" s="51">
        <v>1381</v>
      </c>
      <c r="GB483" s="51">
        <v>1166</v>
      </c>
      <c r="GC483" s="51">
        <v>952</v>
      </c>
      <c r="GD483" s="51">
        <v>983</v>
      </c>
      <c r="GE483" s="51">
        <v>870</v>
      </c>
      <c r="GF483" s="51">
        <v>853</v>
      </c>
      <c r="GG483" s="51">
        <v>735</v>
      </c>
      <c r="GH483" s="51">
        <v>602</v>
      </c>
      <c r="GI483" s="51">
        <v>564</v>
      </c>
      <c r="GJ483" s="51">
        <v>488</v>
      </c>
      <c r="GK483" s="51">
        <v>353</v>
      </c>
      <c r="GL483" s="52">
        <v>1528</v>
      </c>
    </row>
    <row r="484" spans="1:194" s="1" customFormat="1">
      <c r="A484" s="30" t="s">
        <v>133</v>
      </c>
      <c r="B484" s="1" t="s">
        <v>557</v>
      </c>
      <c r="C484" s="29" t="str">
        <f t="shared" si="122"/>
        <v>LA England - Wiltshire</v>
      </c>
      <c r="D484" s="50">
        <f t="shared" si="113"/>
        <v>202273</v>
      </c>
      <c r="E484" s="50">
        <f t="shared" si="114"/>
        <v>210563</v>
      </c>
      <c r="F484" s="51">
        <f t="shared" si="115"/>
        <v>515885</v>
      </c>
      <c r="G484" s="51">
        <f t="shared" si="116"/>
        <v>254963</v>
      </c>
      <c r="H484" s="52">
        <f t="shared" si="117"/>
        <v>260922</v>
      </c>
      <c r="I484" s="52">
        <f t="shared" si="118"/>
        <v>202273</v>
      </c>
      <c r="J484" s="52">
        <f t="shared" si="119"/>
        <v>210563</v>
      </c>
      <c r="K484" s="49">
        <f t="shared" si="120"/>
        <v>52690</v>
      </c>
      <c r="L484" s="50">
        <f t="shared" si="121"/>
        <v>50359</v>
      </c>
      <c r="M484" s="51">
        <v>2395</v>
      </c>
      <c r="N484" s="51">
        <v>2394</v>
      </c>
      <c r="O484" s="51">
        <v>2600</v>
      </c>
      <c r="P484" s="51">
        <v>2713</v>
      </c>
      <c r="Q484" s="51">
        <v>2763</v>
      </c>
      <c r="R484" s="51">
        <v>2797</v>
      </c>
      <c r="S484" s="51">
        <v>3027</v>
      </c>
      <c r="T484" s="51">
        <v>2977</v>
      </c>
      <c r="U484" s="51">
        <v>3028</v>
      </c>
      <c r="V484" s="51">
        <v>3106</v>
      </c>
      <c r="W484" s="51">
        <v>3298</v>
      </c>
      <c r="X484" s="51">
        <v>3222</v>
      </c>
      <c r="Y484" s="51">
        <v>3219</v>
      </c>
      <c r="Z484" s="51">
        <v>3141</v>
      </c>
      <c r="AA484" s="51">
        <v>3061</v>
      </c>
      <c r="AB484" s="51">
        <v>2985</v>
      </c>
      <c r="AC484" s="51">
        <v>2979</v>
      </c>
      <c r="AD484" s="51">
        <v>2985</v>
      </c>
      <c r="AE484" s="51">
        <v>3306</v>
      </c>
      <c r="AF484" s="51">
        <v>2566</v>
      </c>
      <c r="AG484" s="51">
        <v>2377</v>
      </c>
      <c r="AH484" s="51">
        <v>2512</v>
      </c>
      <c r="AI484" s="51">
        <v>2594</v>
      </c>
      <c r="AJ484" s="51">
        <v>3030</v>
      </c>
      <c r="AK484" s="51">
        <v>2944</v>
      </c>
      <c r="AL484" s="51">
        <v>3041</v>
      </c>
      <c r="AM484" s="51">
        <v>3044</v>
      </c>
      <c r="AN484" s="51">
        <v>2854</v>
      </c>
      <c r="AO484" s="51">
        <v>3065</v>
      </c>
      <c r="AP484" s="51">
        <v>2925</v>
      </c>
      <c r="AQ484" s="51">
        <v>3044</v>
      </c>
      <c r="AR484" s="51">
        <v>2986</v>
      </c>
      <c r="AS484" s="51">
        <v>3044</v>
      </c>
      <c r="AT484" s="51">
        <v>3102</v>
      </c>
      <c r="AU484" s="51">
        <v>3178</v>
      </c>
      <c r="AV484" s="51">
        <v>3211</v>
      </c>
      <c r="AW484" s="51">
        <v>3127</v>
      </c>
      <c r="AX484" s="51">
        <v>3108</v>
      </c>
      <c r="AY484" s="51">
        <v>3160</v>
      </c>
      <c r="AZ484" s="51">
        <v>3082</v>
      </c>
      <c r="BA484" s="51">
        <v>3011</v>
      </c>
      <c r="BB484" s="51">
        <v>3062</v>
      </c>
      <c r="BC484" s="51">
        <v>3080</v>
      </c>
      <c r="BD484" s="51">
        <v>3112</v>
      </c>
      <c r="BE484" s="51">
        <v>2724</v>
      </c>
      <c r="BF484" s="51">
        <v>2736</v>
      </c>
      <c r="BG484" s="51">
        <v>2854</v>
      </c>
      <c r="BH484" s="51">
        <v>3050</v>
      </c>
      <c r="BI484" s="51">
        <v>3084</v>
      </c>
      <c r="BJ484" s="51">
        <v>3430</v>
      </c>
      <c r="BK484" s="51">
        <v>3619</v>
      </c>
      <c r="BL484" s="51">
        <v>3657</v>
      </c>
      <c r="BM484" s="51">
        <v>3623</v>
      </c>
      <c r="BN484" s="51">
        <v>3578</v>
      </c>
      <c r="BO484" s="51">
        <v>3707</v>
      </c>
      <c r="BP484" s="51">
        <v>3773</v>
      </c>
      <c r="BQ484" s="51">
        <v>3791</v>
      </c>
      <c r="BR484" s="51">
        <v>3850</v>
      </c>
      <c r="BS484" s="51">
        <v>3749</v>
      </c>
      <c r="BT484" s="51">
        <v>3677</v>
      </c>
      <c r="BU484" s="51">
        <v>3627</v>
      </c>
      <c r="BV484" s="51">
        <v>3545</v>
      </c>
      <c r="BW484" s="51">
        <v>3434</v>
      </c>
      <c r="BX484" s="51">
        <v>3272</v>
      </c>
      <c r="BY484" s="51">
        <v>3112</v>
      </c>
      <c r="BZ484" s="51">
        <v>2983</v>
      </c>
      <c r="CA484" s="51">
        <v>2836</v>
      </c>
      <c r="CB484" s="51">
        <v>2772</v>
      </c>
      <c r="CC484" s="51">
        <v>2854</v>
      </c>
      <c r="CD484" s="51">
        <v>2699</v>
      </c>
      <c r="CE484" s="51">
        <v>2675</v>
      </c>
      <c r="CF484" s="51">
        <v>2613</v>
      </c>
      <c r="CG484" s="51">
        <v>2608</v>
      </c>
      <c r="CH484" s="51">
        <v>2741</v>
      </c>
      <c r="CI484" s="51">
        <v>2910</v>
      </c>
      <c r="CJ484" s="51">
        <v>3141</v>
      </c>
      <c r="CK484" s="51">
        <v>2341</v>
      </c>
      <c r="CL484" s="51">
        <v>2283</v>
      </c>
      <c r="CM484" s="51">
        <v>2150</v>
      </c>
      <c r="CN484" s="51">
        <v>1962</v>
      </c>
      <c r="CO484" s="51">
        <v>1699</v>
      </c>
      <c r="CP484" s="51">
        <v>1427</v>
      </c>
      <c r="CQ484" s="51">
        <v>1420</v>
      </c>
      <c r="CR484" s="51">
        <v>1323</v>
      </c>
      <c r="CS484" s="51">
        <v>1190</v>
      </c>
      <c r="CT484" s="51">
        <v>1069</v>
      </c>
      <c r="CU484" s="51">
        <v>982</v>
      </c>
      <c r="CV484" s="51">
        <v>827</v>
      </c>
      <c r="CW484" s="51">
        <v>689</v>
      </c>
      <c r="CX484" s="51">
        <v>628</v>
      </c>
      <c r="CY484" s="51">
        <v>1994</v>
      </c>
      <c r="CZ484" s="51">
        <v>2242</v>
      </c>
      <c r="DA484" s="51">
        <v>2339</v>
      </c>
      <c r="DB484" s="51">
        <v>2491</v>
      </c>
      <c r="DC484" s="51">
        <v>2564</v>
      </c>
      <c r="DD484" s="51">
        <v>2664</v>
      </c>
      <c r="DE484" s="51">
        <v>2689</v>
      </c>
      <c r="DF484" s="51">
        <v>2886</v>
      </c>
      <c r="DG484" s="51">
        <v>2817</v>
      </c>
      <c r="DH484" s="51">
        <v>2831</v>
      </c>
      <c r="DI484" s="51">
        <v>2949</v>
      </c>
      <c r="DJ484" s="51">
        <v>2910</v>
      </c>
      <c r="DK484" s="51">
        <v>3097</v>
      </c>
      <c r="DL484" s="51">
        <v>3051</v>
      </c>
      <c r="DM484" s="51">
        <v>2980</v>
      </c>
      <c r="DN484" s="51">
        <v>3070</v>
      </c>
      <c r="DO484" s="51">
        <v>3072</v>
      </c>
      <c r="DP484" s="51">
        <v>2841</v>
      </c>
      <c r="DQ484" s="51">
        <v>2866</v>
      </c>
      <c r="DR484" s="51">
        <v>2803</v>
      </c>
      <c r="DS484" s="51">
        <v>1812</v>
      </c>
      <c r="DT484" s="51">
        <v>1422</v>
      </c>
      <c r="DU484" s="51">
        <v>1767</v>
      </c>
      <c r="DV484" s="51">
        <v>2186</v>
      </c>
      <c r="DW484" s="51">
        <v>2374</v>
      </c>
      <c r="DX484" s="51">
        <v>2500</v>
      </c>
      <c r="DY484" s="51">
        <v>2732</v>
      </c>
      <c r="DZ484" s="51">
        <v>2478</v>
      </c>
      <c r="EA484" s="51">
        <v>2690</v>
      </c>
      <c r="EB484" s="51">
        <v>2855</v>
      </c>
      <c r="EC484" s="51">
        <v>2906</v>
      </c>
      <c r="ED484" s="51">
        <v>2978</v>
      </c>
      <c r="EE484" s="51">
        <v>3247</v>
      </c>
      <c r="EF484" s="51">
        <v>3166</v>
      </c>
      <c r="EG484" s="51">
        <v>3198</v>
      </c>
      <c r="EH484" s="51">
        <v>3215</v>
      </c>
      <c r="EI484" s="51">
        <v>3301</v>
      </c>
      <c r="EJ484" s="51">
        <v>3192</v>
      </c>
      <c r="EK484" s="51">
        <v>3150</v>
      </c>
      <c r="EL484" s="51">
        <v>3179</v>
      </c>
      <c r="EM484" s="51">
        <v>3046</v>
      </c>
      <c r="EN484" s="51">
        <v>3275</v>
      </c>
      <c r="EO484" s="51">
        <v>3251</v>
      </c>
      <c r="EP484" s="51">
        <v>3165</v>
      </c>
      <c r="EQ484" s="51">
        <v>2995</v>
      </c>
      <c r="ER484" s="51">
        <v>2913</v>
      </c>
      <c r="ES484" s="51">
        <v>2925</v>
      </c>
      <c r="ET484" s="51">
        <v>3128</v>
      </c>
      <c r="EU484" s="51">
        <v>3212</v>
      </c>
      <c r="EV484" s="51">
        <v>3420</v>
      </c>
      <c r="EW484" s="51">
        <v>3603</v>
      </c>
      <c r="EX484" s="51">
        <v>3868</v>
      </c>
      <c r="EY484" s="51">
        <v>3724</v>
      </c>
      <c r="EZ484" s="51">
        <v>3756</v>
      </c>
      <c r="FA484" s="51">
        <v>3881</v>
      </c>
      <c r="FB484" s="51">
        <v>3805</v>
      </c>
      <c r="FC484" s="51">
        <v>3976</v>
      </c>
      <c r="FD484" s="51">
        <v>4088</v>
      </c>
      <c r="FE484" s="51">
        <v>3965</v>
      </c>
      <c r="FF484" s="51">
        <v>3975</v>
      </c>
      <c r="FG484" s="51">
        <v>3800</v>
      </c>
      <c r="FH484" s="51">
        <v>3708</v>
      </c>
      <c r="FI484" s="51">
        <v>3755</v>
      </c>
      <c r="FJ484" s="51">
        <v>3391</v>
      </c>
      <c r="FK484" s="51">
        <v>3493</v>
      </c>
      <c r="FL484" s="51">
        <v>3310</v>
      </c>
      <c r="FM484" s="51">
        <v>3118</v>
      </c>
      <c r="FN484" s="51">
        <v>3059</v>
      </c>
      <c r="FO484" s="51">
        <v>2967</v>
      </c>
      <c r="FP484" s="51">
        <v>2949</v>
      </c>
      <c r="FQ484" s="51">
        <v>3047</v>
      </c>
      <c r="FR484" s="51">
        <v>2907</v>
      </c>
      <c r="FS484" s="51">
        <v>2858</v>
      </c>
      <c r="FT484" s="51">
        <v>2954</v>
      </c>
      <c r="FU484" s="51">
        <v>3036</v>
      </c>
      <c r="FV484" s="51">
        <v>3323</v>
      </c>
      <c r="FW484" s="51">
        <v>3315</v>
      </c>
      <c r="FX484" s="51">
        <v>2621</v>
      </c>
      <c r="FY484" s="51">
        <v>2626</v>
      </c>
      <c r="FZ484" s="51">
        <v>2552</v>
      </c>
      <c r="GA484" s="51">
        <v>2223</v>
      </c>
      <c r="GB484" s="51">
        <v>2051</v>
      </c>
      <c r="GC484" s="51">
        <v>1728</v>
      </c>
      <c r="GD484" s="51">
        <v>1741</v>
      </c>
      <c r="GE484" s="51">
        <v>1681</v>
      </c>
      <c r="GF484" s="51">
        <v>1574</v>
      </c>
      <c r="GG484" s="51">
        <v>1356</v>
      </c>
      <c r="GH484" s="51">
        <v>1248</v>
      </c>
      <c r="GI484" s="51">
        <v>1191</v>
      </c>
      <c r="GJ484" s="51">
        <v>991</v>
      </c>
      <c r="GK484" s="51">
        <v>894</v>
      </c>
      <c r="GL484" s="52">
        <v>3974</v>
      </c>
    </row>
    <row r="485" spans="1:194" s="1" customFormat="1">
      <c r="A485" s="30" t="s">
        <v>133</v>
      </c>
      <c r="B485" s="1" t="s">
        <v>558</v>
      </c>
      <c r="C485" s="29" t="str">
        <f t="shared" si="122"/>
        <v>LA England - Winchester</v>
      </c>
      <c r="D485" s="50">
        <f t="shared" si="113"/>
        <v>49783</v>
      </c>
      <c r="E485" s="50">
        <f t="shared" si="114"/>
        <v>53918</v>
      </c>
      <c r="F485" s="51">
        <f t="shared" si="115"/>
        <v>130268</v>
      </c>
      <c r="G485" s="51">
        <f t="shared" si="116"/>
        <v>63583</v>
      </c>
      <c r="H485" s="52">
        <f t="shared" si="117"/>
        <v>66685</v>
      </c>
      <c r="I485" s="52">
        <f t="shared" si="118"/>
        <v>49783</v>
      </c>
      <c r="J485" s="52">
        <f t="shared" si="119"/>
        <v>53918</v>
      </c>
      <c r="K485" s="49">
        <f t="shared" si="120"/>
        <v>13800</v>
      </c>
      <c r="L485" s="50">
        <f t="shared" si="121"/>
        <v>12767</v>
      </c>
      <c r="M485" s="51">
        <v>595</v>
      </c>
      <c r="N485" s="51">
        <v>626</v>
      </c>
      <c r="O485" s="51">
        <v>661</v>
      </c>
      <c r="P485" s="51">
        <v>656</v>
      </c>
      <c r="Q485" s="51">
        <v>652</v>
      </c>
      <c r="R485" s="51">
        <v>701</v>
      </c>
      <c r="S485" s="51">
        <v>789</v>
      </c>
      <c r="T485" s="51">
        <v>719</v>
      </c>
      <c r="U485" s="51">
        <v>800</v>
      </c>
      <c r="V485" s="51">
        <v>781</v>
      </c>
      <c r="W485" s="51">
        <v>822</v>
      </c>
      <c r="X485" s="51">
        <v>829</v>
      </c>
      <c r="Y485" s="51">
        <v>804</v>
      </c>
      <c r="Z485" s="51">
        <v>794</v>
      </c>
      <c r="AA485" s="51">
        <v>885</v>
      </c>
      <c r="AB485" s="51">
        <v>871</v>
      </c>
      <c r="AC485" s="51">
        <v>905</v>
      </c>
      <c r="AD485" s="51">
        <v>910</v>
      </c>
      <c r="AE485" s="51">
        <v>912</v>
      </c>
      <c r="AF485" s="51">
        <v>971</v>
      </c>
      <c r="AG485" s="51">
        <v>1079</v>
      </c>
      <c r="AH485" s="51">
        <v>860</v>
      </c>
      <c r="AI485" s="51">
        <v>790</v>
      </c>
      <c r="AJ485" s="51">
        <v>678</v>
      </c>
      <c r="AK485" s="51">
        <v>709</v>
      </c>
      <c r="AL485" s="51">
        <v>643</v>
      </c>
      <c r="AM485" s="51">
        <v>701</v>
      </c>
      <c r="AN485" s="51">
        <v>711</v>
      </c>
      <c r="AO485" s="51">
        <v>726</v>
      </c>
      <c r="AP485" s="51">
        <v>572</v>
      </c>
      <c r="AQ485" s="51">
        <v>703</v>
      </c>
      <c r="AR485" s="51">
        <v>723</v>
      </c>
      <c r="AS485" s="51">
        <v>714</v>
      </c>
      <c r="AT485" s="51">
        <v>667</v>
      </c>
      <c r="AU485" s="51">
        <v>740</v>
      </c>
      <c r="AV485" s="51">
        <v>732</v>
      </c>
      <c r="AW485" s="51">
        <v>735</v>
      </c>
      <c r="AX485" s="51">
        <v>775</v>
      </c>
      <c r="AY485" s="51">
        <v>720</v>
      </c>
      <c r="AZ485" s="51">
        <v>767</v>
      </c>
      <c r="BA485" s="51">
        <v>760</v>
      </c>
      <c r="BB485" s="51">
        <v>737</v>
      </c>
      <c r="BC485" s="51">
        <v>794</v>
      </c>
      <c r="BD485" s="51">
        <v>760</v>
      </c>
      <c r="BE485" s="51">
        <v>751</v>
      </c>
      <c r="BF485" s="51">
        <v>818</v>
      </c>
      <c r="BG485" s="51">
        <v>782</v>
      </c>
      <c r="BH485" s="51">
        <v>825</v>
      </c>
      <c r="BI485" s="51">
        <v>780</v>
      </c>
      <c r="BJ485" s="51">
        <v>883</v>
      </c>
      <c r="BK485" s="51">
        <v>888</v>
      </c>
      <c r="BL485" s="51">
        <v>904</v>
      </c>
      <c r="BM485" s="51">
        <v>827</v>
      </c>
      <c r="BN485" s="51">
        <v>835</v>
      </c>
      <c r="BO485" s="51">
        <v>909</v>
      </c>
      <c r="BP485" s="51">
        <v>919</v>
      </c>
      <c r="BQ485" s="51">
        <v>843</v>
      </c>
      <c r="BR485" s="51">
        <v>912</v>
      </c>
      <c r="BS485" s="51">
        <v>838</v>
      </c>
      <c r="BT485" s="51">
        <v>869</v>
      </c>
      <c r="BU485" s="51">
        <v>810</v>
      </c>
      <c r="BV485" s="51">
        <v>839</v>
      </c>
      <c r="BW485" s="51">
        <v>781</v>
      </c>
      <c r="BX485" s="51">
        <v>761</v>
      </c>
      <c r="BY485" s="51">
        <v>758</v>
      </c>
      <c r="BZ485" s="51">
        <v>710</v>
      </c>
      <c r="CA485" s="51">
        <v>655</v>
      </c>
      <c r="CB485" s="51">
        <v>657</v>
      </c>
      <c r="CC485" s="51">
        <v>629</v>
      </c>
      <c r="CD485" s="51">
        <v>588</v>
      </c>
      <c r="CE485" s="51">
        <v>634</v>
      </c>
      <c r="CF485" s="51">
        <v>617</v>
      </c>
      <c r="CG485" s="51">
        <v>611</v>
      </c>
      <c r="CH485" s="51">
        <v>617</v>
      </c>
      <c r="CI485" s="51">
        <v>644</v>
      </c>
      <c r="CJ485" s="51">
        <v>758</v>
      </c>
      <c r="CK485" s="51">
        <v>595</v>
      </c>
      <c r="CL485" s="51">
        <v>562</v>
      </c>
      <c r="CM485" s="51">
        <v>506</v>
      </c>
      <c r="CN485" s="51">
        <v>460</v>
      </c>
      <c r="CO485" s="51">
        <v>393</v>
      </c>
      <c r="CP485" s="51">
        <v>347</v>
      </c>
      <c r="CQ485" s="51">
        <v>341</v>
      </c>
      <c r="CR485" s="51">
        <v>338</v>
      </c>
      <c r="CS485" s="51">
        <v>286</v>
      </c>
      <c r="CT485" s="51">
        <v>263</v>
      </c>
      <c r="CU485" s="51">
        <v>257</v>
      </c>
      <c r="CV485" s="51">
        <v>208</v>
      </c>
      <c r="CW485" s="51">
        <v>176</v>
      </c>
      <c r="CX485" s="51">
        <v>136</v>
      </c>
      <c r="CY485" s="51">
        <v>584</v>
      </c>
      <c r="CZ485" s="51">
        <v>531</v>
      </c>
      <c r="DA485" s="51">
        <v>563</v>
      </c>
      <c r="DB485" s="51">
        <v>599</v>
      </c>
      <c r="DC485" s="51">
        <v>632</v>
      </c>
      <c r="DD485" s="51">
        <v>651</v>
      </c>
      <c r="DE485" s="51">
        <v>675</v>
      </c>
      <c r="DF485" s="51">
        <v>699</v>
      </c>
      <c r="DG485" s="51">
        <v>734</v>
      </c>
      <c r="DH485" s="51">
        <v>718</v>
      </c>
      <c r="DI485" s="51">
        <v>781</v>
      </c>
      <c r="DJ485" s="51">
        <v>794</v>
      </c>
      <c r="DK485" s="51">
        <v>749</v>
      </c>
      <c r="DL485" s="51">
        <v>824</v>
      </c>
      <c r="DM485" s="51">
        <v>780</v>
      </c>
      <c r="DN485" s="51">
        <v>739</v>
      </c>
      <c r="DO485" s="51">
        <v>765</v>
      </c>
      <c r="DP485" s="51">
        <v>733</v>
      </c>
      <c r="DQ485" s="51">
        <v>800</v>
      </c>
      <c r="DR485" s="51">
        <v>863</v>
      </c>
      <c r="DS485" s="51">
        <v>1238</v>
      </c>
      <c r="DT485" s="51">
        <v>1341</v>
      </c>
      <c r="DU485" s="51">
        <v>1155</v>
      </c>
      <c r="DV485" s="51">
        <v>697</v>
      </c>
      <c r="DW485" s="51">
        <v>714</v>
      </c>
      <c r="DX485" s="51">
        <v>563</v>
      </c>
      <c r="DY485" s="51">
        <v>620</v>
      </c>
      <c r="DZ485" s="51">
        <v>577</v>
      </c>
      <c r="EA485" s="51">
        <v>644</v>
      </c>
      <c r="EB485" s="51">
        <v>641</v>
      </c>
      <c r="EC485" s="51">
        <v>672</v>
      </c>
      <c r="ED485" s="51">
        <v>633</v>
      </c>
      <c r="EE485" s="51">
        <v>696</v>
      </c>
      <c r="EF485" s="51">
        <v>721</v>
      </c>
      <c r="EG485" s="51">
        <v>774</v>
      </c>
      <c r="EH485" s="51">
        <v>775</v>
      </c>
      <c r="EI485" s="51">
        <v>829</v>
      </c>
      <c r="EJ485" s="51">
        <v>800</v>
      </c>
      <c r="EK485" s="51">
        <v>738</v>
      </c>
      <c r="EL485" s="51">
        <v>800</v>
      </c>
      <c r="EM485" s="51">
        <v>790</v>
      </c>
      <c r="EN485" s="51">
        <v>813</v>
      </c>
      <c r="EO485" s="51">
        <v>811</v>
      </c>
      <c r="EP485" s="51">
        <v>843</v>
      </c>
      <c r="EQ485" s="51">
        <v>852</v>
      </c>
      <c r="ER485" s="51">
        <v>859</v>
      </c>
      <c r="ES485" s="51">
        <v>822</v>
      </c>
      <c r="ET485" s="51">
        <v>782</v>
      </c>
      <c r="EU485" s="51">
        <v>852</v>
      </c>
      <c r="EV485" s="51">
        <v>828</v>
      </c>
      <c r="EW485" s="51">
        <v>871</v>
      </c>
      <c r="EX485" s="51">
        <v>927</v>
      </c>
      <c r="EY485" s="51">
        <v>955</v>
      </c>
      <c r="EZ485" s="51">
        <v>918</v>
      </c>
      <c r="FA485" s="51">
        <v>921</v>
      </c>
      <c r="FB485" s="51">
        <v>895</v>
      </c>
      <c r="FC485" s="51">
        <v>991</v>
      </c>
      <c r="FD485" s="51">
        <v>957</v>
      </c>
      <c r="FE485" s="51">
        <v>940</v>
      </c>
      <c r="FF485" s="51">
        <v>951</v>
      </c>
      <c r="FG485" s="51">
        <v>926</v>
      </c>
      <c r="FH485" s="51">
        <v>867</v>
      </c>
      <c r="FI485" s="51">
        <v>833</v>
      </c>
      <c r="FJ485" s="51">
        <v>795</v>
      </c>
      <c r="FK485" s="51">
        <v>728</v>
      </c>
      <c r="FL485" s="51">
        <v>781</v>
      </c>
      <c r="FM485" s="51">
        <v>760</v>
      </c>
      <c r="FN485" s="51">
        <v>715</v>
      </c>
      <c r="FO485" s="51">
        <v>637</v>
      </c>
      <c r="FP485" s="51">
        <v>626</v>
      </c>
      <c r="FQ485" s="51">
        <v>702</v>
      </c>
      <c r="FR485" s="51">
        <v>686</v>
      </c>
      <c r="FS485" s="51">
        <v>709</v>
      </c>
      <c r="FT485" s="51">
        <v>697</v>
      </c>
      <c r="FU485" s="51">
        <v>707</v>
      </c>
      <c r="FV485" s="51">
        <v>750</v>
      </c>
      <c r="FW485" s="51">
        <v>788</v>
      </c>
      <c r="FX485" s="51">
        <v>629</v>
      </c>
      <c r="FY485" s="51">
        <v>617</v>
      </c>
      <c r="FZ485" s="51">
        <v>592</v>
      </c>
      <c r="GA485" s="51">
        <v>544</v>
      </c>
      <c r="GB485" s="51">
        <v>463</v>
      </c>
      <c r="GC485" s="51">
        <v>413</v>
      </c>
      <c r="GD485" s="51">
        <v>443</v>
      </c>
      <c r="GE485" s="51">
        <v>419</v>
      </c>
      <c r="GF485" s="51">
        <v>402</v>
      </c>
      <c r="GG485" s="51">
        <v>359</v>
      </c>
      <c r="GH485" s="51">
        <v>311</v>
      </c>
      <c r="GI485" s="51">
        <v>301</v>
      </c>
      <c r="GJ485" s="51">
        <v>257</v>
      </c>
      <c r="GK485" s="51">
        <v>257</v>
      </c>
      <c r="GL485" s="52">
        <v>1135</v>
      </c>
    </row>
    <row r="486" spans="1:194" s="1" customFormat="1">
      <c r="A486" s="30" t="s">
        <v>133</v>
      </c>
      <c r="B486" s="1" t="s">
        <v>559</v>
      </c>
      <c r="C486" s="29" t="str">
        <f t="shared" si="122"/>
        <v>LA England - Windsor and Maidenhead</v>
      </c>
      <c r="D486" s="50">
        <f t="shared" si="113"/>
        <v>58554</v>
      </c>
      <c r="E486" s="50">
        <f t="shared" si="114"/>
        <v>62091</v>
      </c>
      <c r="F486" s="51">
        <f t="shared" si="115"/>
        <v>154738</v>
      </c>
      <c r="G486" s="51">
        <f t="shared" si="116"/>
        <v>76388</v>
      </c>
      <c r="H486" s="52">
        <f t="shared" si="117"/>
        <v>78350</v>
      </c>
      <c r="I486" s="52">
        <f t="shared" si="118"/>
        <v>58554</v>
      </c>
      <c r="J486" s="52">
        <f t="shared" si="119"/>
        <v>62091</v>
      </c>
      <c r="K486" s="49">
        <f t="shared" si="120"/>
        <v>17834</v>
      </c>
      <c r="L486" s="50">
        <f t="shared" si="121"/>
        <v>16259</v>
      </c>
      <c r="M486" s="51">
        <v>712</v>
      </c>
      <c r="N486" s="51">
        <v>797</v>
      </c>
      <c r="O486" s="51">
        <v>796</v>
      </c>
      <c r="P486" s="51">
        <v>890</v>
      </c>
      <c r="Q486" s="51">
        <v>846</v>
      </c>
      <c r="R486" s="51">
        <v>864</v>
      </c>
      <c r="S486" s="51">
        <v>895</v>
      </c>
      <c r="T486" s="51">
        <v>927</v>
      </c>
      <c r="U486" s="51">
        <v>931</v>
      </c>
      <c r="V486" s="51">
        <v>981</v>
      </c>
      <c r="W486" s="51">
        <v>1069</v>
      </c>
      <c r="X486" s="51">
        <v>1069</v>
      </c>
      <c r="Y486" s="51">
        <v>1059</v>
      </c>
      <c r="Z486" s="51">
        <v>1104</v>
      </c>
      <c r="AA486" s="51">
        <v>1270</v>
      </c>
      <c r="AB486" s="51">
        <v>1274</v>
      </c>
      <c r="AC486" s="51">
        <v>1160</v>
      </c>
      <c r="AD486" s="51">
        <v>1190</v>
      </c>
      <c r="AE486" s="51">
        <v>1076</v>
      </c>
      <c r="AF486" s="51">
        <v>611</v>
      </c>
      <c r="AG486" s="51">
        <v>565</v>
      </c>
      <c r="AH486" s="51">
        <v>611</v>
      </c>
      <c r="AI486" s="51">
        <v>759</v>
      </c>
      <c r="AJ486" s="51">
        <v>813</v>
      </c>
      <c r="AK486" s="51">
        <v>850</v>
      </c>
      <c r="AL486" s="51">
        <v>825</v>
      </c>
      <c r="AM486" s="51">
        <v>838</v>
      </c>
      <c r="AN486" s="51">
        <v>795</v>
      </c>
      <c r="AO486" s="51">
        <v>761</v>
      </c>
      <c r="AP486" s="51">
        <v>878</v>
      </c>
      <c r="AQ486" s="51">
        <v>842</v>
      </c>
      <c r="AR486" s="51">
        <v>889</v>
      </c>
      <c r="AS486" s="51">
        <v>895</v>
      </c>
      <c r="AT486" s="51">
        <v>950</v>
      </c>
      <c r="AU486" s="51">
        <v>916</v>
      </c>
      <c r="AV486" s="51">
        <v>957</v>
      </c>
      <c r="AW486" s="51">
        <v>950</v>
      </c>
      <c r="AX486" s="51">
        <v>936</v>
      </c>
      <c r="AY486" s="51">
        <v>938</v>
      </c>
      <c r="AZ486" s="51">
        <v>1042</v>
      </c>
      <c r="BA486" s="51">
        <v>1047</v>
      </c>
      <c r="BB486" s="51">
        <v>1115</v>
      </c>
      <c r="BC486" s="51">
        <v>1137</v>
      </c>
      <c r="BD486" s="51">
        <v>1104</v>
      </c>
      <c r="BE486" s="51">
        <v>1078</v>
      </c>
      <c r="BF486" s="51">
        <v>1038</v>
      </c>
      <c r="BG486" s="51">
        <v>1094</v>
      </c>
      <c r="BH486" s="51">
        <v>1082</v>
      </c>
      <c r="BI486" s="51">
        <v>1143</v>
      </c>
      <c r="BJ486" s="51">
        <v>1125</v>
      </c>
      <c r="BK486" s="51">
        <v>1116</v>
      </c>
      <c r="BL486" s="51">
        <v>1205</v>
      </c>
      <c r="BM486" s="51">
        <v>1127</v>
      </c>
      <c r="BN486" s="51">
        <v>1093</v>
      </c>
      <c r="BO486" s="51">
        <v>1124</v>
      </c>
      <c r="BP486" s="51">
        <v>1164</v>
      </c>
      <c r="BQ486" s="51">
        <v>1064</v>
      </c>
      <c r="BR486" s="51">
        <v>1120</v>
      </c>
      <c r="BS486" s="51">
        <v>1017</v>
      </c>
      <c r="BT486" s="51">
        <v>1038</v>
      </c>
      <c r="BU486" s="51">
        <v>1071</v>
      </c>
      <c r="BV486" s="51">
        <v>997</v>
      </c>
      <c r="BW486" s="51">
        <v>897</v>
      </c>
      <c r="BX486" s="51">
        <v>853</v>
      </c>
      <c r="BY486" s="51">
        <v>822</v>
      </c>
      <c r="BZ486" s="51">
        <v>803</v>
      </c>
      <c r="CA486" s="51">
        <v>707</v>
      </c>
      <c r="CB486" s="51">
        <v>718</v>
      </c>
      <c r="CC486" s="51">
        <v>643</v>
      </c>
      <c r="CD486" s="51">
        <v>644</v>
      </c>
      <c r="CE486" s="51">
        <v>651</v>
      </c>
      <c r="CF486" s="51">
        <v>643</v>
      </c>
      <c r="CG486" s="51">
        <v>645</v>
      </c>
      <c r="CH486" s="51">
        <v>647</v>
      </c>
      <c r="CI486" s="51">
        <v>706</v>
      </c>
      <c r="CJ486" s="51">
        <v>762</v>
      </c>
      <c r="CK486" s="51">
        <v>565</v>
      </c>
      <c r="CL486" s="51">
        <v>537</v>
      </c>
      <c r="CM486" s="51">
        <v>549</v>
      </c>
      <c r="CN486" s="51">
        <v>481</v>
      </c>
      <c r="CO486" s="51">
        <v>391</v>
      </c>
      <c r="CP486" s="51">
        <v>341</v>
      </c>
      <c r="CQ486" s="51">
        <v>350</v>
      </c>
      <c r="CR486" s="51">
        <v>364</v>
      </c>
      <c r="CS486" s="51">
        <v>322</v>
      </c>
      <c r="CT486" s="51">
        <v>302</v>
      </c>
      <c r="CU486" s="51">
        <v>232</v>
      </c>
      <c r="CV486" s="51">
        <v>231</v>
      </c>
      <c r="CW486" s="51">
        <v>195</v>
      </c>
      <c r="CX486" s="51">
        <v>168</v>
      </c>
      <c r="CY486" s="51">
        <v>589</v>
      </c>
      <c r="CZ486" s="51">
        <v>726</v>
      </c>
      <c r="DA486" s="51">
        <v>771</v>
      </c>
      <c r="DB486" s="51">
        <v>777</v>
      </c>
      <c r="DC486" s="51">
        <v>807</v>
      </c>
      <c r="DD486" s="51">
        <v>860</v>
      </c>
      <c r="DE486" s="51">
        <v>873</v>
      </c>
      <c r="DF486" s="51">
        <v>874</v>
      </c>
      <c r="DG486" s="51">
        <v>896</v>
      </c>
      <c r="DH486" s="51">
        <v>898</v>
      </c>
      <c r="DI486" s="51">
        <v>891</v>
      </c>
      <c r="DJ486" s="51">
        <v>1001</v>
      </c>
      <c r="DK486" s="51">
        <v>938</v>
      </c>
      <c r="DL486" s="51">
        <v>1026</v>
      </c>
      <c r="DM486" s="51">
        <v>986</v>
      </c>
      <c r="DN486" s="51">
        <v>1020</v>
      </c>
      <c r="DO486" s="51">
        <v>993</v>
      </c>
      <c r="DP486" s="51">
        <v>961</v>
      </c>
      <c r="DQ486" s="51">
        <v>961</v>
      </c>
      <c r="DR486" s="51">
        <v>875</v>
      </c>
      <c r="DS486" s="51">
        <v>483</v>
      </c>
      <c r="DT486" s="51">
        <v>422</v>
      </c>
      <c r="DU486" s="51">
        <v>547</v>
      </c>
      <c r="DV486" s="51">
        <v>588</v>
      </c>
      <c r="DW486" s="51">
        <v>741</v>
      </c>
      <c r="DX486" s="51">
        <v>803</v>
      </c>
      <c r="DY486" s="51">
        <v>773</v>
      </c>
      <c r="DZ486" s="51">
        <v>792</v>
      </c>
      <c r="EA486" s="51">
        <v>742</v>
      </c>
      <c r="EB486" s="51">
        <v>808</v>
      </c>
      <c r="EC486" s="51">
        <v>811</v>
      </c>
      <c r="ED486" s="51">
        <v>807</v>
      </c>
      <c r="EE486" s="51">
        <v>960</v>
      </c>
      <c r="EF486" s="51">
        <v>973</v>
      </c>
      <c r="EG486" s="51">
        <v>964</v>
      </c>
      <c r="EH486" s="51">
        <v>1031</v>
      </c>
      <c r="EI486" s="51">
        <v>1045</v>
      </c>
      <c r="EJ486" s="51">
        <v>1062</v>
      </c>
      <c r="EK486" s="51">
        <v>1067</v>
      </c>
      <c r="EL486" s="51">
        <v>1113</v>
      </c>
      <c r="EM486" s="51">
        <v>1186</v>
      </c>
      <c r="EN486" s="51">
        <v>1134</v>
      </c>
      <c r="EO486" s="51">
        <v>1233</v>
      </c>
      <c r="EP486" s="51">
        <v>1200</v>
      </c>
      <c r="EQ486" s="51">
        <v>1175</v>
      </c>
      <c r="ER486" s="51">
        <v>1154</v>
      </c>
      <c r="ES486" s="51">
        <v>1100</v>
      </c>
      <c r="ET486" s="51">
        <v>1124</v>
      </c>
      <c r="EU486" s="51">
        <v>1208</v>
      </c>
      <c r="EV486" s="51">
        <v>1140</v>
      </c>
      <c r="EW486" s="51">
        <v>1134</v>
      </c>
      <c r="EX486" s="51">
        <v>1195</v>
      </c>
      <c r="EY486" s="51">
        <v>1222</v>
      </c>
      <c r="EZ486" s="51">
        <v>1178</v>
      </c>
      <c r="FA486" s="51">
        <v>1157</v>
      </c>
      <c r="FB486" s="51">
        <v>1208</v>
      </c>
      <c r="FC486" s="51">
        <v>1114</v>
      </c>
      <c r="FD486" s="51">
        <v>1098</v>
      </c>
      <c r="FE486" s="51">
        <v>1113</v>
      </c>
      <c r="FF486" s="51">
        <v>1061</v>
      </c>
      <c r="FG486" s="51">
        <v>1098</v>
      </c>
      <c r="FH486" s="51">
        <v>1004</v>
      </c>
      <c r="FI486" s="51">
        <v>995</v>
      </c>
      <c r="FJ486" s="51">
        <v>960</v>
      </c>
      <c r="FK486" s="51">
        <v>915</v>
      </c>
      <c r="FL486" s="51">
        <v>812</v>
      </c>
      <c r="FM486" s="51">
        <v>781</v>
      </c>
      <c r="FN486" s="51">
        <v>775</v>
      </c>
      <c r="FO486" s="51">
        <v>747</v>
      </c>
      <c r="FP486" s="51">
        <v>770</v>
      </c>
      <c r="FQ486" s="51">
        <v>711</v>
      </c>
      <c r="FR486" s="51">
        <v>748</v>
      </c>
      <c r="FS486" s="51">
        <v>689</v>
      </c>
      <c r="FT486" s="51">
        <v>686</v>
      </c>
      <c r="FU486" s="51">
        <v>754</v>
      </c>
      <c r="FV486" s="51">
        <v>803</v>
      </c>
      <c r="FW486" s="51">
        <v>849</v>
      </c>
      <c r="FX486" s="51">
        <v>642</v>
      </c>
      <c r="FY486" s="51">
        <v>624</v>
      </c>
      <c r="FZ486" s="51">
        <v>652</v>
      </c>
      <c r="GA486" s="51">
        <v>567</v>
      </c>
      <c r="GB486" s="51">
        <v>519</v>
      </c>
      <c r="GC486" s="51">
        <v>430</v>
      </c>
      <c r="GD486" s="51">
        <v>462</v>
      </c>
      <c r="GE486" s="51">
        <v>469</v>
      </c>
      <c r="GF486" s="51">
        <v>408</v>
      </c>
      <c r="GG486" s="51">
        <v>385</v>
      </c>
      <c r="GH486" s="51">
        <v>344</v>
      </c>
      <c r="GI486" s="51">
        <v>330</v>
      </c>
      <c r="GJ486" s="51">
        <v>276</v>
      </c>
      <c r="GK486" s="51">
        <v>239</v>
      </c>
      <c r="GL486" s="52">
        <v>1106</v>
      </c>
    </row>
    <row r="487" spans="1:194" s="1" customFormat="1">
      <c r="A487" s="30" t="s">
        <v>133</v>
      </c>
      <c r="B487" s="1" t="s">
        <v>560</v>
      </c>
      <c r="C487" s="29" t="str">
        <f t="shared" si="122"/>
        <v>LA England - Wirral</v>
      </c>
      <c r="D487" s="50">
        <f t="shared" si="113"/>
        <v>122282</v>
      </c>
      <c r="E487" s="50">
        <f t="shared" si="114"/>
        <v>134481</v>
      </c>
      <c r="F487" s="51">
        <f t="shared" si="115"/>
        <v>322453</v>
      </c>
      <c r="G487" s="51">
        <f t="shared" si="116"/>
        <v>156079</v>
      </c>
      <c r="H487" s="52">
        <f t="shared" si="117"/>
        <v>166374</v>
      </c>
      <c r="I487" s="52">
        <f t="shared" si="118"/>
        <v>122282</v>
      </c>
      <c r="J487" s="52">
        <f t="shared" si="119"/>
        <v>134481</v>
      </c>
      <c r="K487" s="49">
        <f t="shared" si="120"/>
        <v>33797</v>
      </c>
      <c r="L487" s="50">
        <f t="shared" si="121"/>
        <v>31893</v>
      </c>
      <c r="M487" s="51">
        <v>1548</v>
      </c>
      <c r="N487" s="51">
        <v>1560</v>
      </c>
      <c r="O487" s="51">
        <v>1574</v>
      </c>
      <c r="P487" s="51">
        <v>1765</v>
      </c>
      <c r="Q487" s="51">
        <v>1847</v>
      </c>
      <c r="R487" s="51">
        <v>1861</v>
      </c>
      <c r="S487" s="51">
        <v>1922</v>
      </c>
      <c r="T487" s="51">
        <v>1887</v>
      </c>
      <c r="U487" s="51">
        <v>1937</v>
      </c>
      <c r="V487" s="51">
        <v>1909</v>
      </c>
      <c r="W487" s="51">
        <v>2170</v>
      </c>
      <c r="X487" s="51">
        <v>2008</v>
      </c>
      <c r="Y487" s="51">
        <v>2010</v>
      </c>
      <c r="Z487" s="51">
        <v>1997</v>
      </c>
      <c r="AA487" s="51">
        <v>1957</v>
      </c>
      <c r="AB487" s="51">
        <v>1994</v>
      </c>
      <c r="AC487" s="51">
        <v>1961</v>
      </c>
      <c r="AD487" s="51">
        <v>1890</v>
      </c>
      <c r="AE487" s="51">
        <v>1831</v>
      </c>
      <c r="AF487" s="51">
        <v>1384</v>
      </c>
      <c r="AG487" s="51">
        <v>1401</v>
      </c>
      <c r="AH487" s="51">
        <v>1445</v>
      </c>
      <c r="AI487" s="51">
        <v>1494</v>
      </c>
      <c r="AJ487" s="51">
        <v>1630</v>
      </c>
      <c r="AK487" s="51">
        <v>1635</v>
      </c>
      <c r="AL487" s="51">
        <v>1726</v>
      </c>
      <c r="AM487" s="51">
        <v>1723</v>
      </c>
      <c r="AN487" s="51">
        <v>1637</v>
      </c>
      <c r="AO487" s="51">
        <v>1726</v>
      </c>
      <c r="AP487" s="51">
        <v>1930</v>
      </c>
      <c r="AQ487" s="51">
        <v>1823</v>
      </c>
      <c r="AR487" s="51">
        <v>1956</v>
      </c>
      <c r="AS487" s="51">
        <v>1965</v>
      </c>
      <c r="AT487" s="51">
        <v>1832</v>
      </c>
      <c r="AU487" s="51">
        <v>1944</v>
      </c>
      <c r="AV487" s="51">
        <v>1873</v>
      </c>
      <c r="AW487" s="51">
        <v>1831</v>
      </c>
      <c r="AX487" s="51">
        <v>1805</v>
      </c>
      <c r="AY487" s="51">
        <v>1820</v>
      </c>
      <c r="AZ487" s="51">
        <v>1850</v>
      </c>
      <c r="BA487" s="51">
        <v>1913</v>
      </c>
      <c r="BB487" s="51">
        <v>1873</v>
      </c>
      <c r="BC487" s="51">
        <v>1898</v>
      </c>
      <c r="BD487" s="51">
        <v>1850</v>
      </c>
      <c r="BE487" s="51">
        <v>1708</v>
      </c>
      <c r="BF487" s="51">
        <v>1661</v>
      </c>
      <c r="BG487" s="51">
        <v>1741</v>
      </c>
      <c r="BH487" s="51">
        <v>1801</v>
      </c>
      <c r="BI487" s="51">
        <v>1784</v>
      </c>
      <c r="BJ487" s="51">
        <v>1965</v>
      </c>
      <c r="BK487" s="51">
        <v>2142</v>
      </c>
      <c r="BL487" s="51">
        <v>2256</v>
      </c>
      <c r="BM487" s="51">
        <v>2109</v>
      </c>
      <c r="BN487" s="51">
        <v>2195</v>
      </c>
      <c r="BO487" s="51">
        <v>2226</v>
      </c>
      <c r="BP487" s="51">
        <v>2312</v>
      </c>
      <c r="BQ487" s="51">
        <v>2251</v>
      </c>
      <c r="BR487" s="51">
        <v>2279</v>
      </c>
      <c r="BS487" s="51">
        <v>2333</v>
      </c>
      <c r="BT487" s="51">
        <v>2194</v>
      </c>
      <c r="BU487" s="51">
        <v>2365</v>
      </c>
      <c r="BV487" s="51">
        <v>2290</v>
      </c>
      <c r="BW487" s="51">
        <v>2170</v>
      </c>
      <c r="BX487" s="51">
        <v>2139</v>
      </c>
      <c r="BY487" s="51">
        <v>2069</v>
      </c>
      <c r="BZ487" s="51">
        <v>1943</v>
      </c>
      <c r="CA487" s="51">
        <v>1821</v>
      </c>
      <c r="CB487" s="51">
        <v>1740</v>
      </c>
      <c r="CC487" s="51">
        <v>1873</v>
      </c>
      <c r="CD487" s="51">
        <v>1779</v>
      </c>
      <c r="CE487" s="51">
        <v>1716</v>
      </c>
      <c r="CF487" s="51">
        <v>1767</v>
      </c>
      <c r="CG487" s="51">
        <v>1835</v>
      </c>
      <c r="CH487" s="51">
        <v>1720</v>
      </c>
      <c r="CI487" s="51">
        <v>1765</v>
      </c>
      <c r="CJ487" s="51">
        <v>1855</v>
      </c>
      <c r="CK487" s="51">
        <v>1342</v>
      </c>
      <c r="CL487" s="51">
        <v>1281</v>
      </c>
      <c r="CM487" s="51">
        <v>1330</v>
      </c>
      <c r="CN487" s="51">
        <v>1138</v>
      </c>
      <c r="CO487" s="51">
        <v>967</v>
      </c>
      <c r="CP487" s="51">
        <v>811</v>
      </c>
      <c r="CQ487" s="51">
        <v>879</v>
      </c>
      <c r="CR487" s="51">
        <v>776</v>
      </c>
      <c r="CS487" s="51">
        <v>716</v>
      </c>
      <c r="CT487" s="51">
        <v>599</v>
      </c>
      <c r="CU487" s="51">
        <v>560</v>
      </c>
      <c r="CV487" s="51">
        <v>467</v>
      </c>
      <c r="CW487" s="51">
        <v>384</v>
      </c>
      <c r="CX487" s="51">
        <v>330</v>
      </c>
      <c r="CY487" s="51">
        <v>1103</v>
      </c>
      <c r="CZ487" s="51">
        <v>1473</v>
      </c>
      <c r="DA487" s="51">
        <v>1489</v>
      </c>
      <c r="DB487" s="51">
        <v>1668</v>
      </c>
      <c r="DC487" s="51">
        <v>1644</v>
      </c>
      <c r="DD487" s="51">
        <v>1601</v>
      </c>
      <c r="DE487" s="51">
        <v>1629</v>
      </c>
      <c r="DF487" s="51">
        <v>1797</v>
      </c>
      <c r="DG487" s="51">
        <v>1778</v>
      </c>
      <c r="DH487" s="51">
        <v>1778</v>
      </c>
      <c r="DI487" s="51">
        <v>1873</v>
      </c>
      <c r="DJ487" s="51">
        <v>1959</v>
      </c>
      <c r="DK487" s="51">
        <v>1962</v>
      </c>
      <c r="DL487" s="51">
        <v>1872</v>
      </c>
      <c r="DM487" s="51">
        <v>1905</v>
      </c>
      <c r="DN487" s="51">
        <v>1998</v>
      </c>
      <c r="DO487" s="51">
        <v>1805</v>
      </c>
      <c r="DP487" s="51">
        <v>1792</v>
      </c>
      <c r="DQ487" s="51">
        <v>1870</v>
      </c>
      <c r="DR487" s="51">
        <v>1751</v>
      </c>
      <c r="DS487" s="51">
        <v>1137</v>
      </c>
      <c r="DT487" s="51">
        <v>1203</v>
      </c>
      <c r="DU487" s="51">
        <v>1309</v>
      </c>
      <c r="DV487" s="51">
        <v>1481</v>
      </c>
      <c r="DW487" s="51">
        <v>1605</v>
      </c>
      <c r="DX487" s="51">
        <v>1708</v>
      </c>
      <c r="DY487" s="51">
        <v>1724</v>
      </c>
      <c r="DZ487" s="51">
        <v>1705</v>
      </c>
      <c r="EA487" s="51">
        <v>1866</v>
      </c>
      <c r="EB487" s="51">
        <v>1890</v>
      </c>
      <c r="EC487" s="51">
        <v>1897</v>
      </c>
      <c r="ED487" s="51">
        <v>1946</v>
      </c>
      <c r="EE487" s="51">
        <v>2084</v>
      </c>
      <c r="EF487" s="51">
        <v>2066</v>
      </c>
      <c r="EG487" s="51">
        <v>2114</v>
      </c>
      <c r="EH487" s="51">
        <v>2195</v>
      </c>
      <c r="EI487" s="51">
        <v>2116</v>
      </c>
      <c r="EJ487" s="51">
        <v>2170</v>
      </c>
      <c r="EK487" s="51">
        <v>2082</v>
      </c>
      <c r="EL487" s="51">
        <v>2099</v>
      </c>
      <c r="EM487" s="51">
        <v>1993</v>
      </c>
      <c r="EN487" s="51">
        <v>1993</v>
      </c>
      <c r="EO487" s="51">
        <v>1980</v>
      </c>
      <c r="EP487" s="51">
        <v>1994</v>
      </c>
      <c r="EQ487" s="51">
        <v>2013</v>
      </c>
      <c r="ER487" s="51">
        <v>1833</v>
      </c>
      <c r="ES487" s="51">
        <v>1799</v>
      </c>
      <c r="ET487" s="51">
        <v>1913</v>
      </c>
      <c r="EU487" s="51">
        <v>1981</v>
      </c>
      <c r="EV487" s="51">
        <v>1956</v>
      </c>
      <c r="EW487" s="51">
        <v>2114</v>
      </c>
      <c r="EX487" s="51">
        <v>2210</v>
      </c>
      <c r="EY487" s="51">
        <v>2367</v>
      </c>
      <c r="EZ487" s="51">
        <v>2309</v>
      </c>
      <c r="FA487" s="51">
        <v>2347</v>
      </c>
      <c r="FB487" s="51">
        <v>2434</v>
      </c>
      <c r="FC487" s="51">
        <v>2374</v>
      </c>
      <c r="FD487" s="51">
        <v>2354</v>
      </c>
      <c r="FE487" s="51">
        <v>2547</v>
      </c>
      <c r="FF487" s="51">
        <v>2526</v>
      </c>
      <c r="FG487" s="51">
        <v>2562</v>
      </c>
      <c r="FH487" s="51">
        <v>2452</v>
      </c>
      <c r="FI487" s="51">
        <v>2278</v>
      </c>
      <c r="FJ487" s="51">
        <v>2247</v>
      </c>
      <c r="FK487" s="51">
        <v>2178</v>
      </c>
      <c r="FL487" s="51">
        <v>2128</v>
      </c>
      <c r="FM487" s="51">
        <v>2160</v>
      </c>
      <c r="FN487" s="51">
        <v>1979</v>
      </c>
      <c r="FO487" s="51">
        <v>1975</v>
      </c>
      <c r="FP487" s="51">
        <v>1945</v>
      </c>
      <c r="FQ487" s="51">
        <v>1952</v>
      </c>
      <c r="FR487" s="51">
        <v>1934</v>
      </c>
      <c r="FS487" s="51">
        <v>1933</v>
      </c>
      <c r="FT487" s="51">
        <v>1802</v>
      </c>
      <c r="FU487" s="51">
        <v>1947</v>
      </c>
      <c r="FV487" s="51">
        <v>1960</v>
      </c>
      <c r="FW487" s="51">
        <v>2161</v>
      </c>
      <c r="FX487" s="51">
        <v>1589</v>
      </c>
      <c r="FY487" s="51">
        <v>1489</v>
      </c>
      <c r="FZ487" s="51">
        <v>1518</v>
      </c>
      <c r="GA487" s="51">
        <v>1389</v>
      </c>
      <c r="GB487" s="51">
        <v>1214</v>
      </c>
      <c r="GC487" s="51">
        <v>1173</v>
      </c>
      <c r="GD487" s="51">
        <v>1166</v>
      </c>
      <c r="GE487" s="51">
        <v>1095</v>
      </c>
      <c r="GF487" s="51">
        <v>979</v>
      </c>
      <c r="GG487" s="51">
        <v>862</v>
      </c>
      <c r="GH487" s="51">
        <v>838</v>
      </c>
      <c r="GI487" s="51">
        <v>747</v>
      </c>
      <c r="GJ487" s="51">
        <v>662</v>
      </c>
      <c r="GK487" s="51">
        <v>530</v>
      </c>
      <c r="GL487" s="52">
        <v>2452</v>
      </c>
    </row>
    <row r="488" spans="1:194" s="1" customFormat="1">
      <c r="A488" s="30" t="s">
        <v>133</v>
      </c>
      <c r="B488" s="1" t="s">
        <v>561</v>
      </c>
      <c r="C488" s="29" t="str">
        <f t="shared" si="122"/>
        <v>LA England - Woking</v>
      </c>
      <c r="D488" s="50">
        <f t="shared" si="113"/>
        <v>39702</v>
      </c>
      <c r="E488" s="50">
        <f t="shared" si="114"/>
        <v>41208</v>
      </c>
      <c r="F488" s="51">
        <f t="shared" si="115"/>
        <v>104179</v>
      </c>
      <c r="G488" s="51">
        <f t="shared" si="116"/>
        <v>51709</v>
      </c>
      <c r="H488" s="52">
        <f t="shared" si="117"/>
        <v>52470</v>
      </c>
      <c r="I488" s="52">
        <f t="shared" si="118"/>
        <v>39702</v>
      </c>
      <c r="J488" s="52">
        <f t="shared" si="119"/>
        <v>41208</v>
      </c>
      <c r="K488" s="49">
        <f t="shared" si="120"/>
        <v>12007</v>
      </c>
      <c r="L488" s="50">
        <f t="shared" si="121"/>
        <v>11262</v>
      </c>
      <c r="M488" s="51">
        <v>575</v>
      </c>
      <c r="N488" s="51">
        <v>607</v>
      </c>
      <c r="O488" s="51">
        <v>608</v>
      </c>
      <c r="P488" s="51">
        <v>679</v>
      </c>
      <c r="Q488" s="51">
        <v>680</v>
      </c>
      <c r="R488" s="51">
        <v>652</v>
      </c>
      <c r="S488" s="51">
        <v>659</v>
      </c>
      <c r="T488" s="51">
        <v>679</v>
      </c>
      <c r="U488" s="51">
        <v>688</v>
      </c>
      <c r="V488" s="51">
        <v>697</v>
      </c>
      <c r="W488" s="51">
        <v>717</v>
      </c>
      <c r="X488" s="51">
        <v>698</v>
      </c>
      <c r="Y488" s="51">
        <v>674</v>
      </c>
      <c r="Z488" s="51">
        <v>679</v>
      </c>
      <c r="AA488" s="51">
        <v>751</v>
      </c>
      <c r="AB488" s="51">
        <v>673</v>
      </c>
      <c r="AC488" s="51">
        <v>686</v>
      </c>
      <c r="AD488" s="51">
        <v>605</v>
      </c>
      <c r="AE488" s="51">
        <v>537</v>
      </c>
      <c r="AF488" s="51">
        <v>429</v>
      </c>
      <c r="AG488" s="51">
        <v>366</v>
      </c>
      <c r="AH488" s="51">
        <v>460</v>
      </c>
      <c r="AI488" s="51">
        <v>488</v>
      </c>
      <c r="AJ488" s="51">
        <v>581</v>
      </c>
      <c r="AK488" s="51">
        <v>647</v>
      </c>
      <c r="AL488" s="51">
        <v>569</v>
      </c>
      <c r="AM488" s="51">
        <v>655</v>
      </c>
      <c r="AN488" s="51">
        <v>613</v>
      </c>
      <c r="AO488" s="51">
        <v>615</v>
      </c>
      <c r="AP488" s="51">
        <v>705</v>
      </c>
      <c r="AQ488" s="51">
        <v>663</v>
      </c>
      <c r="AR488" s="51">
        <v>691</v>
      </c>
      <c r="AS488" s="51">
        <v>696</v>
      </c>
      <c r="AT488" s="51">
        <v>759</v>
      </c>
      <c r="AU488" s="51">
        <v>758</v>
      </c>
      <c r="AV488" s="51">
        <v>772</v>
      </c>
      <c r="AW488" s="51">
        <v>686</v>
      </c>
      <c r="AX488" s="51">
        <v>780</v>
      </c>
      <c r="AY488" s="51">
        <v>744</v>
      </c>
      <c r="AZ488" s="51">
        <v>759</v>
      </c>
      <c r="BA488" s="51">
        <v>803</v>
      </c>
      <c r="BB488" s="51">
        <v>756</v>
      </c>
      <c r="BC488" s="51">
        <v>861</v>
      </c>
      <c r="BD488" s="51">
        <v>849</v>
      </c>
      <c r="BE488" s="51">
        <v>756</v>
      </c>
      <c r="BF488" s="51">
        <v>751</v>
      </c>
      <c r="BG488" s="51">
        <v>804</v>
      </c>
      <c r="BH488" s="51">
        <v>794</v>
      </c>
      <c r="BI488" s="51">
        <v>731</v>
      </c>
      <c r="BJ488" s="51">
        <v>762</v>
      </c>
      <c r="BK488" s="51">
        <v>753</v>
      </c>
      <c r="BL488" s="51">
        <v>734</v>
      </c>
      <c r="BM488" s="51">
        <v>733</v>
      </c>
      <c r="BN488" s="51">
        <v>691</v>
      </c>
      <c r="BO488" s="51">
        <v>696</v>
      </c>
      <c r="BP488" s="51">
        <v>713</v>
      </c>
      <c r="BQ488" s="51">
        <v>636</v>
      </c>
      <c r="BR488" s="51">
        <v>703</v>
      </c>
      <c r="BS488" s="51">
        <v>650</v>
      </c>
      <c r="BT488" s="51">
        <v>659</v>
      </c>
      <c r="BU488" s="51">
        <v>614</v>
      </c>
      <c r="BV488" s="51">
        <v>558</v>
      </c>
      <c r="BW488" s="51">
        <v>566</v>
      </c>
      <c r="BX488" s="51">
        <v>535</v>
      </c>
      <c r="BY488" s="51">
        <v>539</v>
      </c>
      <c r="BZ488" s="51">
        <v>492</v>
      </c>
      <c r="CA488" s="51">
        <v>449</v>
      </c>
      <c r="CB488" s="51">
        <v>454</v>
      </c>
      <c r="CC488" s="51">
        <v>409</v>
      </c>
      <c r="CD488" s="51">
        <v>410</v>
      </c>
      <c r="CE488" s="51">
        <v>435</v>
      </c>
      <c r="CF488" s="51">
        <v>445</v>
      </c>
      <c r="CG488" s="51">
        <v>388</v>
      </c>
      <c r="CH488" s="51">
        <v>398</v>
      </c>
      <c r="CI488" s="51">
        <v>434</v>
      </c>
      <c r="CJ488" s="51">
        <v>427</v>
      </c>
      <c r="CK488" s="51">
        <v>322</v>
      </c>
      <c r="CL488" s="51">
        <v>320</v>
      </c>
      <c r="CM488" s="51">
        <v>297</v>
      </c>
      <c r="CN488" s="51">
        <v>293</v>
      </c>
      <c r="CO488" s="51">
        <v>239</v>
      </c>
      <c r="CP488" s="51">
        <v>188</v>
      </c>
      <c r="CQ488" s="51">
        <v>202</v>
      </c>
      <c r="CR488" s="51">
        <v>188</v>
      </c>
      <c r="CS488" s="51">
        <v>184</v>
      </c>
      <c r="CT488" s="51">
        <v>195</v>
      </c>
      <c r="CU488" s="51">
        <v>177</v>
      </c>
      <c r="CV488" s="51">
        <v>141</v>
      </c>
      <c r="CW488" s="51">
        <v>113</v>
      </c>
      <c r="CX488" s="51">
        <v>92</v>
      </c>
      <c r="CY488" s="51">
        <v>390</v>
      </c>
      <c r="CZ488" s="51">
        <v>536</v>
      </c>
      <c r="DA488" s="51">
        <v>576</v>
      </c>
      <c r="DB488" s="51">
        <v>601</v>
      </c>
      <c r="DC488" s="51">
        <v>634</v>
      </c>
      <c r="DD488" s="51">
        <v>575</v>
      </c>
      <c r="DE488" s="51">
        <v>594</v>
      </c>
      <c r="DF488" s="51">
        <v>676</v>
      </c>
      <c r="DG488" s="51">
        <v>665</v>
      </c>
      <c r="DH488" s="51">
        <v>630</v>
      </c>
      <c r="DI488" s="51">
        <v>634</v>
      </c>
      <c r="DJ488" s="51">
        <v>670</v>
      </c>
      <c r="DK488" s="51">
        <v>675</v>
      </c>
      <c r="DL488" s="51">
        <v>691</v>
      </c>
      <c r="DM488" s="51">
        <v>675</v>
      </c>
      <c r="DN488" s="51">
        <v>621</v>
      </c>
      <c r="DO488" s="51">
        <v>635</v>
      </c>
      <c r="DP488" s="51">
        <v>577</v>
      </c>
      <c r="DQ488" s="51">
        <v>597</v>
      </c>
      <c r="DR488" s="51">
        <v>539</v>
      </c>
      <c r="DS488" s="51">
        <v>305</v>
      </c>
      <c r="DT488" s="51">
        <v>293</v>
      </c>
      <c r="DU488" s="51">
        <v>375</v>
      </c>
      <c r="DV488" s="51">
        <v>462</v>
      </c>
      <c r="DW488" s="51">
        <v>548</v>
      </c>
      <c r="DX488" s="51">
        <v>570</v>
      </c>
      <c r="DY488" s="51">
        <v>609</v>
      </c>
      <c r="DZ488" s="51">
        <v>607</v>
      </c>
      <c r="EA488" s="51">
        <v>628</v>
      </c>
      <c r="EB488" s="51">
        <v>596</v>
      </c>
      <c r="EC488" s="51">
        <v>636</v>
      </c>
      <c r="ED488" s="51">
        <v>705</v>
      </c>
      <c r="EE488" s="51">
        <v>747</v>
      </c>
      <c r="EF488" s="51">
        <v>731</v>
      </c>
      <c r="EG488" s="51">
        <v>721</v>
      </c>
      <c r="EH488" s="51">
        <v>783</v>
      </c>
      <c r="EI488" s="51">
        <v>809</v>
      </c>
      <c r="EJ488" s="51">
        <v>836</v>
      </c>
      <c r="EK488" s="51">
        <v>835</v>
      </c>
      <c r="EL488" s="51">
        <v>767</v>
      </c>
      <c r="EM488" s="51">
        <v>838</v>
      </c>
      <c r="EN488" s="51">
        <v>849</v>
      </c>
      <c r="EO488" s="51">
        <v>886</v>
      </c>
      <c r="EP488" s="51">
        <v>897</v>
      </c>
      <c r="EQ488" s="51">
        <v>831</v>
      </c>
      <c r="ER488" s="51">
        <v>724</v>
      </c>
      <c r="ES488" s="51">
        <v>782</v>
      </c>
      <c r="ET488" s="51">
        <v>731</v>
      </c>
      <c r="EU488" s="51">
        <v>799</v>
      </c>
      <c r="EV488" s="51">
        <v>764</v>
      </c>
      <c r="EW488" s="51">
        <v>753</v>
      </c>
      <c r="EX488" s="51">
        <v>715</v>
      </c>
      <c r="EY488" s="51">
        <v>739</v>
      </c>
      <c r="EZ488" s="51">
        <v>691</v>
      </c>
      <c r="FA488" s="51">
        <v>676</v>
      </c>
      <c r="FB488" s="51">
        <v>675</v>
      </c>
      <c r="FC488" s="51">
        <v>693</v>
      </c>
      <c r="FD488" s="51">
        <v>764</v>
      </c>
      <c r="FE488" s="51">
        <v>702</v>
      </c>
      <c r="FF488" s="51">
        <v>660</v>
      </c>
      <c r="FG488" s="51">
        <v>630</v>
      </c>
      <c r="FH488" s="51">
        <v>605</v>
      </c>
      <c r="FI488" s="51">
        <v>576</v>
      </c>
      <c r="FJ488" s="51">
        <v>560</v>
      </c>
      <c r="FK488" s="51">
        <v>511</v>
      </c>
      <c r="FL488" s="51">
        <v>545</v>
      </c>
      <c r="FM488" s="51">
        <v>515</v>
      </c>
      <c r="FN488" s="51">
        <v>456</v>
      </c>
      <c r="FO488" s="51">
        <v>452</v>
      </c>
      <c r="FP488" s="51">
        <v>428</v>
      </c>
      <c r="FQ488" s="51">
        <v>478</v>
      </c>
      <c r="FR488" s="51">
        <v>403</v>
      </c>
      <c r="FS488" s="51">
        <v>396</v>
      </c>
      <c r="FT488" s="51">
        <v>478</v>
      </c>
      <c r="FU488" s="51">
        <v>451</v>
      </c>
      <c r="FV488" s="51">
        <v>475</v>
      </c>
      <c r="FW488" s="51">
        <v>465</v>
      </c>
      <c r="FX488" s="51">
        <v>407</v>
      </c>
      <c r="FY488" s="51">
        <v>357</v>
      </c>
      <c r="FZ488" s="51">
        <v>364</v>
      </c>
      <c r="GA488" s="51">
        <v>301</v>
      </c>
      <c r="GB488" s="51">
        <v>312</v>
      </c>
      <c r="GC488" s="51">
        <v>266</v>
      </c>
      <c r="GD488" s="51">
        <v>270</v>
      </c>
      <c r="GE488" s="51">
        <v>281</v>
      </c>
      <c r="GF488" s="51">
        <v>265</v>
      </c>
      <c r="GG488" s="51">
        <v>228</v>
      </c>
      <c r="GH488" s="51">
        <v>214</v>
      </c>
      <c r="GI488" s="51">
        <v>162</v>
      </c>
      <c r="GJ488" s="51">
        <v>182</v>
      </c>
      <c r="GK488" s="51">
        <v>161</v>
      </c>
      <c r="GL488" s="52">
        <v>743</v>
      </c>
    </row>
    <row r="489" spans="1:194" s="1" customFormat="1">
      <c r="A489" s="30" t="s">
        <v>133</v>
      </c>
      <c r="B489" s="1" t="s">
        <v>562</v>
      </c>
      <c r="C489" s="29" t="str">
        <f t="shared" si="122"/>
        <v>LA England - Wokingham</v>
      </c>
      <c r="D489" s="50">
        <f t="shared" si="113"/>
        <v>67200</v>
      </c>
      <c r="E489" s="50">
        <f t="shared" si="114"/>
        <v>71396</v>
      </c>
      <c r="F489" s="51">
        <f t="shared" si="115"/>
        <v>180967</v>
      </c>
      <c r="G489" s="51">
        <f t="shared" si="116"/>
        <v>88984</v>
      </c>
      <c r="H489" s="52">
        <f t="shared" si="117"/>
        <v>91983</v>
      </c>
      <c r="I489" s="52">
        <f t="shared" si="118"/>
        <v>67200</v>
      </c>
      <c r="J489" s="52">
        <f t="shared" si="119"/>
        <v>71396</v>
      </c>
      <c r="K489" s="49">
        <f t="shared" si="120"/>
        <v>21784</v>
      </c>
      <c r="L489" s="50">
        <f t="shared" si="121"/>
        <v>20587</v>
      </c>
      <c r="M489" s="51">
        <v>936</v>
      </c>
      <c r="N489" s="51">
        <v>937</v>
      </c>
      <c r="O489" s="51">
        <v>992</v>
      </c>
      <c r="P489" s="51">
        <v>1133</v>
      </c>
      <c r="Q489" s="51">
        <v>1158</v>
      </c>
      <c r="R489" s="51">
        <v>1127</v>
      </c>
      <c r="S489" s="51">
        <v>1263</v>
      </c>
      <c r="T489" s="51">
        <v>1241</v>
      </c>
      <c r="U489" s="51">
        <v>1248</v>
      </c>
      <c r="V489" s="51">
        <v>1354</v>
      </c>
      <c r="W489" s="51">
        <v>1416</v>
      </c>
      <c r="X489" s="51">
        <v>1443</v>
      </c>
      <c r="Y489" s="51">
        <v>1384</v>
      </c>
      <c r="Z489" s="51">
        <v>1359</v>
      </c>
      <c r="AA489" s="51">
        <v>1275</v>
      </c>
      <c r="AB489" s="51">
        <v>1180</v>
      </c>
      <c r="AC489" s="51">
        <v>1156</v>
      </c>
      <c r="AD489" s="51">
        <v>1182</v>
      </c>
      <c r="AE489" s="51">
        <v>1123</v>
      </c>
      <c r="AF489" s="51">
        <v>868</v>
      </c>
      <c r="AG489" s="51">
        <v>744</v>
      </c>
      <c r="AH489" s="51">
        <v>797</v>
      </c>
      <c r="AI489" s="51">
        <v>813</v>
      </c>
      <c r="AJ489" s="51">
        <v>900</v>
      </c>
      <c r="AK489" s="51">
        <v>913</v>
      </c>
      <c r="AL489" s="51">
        <v>884</v>
      </c>
      <c r="AM489" s="51">
        <v>828</v>
      </c>
      <c r="AN489" s="51">
        <v>878</v>
      </c>
      <c r="AO489" s="51">
        <v>966</v>
      </c>
      <c r="AP489" s="51">
        <v>960</v>
      </c>
      <c r="AQ489" s="51">
        <v>1033</v>
      </c>
      <c r="AR489" s="51">
        <v>905</v>
      </c>
      <c r="AS489" s="51">
        <v>1012</v>
      </c>
      <c r="AT489" s="51">
        <v>1008</v>
      </c>
      <c r="AU489" s="51">
        <v>1100</v>
      </c>
      <c r="AV489" s="51">
        <v>1097</v>
      </c>
      <c r="AW489" s="51">
        <v>1183</v>
      </c>
      <c r="AX489" s="51">
        <v>1231</v>
      </c>
      <c r="AY489" s="51">
        <v>1107</v>
      </c>
      <c r="AZ489" s="51">
        <v>1283</v>
      </c>
      <c r="BA489" s="51">
        <v>1306</v>
      </c>
      <c r="BB489" s="51">
        <v>1327</v>
      </c>
      <c r="BC489" s="51">
        <v>1531</v>
      </c>
      <c r="BD489" s="51">
        <v>1372</v>
      </c>
      <c r="BE489" s="51">
        <v>1367</v>
      </c>
      <c r="BF489" s="51">
        <v>1379</v>
      </c>
      <c r="BG489" s="51">
        <v>1353</v>
      </c>
      <c r="BH489" s="51">
        <v>1311</v>
      </c>
      <c r="BI489" s="51">
        <v>1409</v>
      </c>
      <c r="BJ489" s="51">
        <v>1346</v>
      </c>
      <c r="BK489" s="51">
        <v>1382</v>
      </c>
      <c r="BL489" s="51">
        <v>1313</v>
      </c>
      <c r="BM489" s="51">
        <v>1294</v>
      </c>
      <c r="BN489" s="51">
        <v>1318</v>
      </c>
      <c r="BO489" s="51">
        <v>1163</v>
      </c>
      <c r="BP489" s="51">
        <v>1208</v>
      </c>
      <c r="BQ489" s="51">
        <v>1176</v>
      </c>
      <c r="BR489" s="51">
        <v>1216</v>
      </c>
      <c r="BS489" s="51">
        <v>1175</v>
      </c>
      <c r="BT489" s="51">
        <v>1166</v>
      </c>
      <c r="BU489" s="51">
        <v>1101</v>
      </c>
      <c r="BV489" s="51">
        <v>1007</v>
      </c>
      <c r="BW489" s="51">
        <v>1038</v>
      </c>
      <c r="BX489" s="51">
        <v>927</v>
      </c>
      <c r="BY489" s="51">
        <v>1010</v>
      </c>
      <c r="BZ489" s="51">
        <v>864</v>
      </c>
      <c r="CA489" s="51">
        <v>843</v>
      </c>
      <c r="CB489" s="51">
        <v>728</v>
      </c>
      <c r="CC489" s="51">
        <v>750</v>
      </c>
      <c r="CD489" s="51">
        <v>716</v>
      </c>
      <c r="CE489" s="51">
        <v>712</v>
      </c>
      <c r="CF489" s="51">
        <v>681</v>
      </c>
      <c r="CG489" s="51">
        <v>646</v>
      </c>
      <c r="CH489" s="51">
        <v>722</v>
      </c>
      <c r="CI489" s="51">
        <v>822</v>
      </c>
      <c r="CJ489" s="51">
        <v>852</v>
      </c>
      <c r="CK489" s="51">
        <v>565</v>
      </c>
      <c r="CL489" s="51">
        <v>617</v>
      </c>
      <c r="CM489" s="51">
        <v>595</v>
      </c>
      <c r="CN489" s="51">
        <v>511</v>
      </c>
      <c r="CO489" s="51">
        <v>471</v>
      </c>
      <c r="CP489" s="51">
        <v>392</v>
      </c>
      <c r="CQ489" s="51">
        <v>401</v>
      </c>
      <c r="CR489" s="51">
        <v>341</v>
      </c>
      <c r="CS489" s="51">
        <v>336</v>
      </c>
      <c r="CT489" s="51">
        <v>349</v>
      </c>
      <c r="CU489" s="51">
        <v>256</v>
      </c>
      <c r="CV489" s="51">
        <v>226</v>
      </c>
      <c r="CW489" s="51">
        <v>203</v>
      </c>
      <c r="CX489" s="51">
        <v>173</v>
      </c>
      <c r="CY489" s="51">
        <v>600</v>
      </c>
      <c r="CZ489" s="51">
        <v>852</v>
      </c>
      <c r="DA489" s="51">
        <v>868</v>
      </c>
      <c r="DB489" s="51">
        <v>956</v>
      </c>
      <c r="DC489" s="51">
        <v>960</v>
      </c>
      <c r="DD489" s="51">
        <v>1000</v>
      </c>
      <c r="DE489" s="51">
        <v>1145</v>
      </c>
      <c r="DF489" s="51">
        <v>1183</v>
      </c>
      <c r="DG489" s="51">
        <v>1157</v>
      </c>
      <c r="DH489" s="51">
        <v>1257</v>
      </c>
      <c r="DI489" s="51">
        <v>1318</v>
      </c>
      <c r="DJ489" s="51">
        <v>1343</v>
      </c>
      <c r="DK489" s="51">
        <v>1343</v>
      </c>
      <c r="DL489" s="51">
        <v>1336</v>
      </c>
      <c r="DM489" s="51">
        <v>1228</v>
      </c>
      <c r="DN489" s="51">
        <v>1204</v>
      </c>
      <c r="DO489" s="51">
        <v>1190</v>
      </c>
      <c r="DP489" s="51">
        <v>1095</v>
      </c>
      <c r="DQ489" s="51">
        <v>1152</v>
      </c>
      <c r="DR489" s="51">
        <v>1010</v>
      </c>
      <c r="DS489" s="51">
        <v>885</v>
      </c>
      <c r="DT489" s="51">
        <v>675</v>
      </c>
      <c r="DU489" s="51">
        <v>661</v>
      </c>
      <c r="DV489" s="51">
        <v>803</v>
      </c>
      <c r="DW489" s="51">
        <v>783</v>
      </c>
      <c r="DX489" s="51">
        <v>882</v>
      </c>
      <c r="DY489" s="51">
        <v>893</v>
      </c>
      <c r="DZ489" s="51">
        <v>891</v>
      </c>
      <c r="EA489" s="51">
        <v>909</v>
      </c>
      <c r="EB489" s="51">
        <v>1016</v>
      </c>
      <c r="EC489" s="51">
        <v>949</v>
      </c>
      <c r="ED489" s="51">
        <v>1056</v>
      </c>
      <c r="EE489" s="51">
        <v>1096</v>
      </c>
      <c r="EF489" s="51">
        <v>1167</v>
      </c>
      <c r="EG489" s="51">
        <v>1137</v>
      </c>
      <c r="EH489" s="51">
        <v>1223</v>
      </c>
      <c r="EI489" s="51">
        <v>1277</v>
      </c>
      <c r="EJ489" s="51">
        <v>1316</v>
      </c>
      <c r="EK489" s="51">
        <v>1360</v>
      </c>
      <c r="EL489" s="51">
        <v>1368</v>
      </c>
      <c r="EM489" s="51">
        <v>1406</v>
      </c>
      <c r="EN489" s="51">
        <v>1491</v>
      </c>
      <c r="EO489" s="51">
        <v>1463</v>
      </c>
      <c r="EP489" s="51">
        <v>1536</v>
      </c>
      <c r="EQ489" s="51">
        <v>1462</v>
      </c>
      <c r="ER489" s="51">
        <v>1428</v>
      </c>
      <c r="ES489" s="51">
        <v>1407</v>
      </c>
      <c r="ET489" s="51">
        <v>1324</v>
      </c>
      <c r="EU489" s="51">
        <v>1332</v>
      </c>
      <c r="EV489" s="51">
        <v>1308</v>
      </c>
      <c r="EW489" s="51">
        <v>1313</v>
      </c>
      <c r="EX489" s="51">
        <v>1332</v>
      </c>
      <c r="EY489" s="51">
        <v>1341</v>
      </c>
      <c r="EZ489" s="51">
        <v>1179</v>
      </c>
      <c r="FA489" s="51">
        <v>1290</v>
      </c>
      <c r="FB489" s="51">
        <v>1250</v>
      </c>
      <c r="FC489" s="51">
        <v>1258</v>
      </c>
      <c r="FD489" s="51">
        <v>1200</v>
      </c>
      <c r="FE489" s="51">
        <v>1240</v>
      </c>
      <c r="FF489" s="51">
        <v>1265</v>
      </c>
      <c r="FG489" s="51">
        <v>1148</v>
      </c>
      <c r="FH489" s="51">
        <v>1116</v>
      </c>
      <c r="FI489" s="51">
        <v>1087</v>
      </c>
      <c r="FJ489" s="51">
        <v>970</v>
      </c>
      <c r="FK489" s="51">
        <v>966</v>
      </c>
      <c r="FL489" s="51">
        <v>972</v>
      </c>
      <c r="FM489" s="51">
        <v>908</v>
      </c>
      <c r="FN489" s="51">
        <v>801</v>
      </c>
      <c r="FO489" s="51">
        <v>801</v>
      </c>
      <c r="FP489" s="51">
        <v>774</v>
      </c>
      <c r="FQ489" s="51">
        <v>757</v>
      </c>
      <c r="FR489" s="51">
        <v>792</v>
      </c>
      <c r="FS489" s="51">
        <v>754</v>
      </c>
      <c r="FT489" s="51">
        <v>806</v>
      </c>
      <c r="FU489" s="51">
        <v>816</v>
      </c>
      <c r="FV489" s="51">
        <v>866</v>
      </c>
      <c r="FW489" s="51">
        <v>966</v>
      </c>
      <c r="FX489" s="51">
        <v>746</v>
      </c>
      <c r="FY489" s="51">
        <v>693</v>
      </c>
      <c r="FZ489" s="51">
        <v>692</v>
      </c>
      <c r="GA489" s="51">
        <v>630</v>
      </c>
      <c r="GB489" s="51">
        <v>532</v>
      </c>
      <c r="GC489" s="51">
        <v>472</v>
      </c>
      <c r="GD489" s="51">
        <v>434</v>
      </c>
      <c r="GE489" s="51">
        <v>507</v>
      </c>
      <c r="GF489" s="51">
        <v>464</v>
      </c>
      <c r="GG489" s="51">
        <v>374</v>
      </c>
      <c r="GH489" s="51">
        <v>379</v>
      </c>
      <c r="GI489" s="51">
        <v>340</v>
      </c>
      <c r="GJ489" s="51">
        <v>303</v>
      </c>
      <c r="GK489" s="51">
        <v>259</v>
      </c>
      <c r="GL489" s="52">
        <v>1089</v>
      </c>
    </row>
    <row r="490" spans="1:194" s="1" customFormat="1">
      <c r="A490" s="30" t="s">
        <v>133</v>
      </c>
      <c r="B490" s="1" t="s">
        <v>563</v>
      </c>
      <c r="C490" s="29" t="str">
        <f t="shared" si="122"/>
        <v>LA England - Wolverhampton</v>
      </c>
      <c r="D490" s="50">
        <f t="shared" si="113"/>
        <v>98939</v>
      </c>
      <c r="E490" s="50">
        <f t="shared" si="114"/>
        <v>105012</v>
      </c>
      <c r="F490" s="51">
        <f t="shared" si="115"/>
        <v>267651</v>
      </c>
      <c r="G490" s="51">
        <f t="shared" si="116"/>
        <v>131809</v>
      </c>
      <c r="H490" s="52">
        <f t="shared" si="117"/>
        <v>135842</v>
      </c>
      <c r="I490" s="52">
        <f t="shared" si="118"/>
        <v>98939</v>
      </c>
      <c r="J490" s="52">
        <f t="shared" si="119"/>
        <v>105012</v>
      </c>
      <c r="K490" s="49">
        <f t="shared" si="120"/>
        <v>32870</v>
      </c>
      <c r="L490" s="50">
        <f t="shared" si="121"/>
        <v>30830</v>
      </c>
      <c r="M490" s="51">
        <v>1763</v>
      </c>
      <c r="N490" s="51">
        <v>1771</v>
      </c>
      <c r="O490" s="51">
        <v>1783</v>
      </c>
      <c r="P490" s="51">
        <v>1809</v>
      </c>
      <c r="Q490" s="51">
        <v>1704</v>
      </c>
      <c r="R490" s="51">
        <v>1738</v>
      </c>
      <c r="S490" s="51">
        <v>1875</v>
      </c>
      <c r="T490" s="51">
        <v>1774</v>
      </c>
      <c r="U490" s="51">
        <v>1958</v>
      </c>
      <c r="V490" s="51">
        <v>1866</v>
      </c>
      <c r="W490" s="51">
        <v>1841</v>
      </c>
      <c r="X490" s="51">
        <v>2001</v>
      </c>
      <c r="Y490" s="51">
        <v>1953</v>
      </c>
      <c r="Z490" s="51">
        <v>1740</v>
      </c>
      <c r="AA490" s="51">
        <v>1990</v>
      </c>
      <c r="AB490" s="51">
        <v>1734</v>
      </c>
      <c r="AC490" s="51">
        <v>1722</v>
      </c>
      <c r="AD490" s="51">
        <v>1848</v>
      </c>
      <c r="AE490" s="51">
        <v>1673</v>
      </c>
      <c r="AF490" s="51">
        <v>1334</v>
      </c>
      <c r="AG490" s="51">
        <v>1424</v>
      </c>
      <c r="AH490" s="51">
        <v>1521</v>
      </c>
      <c r="AI490" s="51">
        <v>1583</v>
      </c>
      <c r="AJ490" s="51">
        <v>1743</v>
      </c>
      <c r="AK490" s="51">
        <v>1595</v>
      </c>
      <c r="AL490" s="51">
        <v>1753</v>
      </c>
      <c r="AM490" s="51">
        <v>1601</v>
      </c>
      <c r="AN490" s="51">
        <v>1631</v>
      </c>
      <c r="AO490" s="51">
        <v>1723</v>
      </c>
      <c r="AP490" s="51">
        <v>1761</v>
      </c>
      <c r="AQ490" s="51">
        <v>1743</v>
      </c>
      <c r="AR490" s="51">
        <v>1843</v>
      </c>
      <c r="AS490" s="51">
        <v>1892</v>
      </c>
      <c r="AT490" s="51">
        <v>1786</v>
      </c>
      <c r="AU490" s="51">
        <v>1798</v>
      </c>
      <c r="AV490" s="51">
        <v>1800</v>
      </c>
      <c r="AW490" s="51">
        <v>1795</v>
      </c>
      <c r="AX490" s="51">
        <v>1800</v>
      </c>
      <c r="AY490" s="51">
        <v>1708</v>
      </c>
      <c r="AZ490" s="51">
        <v>1745</v>
      </c>
      <c r="BA490" s="51">
        <v>1728</v>
      </c>
      <c r="BB490" s="51">
        <v>1807</v>
      </c>
      <c r="BC490" s="51">
        <v>1814</v>
      </c>
      <c r="BD490" s="51">
        <v>1774</v>
      </c>
      <c r="BE490" s="51">
        <v>1633</v>
      </c>
      <c r="BF490" s="51">
        <v>1546</v>
      </c>
      <c r="BG490" s="51">
        <v>1662</v>
      </c>
      <c r="BH490" s="51">
        <v>1672</v>
      </c>
      <c r="BI490" s="51">
        <v>1772</v>
      </c>
      <c r="BJ490" s="51">
        <v>1730</v>
      </c>
      <c r="BK490" s="51">
        <v>1746</v>
      </c>
      <c r="BL490" s="51">
        <v>1820</v>
      </c>
      <c r="BM490" s="51">
        <v>1716</v>
      </c>
      <c r="BN490" s="51">
        <v>1772</v>
      </c>
      <c r="BO490" s="51">
        <v>1860</v>
      </c>
      <c r="BP490" s="51">
        <v>1818</v>
      </c>
      <c r="BQ490" s="51">
        <v>1775</v>
      </c>
      <c r="BR490" s="51">
        <v>1569</v>
      </c>
      <c r="BS490" s="51">
        <v>1597</v>
      </c>
      <c r="BT490" s="51">
        <v>1565</v>
      </c>
      <c r="BU490" s="51">
        <v>1542</v>
      </c>
      <c r="BV490" s="51">
        <v>1469</v>
      </c>
      <c r="BW490" s="51">
        <v>1424</v>
      </c>
      <c r="BX490" s="51">
        <v>1320</v>
      </c>
      <c r="BY490" s="51">
        <v>1384</v>
      </c>
      <c r="BZ490" s="51">
        <v>1297</v>
      </c>
      <c r="CA490" s="51">
        <v>1176</v>
      </c>
      <c r="CB490" s="51">
        <v>1129</v>
      </c>
      <c r="CC490" s="51">
        <v>1188</v>
      </c>
      <c r="CD490" s="51">
        <v>1107</v>
      </c>
      <c r="CE490" s="51">
        <v>1064</v>
      </c>
      <c r="CF490" s="51">
        <v>1096</v>
      </c>
      <c r="CG490" s="51">
        <v>1024</v>
      </c>
      <c r="CH490" s="51">
        <v>1000</v>
      </c>
      <c r="CI490" s="51">
        <v>1017</v>
      </c>
      <c r="CJ490" s="51">
        <v>1008</v>
      </c>
      <c r="CK490" s="51">
        <v>804</v>
      </c>
      <c r="CL490" s="51">
        <v>727</v>
      </c>
      <c r="CM490" s="51">
        <v>726</v>
      </c>
      <c r="CN490" s="51">
        <v>715</v>
      </c>
      <c r="CO490" s="51">
        <v>635</v>
      </c>
      <c r="CP490" s="51">
        <v>556</v>
      </c>
      <c r="CQ490" s="51">
        <v>538</v>
      </c>
      <c r="CR490" s="51">
        <v>519</v>
      </c>
      <c r="CS490" s="51">
        <v>473</v>
      </c>
      <c r="CT490" s="51">
        <v>397</v>
      </c>
      <c r="CU490" s="51">
        <v>369</v>
      </c>
      <c r="CV490" s="51">
        <v>323</v>
      </c>
      <c r="CW490" s="51">
        <v>268</v>
      </c>
      <c r="CX490" s="51">
        <v>217</v>
      </c>
      <c r="CY490" s="51">
        <v>799</v>
      </c>
      <c r="CZ490" s="51">
        <v>1655</v>
      </c>
      <c r="DA490" s="51">
        <v>1517</v>
      </c>
      <c r="DB490" s="51">
        <v>1535</v>
      </c>
      <c r="DC490" s="51">
        <v>1574</v>
      </c>
      <c r="DD490" s="51">
        <v>1680</v>
      </c>
      <c r="DE490" s="51">
        <v>1770</v>
      </c>
      <c r="DF490" s="51">
        <v>1745</v>
      </c>
      <c r="DG490" s="51">
        <v>1779</v>
      </c>
      <c r="DH490" s="51">
        <v>1764</v>
      </c>
      <c r="DI490" s="51">
        <v>1772</v>
      </c>
      <c r="DJ490" s="51">
        <v>1841</v>
      </c>
      <c r="DK490" s="51">
        <v>1893</v>
      </c>
      <c r="DL490" s="51">
        <v>1754</v>
      </c>
      <c r="DM490" s="51">
        <v>1750</v>
      </c>
      <c r="DN490" s="51">
        <v>1814</v>
      </c>
      <c r="DO490" s="51">
        <v>1793</v>
      </c>
      <c r="DP490" s="51">
        <v>1643</v>
      </c>
      <c r="DQ490" s="51">
        <v>1551</v>
      </c>
      <c r="DR490" s="51">
        <v>1505</v>
      </c>
      <c r="DS490" s="51">
        <v>1164</v>
      </c>
      <c r="DT490" s="51">
        <v>1314</v>
      </c>
      <c r="DU490" s="51">
        <v>1381</v>
      </c>
      <c r="DV490" s="51">
        <v>1489</v>
      </c>
      <c r="DW490" s="51">
        <v>1598</v>
      </c>
      <c r="DX490" s="51">
        <v>1614</v>
      </c>
      <c r="DY490" s="51">
        <v>1678</v>
      </c>
      <c r="DZ490" s="51">
        <v>1620</v>
      </c>
      <c r="EA490" s="51">
        <v>1628</v>
      </c>
      <c r="EB490" s="51">
        <v>1955</v>
      </c>
      <c r="EC490" s="51">
        <v>1915</v>
      </c>
      <c r="ED490" s="51">
        <v>1967</v>
      </c>
      <c r="EE490" s="51">
        <v>2008</v>
      </c>
      <c r="EF490" s="51">
        <v>1982</v>
      </c>
      <c r="EG490" s="51">
        <v>1942</v>
      </c>
      <c r="EH490" s="51">
        <v>2000</v>
      </c>
      <c r="EI490" s="51">
        <v>2095</v>
      </c>
      <c r="EJ490" s="51">
        <v>1979</v>
      </c>
      <c r="EK490" s="51">
        <v>2029</v>
      </c>
      <c r="EL490" s="51">
        <v>1976</v>
      </c>
      <c r="EM490" s="51">
        <v>2010</v>
      </c>
      <c r="EN490" s="51">
        <v>1917</v>
      </c>
      <c r="EO490" s="51">
        <v>1911</v>
      </c>
      <c r="EP490" s="51">
        <v>1917</v>
      </c>
      <c r="EQ490" s="51">
        <v>1844</v>
      </c>
      <c r="ER490" s="51">
        <v>1684</v>
      </c>
      <c r="ES490" s="51">
        <v>1592</v>
      </c>
      <c r="ET490" s="51">
        <v>1595</v>
      </c>
      <c r="EU490" s="51">
        <v>1598</v>
      </c>
      <c r="EV490" s="51">
        <v>1571</v>
      </c>
      <c r="EW490" s="51">
        <v>1733</v>
      </c>
      <c r="EX490" s="51">
        <v>1824</v>
      </c>
      <c r="EY490" s="51">
        <v>1899</v>
      </c>
      <c r="EZ490" s="51">
        <v>1877</v>
      </c>
      <c r="FA490" s="51">
        <v>1726</v>
      </c>
      <c r="FB490" s="51">
        <v>1749</v>
      </c>
      <c r="FC490" s="51">
        <v>1715</v>
      </c>
      <c r="FD490" s="51">
        <v>1635</v>
      </c>
      <c r="FE490" s="51">
        <v>1719</v>
      </c>
      <c r="FF490" s="51">
        <v>1686</v>
      </c>
      <c r="FG490" s="51">
        <v>1645</v>
      </c>
      <c r="FH490" s="51">
        <v>1622</v>
      </c>
      <c r="FI490" s="51">
        <v>1504</v>
      </c>
      <c r="FJ490" s="51">
        <v>1459</v>
      </c>
      <c r="FK490" s="51">
        <v>1409</v>
      </c>
      <c r="FL490" s="51">
        <v>1401</v>
      </c>
      <c r="FM490" s="51">
        <v>1372</v>
      </c>
      <c r="FN490" s="51">
        <v>1268</v>
      </c>
      <c r="FO490" s="51">
        <v>1216</v>
      </c>
      <c r="FP490" s="51">
        <v>1227</v>
      </c>
      <c r="FQ490" s="51">
        <v>1131</v>
      </c>
      <c r="FR490" s="51">
        <v>1209</v>
      </c>
      <c r="FS490" s="51">
        <v>1128</v>
      </c>
      <c r="FT490" s="51">
        <v>1141</v>
      </c>
      <c r="FU490" s="51">
        <v>1042</v>
      </c>
      <c r="FV490" s="51">
        <v>1071</v>
      </c>
      <c r="FW490" s="51">
        <v>1072</v>
      </c>
      <c r="FX490" s="51">
        <v>875</v>
      </c>
      <c r="FY490" s="51">
        <v>859</v>
      </c>
      <c r="FZ490" s="51">
        <v>968</v>
      </c>
      <c r="GA490" s="51">
        <v>889</v>
      </c>
      <c r="GB490" s="51">
        <v>736</v>
      </c>
      <c r="GC490" s="51">
        <v>688</v>
      </c>
      <c r="GD490" s="51">
        <v>716</v>
      </c>
      <c r="GE490" s="51">
        <v>669</v>
      </c>
      <c r="GF490" s="51">
        <v>618</v>
      </c>
      <c r="GG490" s="51">
        <v>603</v>
      </c>
      <c r="GH490" s="51">
        <v>546</v>
      </c>
      <c r="GI490" s="51">
        <v>496</v>
      </c>
      <c r="GJ490" s="51">
        <v>429</v>
      </c>
      <c r="GK490" s="51">
        <v>370</v>
      </c>
      <c r="GL490" s="52">
        <v>1592</v>
      </c>
    </row>
    <row r="491" spans="1:194" s="1" customFormat="1">
      <c r="A491" s="30" t="s">
        <v>133</v>
      </c>
      <c r="B491" s="1" t="s">
        <v>564</v>
      </c>
      <c r="C491" s="29" t="str">
        <f t="shared" si="122"/>
        <v>LA England - Worcester</v>
      </c>
      <c r="D491" s="50">
        <f t="shared" si="113"/>
        <v>40332</v>
      </c>
      <c r="E491" s="50">
        <f t="shared" si="114"/>
        <v>43237</v>
      </c>
      <c r="F491" s="51">
        <f t="shared" si="115"/>
        <v>104120</v>
      </c>
      <c r="G491" s="51">
        <f t="shared" si="116"/>
        <v>50821</v>
      </c>
      <c r="H491" s="52">
        <f t="shared" si="117"/>
        <v>53299</v>
      </c>
      <c r="I491" s="52">
        <f t="shared" si="118"/>
        <v>40332</v>
      </c>
      <c r="J491" s="52">
        <f t="shared" si="119"/>
        <v>43237</v>
      </c>
      <c r="K491" s="49">
        <f t="shared" si="120"/>
        <v>10489</v>
      </c>
      <c r="L491" s="50">
        <f t="shared" si="121"/>
        <v>10062</v>
      </c>
      <c r="M491" s="51">
        <v>499</v>
      </c>
      <c r="N491" s="51">
        <v>506</v>
      </c>
      <c r="O491" s="51">
        <v>527</v>
      </c>
      <c r="P491" s="51">
        <v>552</v>
      </c>
      <c r="Q491" s="51">
        <v>558</v>
      </c>
      <c r="R491" s="51">
        <v>535</v>
      </c>
      <c r="S491" s="51">
        <v>574</v>
      </c>
      <c r="T491" s="51">
        <v>649</v>
      </c>
      <c r="U491" s="51">
        <v>576</v>
      </c>
      <c r="V491" s="51">
        <v>619</v>
      </c>
      <c r="W491" s="51">
        <v>647</v>
      </c>
      <c r="X491" s="51">
        <v>630</v>
      </c>
      <c r="Y491" s="51">
        <v>602</v>
      </c>
      <c r="Z491" s="51">
        <v>647</v>
      </c>
      <c r="AA491" s="51">
        <v>604</v>
      </c>
      <c r="AB491" s="51">
        <v>569</v>
      </c>
      <c r="AC491" s="51">
        <v>579</v>
      </c>
      <c r="AD491" s="51">
        <v>616</v>
      </c>
      <c r="AE491" s="51">
        <v>636</v>
      </c>
      <c r="AF491" s="51">
        <v>606</v>
      </c>
      <c r="AG491" s="51">
        <v>684</v>
      </c>
      <c r="AH491" s="51">
        <v>705</v>
      </c>
      <c r="AI491" s="51">
        <v>616</v>
      </c>
      <c r="AJ491" s="51">
        <v>626</v>
      </c>
      <c r="AK491" s="51">
        <v>657</v>
      </c>
      <c r="AL491" s="51">
        <v>653</v>
      </c>
      <c r="AM491" s="51">
        <v>590</v>
      </c>
      <c r="AN491" s="51">
        <v>637</v>
      </c>
      <c r="AO491" s="51">
        <v>705</v>
      </c>
      <c r="AP491" s="51">
        <v>767</v>
      </c>
      <c r="AQ491" s="51">
        <v>758</v>
      </c>
      <c r="AR491" s="51">
        <v>737</v>
      </c>
      <c r="AS491" s="51">
        <v>808</v>
      </c>
      <c r="AT491" s="51">
        <v>732</v>
      </c>
      <c r="AU491" s="51">
        <v>714</v>
      </c>
      <c r="AV491" s="51">
        <v>721</v>
      </c>
      <c r="AW491" s="51">
        <v>660</v>
      </c>
      <c r="AX491" s="51">
        <v>727</v>
      </c>
      <c r="AY491" s="51">
        <v>689</v>
      </c>
      <c r="AZ491" s="51">
        <v>631</v>
      </c>
      <c r="BA491" s="51">
        <v>690</v>
      </c>
      <c r="BB491" s="51">
        <v>656</v>
      </c>
      <c r="BC491" s="51">
        <v>718</v>
      </c>
      <c r="BD491" s="51">
        <v>637</v>
      </c>
      <c r="BE491" s="51">
        <v>657</v>
      </c>
      <c r="BF491" s="51">
        <v>588</v>
      </c>
      <c r="BG491" s="51">
        <v>541</v>
      </c>
      <c r="BH491" s="51">
        <v>624</v>
      </c>
      <c r="BI491" s="51">
        <v>629</v>
      </c>
      <c r="BJ491" s="51">
        <v>674</v>
      </c>
      <c r="BK491" s="51">
        <v>743</v>
      </c>
      <c r="BL491" s="51">
        <v>727</v>
      </c>
      <c r="BM491" s="51">
        <v>770</v>
      </c>
      <c r="BN491" s="51">
        <v>780</v>
      </c>
      <c r="BO491" s="51">
        <v>682</v>
      </c>
      <c r="BP491" s="51">
        <v>718</v>
      </c>
      <c r="BQ491" s="51">
        <v>669</v>
      </c>
      <c r="BR491" s="51">
        <v>737</v>
      </c>
      <c r="BS491" s="51">
        <v>721</v>
      </c>
      <c r="BT491" s="51">
        <v>711</v>
      </c>
      <c r="BU491" s="51">
        <v>671</v>
      </c>
      <c r="BV491" s="51">
        <v>615</v>
      </c>
      <c r="BW491" s="51">
        <v>611</v>
      </c>
      <c r="BX491" s="51">
        <v>595</v>
      </c>
      <c r="BY491" s="51">
        <v>520</v>
      </c>
      <c r="BZ491" s="51">
        <v>503</v>
      </c>
      <c r="CA491" s="51">
        <v>483</v>
      </c>
      <c r="CB491" s="51">
        <v>503</v>
      </c>
      <c r="CC491" s="51">
        <v>466</v>
      </c>
      <c r="CD491" s="51">
        <v>451</v>
      </c>
      <c r="CE491" s="51">
        <v>484</v>
      </c>
      <c r="CF491" s="51">
        <v>414</v>
      </c>
      <c r="CG491" s="51">
        <v>439</v>
      </c>
      <c r="CH491" s="51">
        <v>458</v>
      </c>
      <c r="CI491" s="51">
        <v>460</v>
      </c>
      <c r="CJ491" s="51">
        <v>522</v>
      </c>
      <c r="CK491" s="51">
        <v>345</v>
      </c>
      <c r="CL491" s="51">
        <v>349</v>
      </c>
      <c r="CM491" s="51">
        <v>319</v>
      </c>
      <c r="CN491" s="51">
        <v>303</v>
      </c>
      <c r="CO491" s="51">
        <v>270</v>
      </c>
      <c r="CP491" s="51">
        <v>235</v>
      </c>
      <c r="CQ491" s="51">
        <v>234</v>
      </c>
      <c r="CR491" s="51">
        <v>202</v>
      </c>
      <c r="CS491" s="51">
        <v>192</v>
      </c>
      <c r="CT491" s="51">
        <v>191</v>
      </c>
      <c r="CU491" s="51">
        <v>152</v>
      </c>
      <c r="CV491" s="51">
        <v>134</v>
      </c>
      <c r="CW491" s="51">
        <v>107</v>
      </c>
      <c r="CX491" s="51">
        <v>89</v>
      </c>
      <c r="CY491" s="51">
        <v>284</v>
      </c>
      <c r="CZ491" s="51">
        <v>450</v>
      </c>
      <c r="DA491" s="51">
        <v>488</v>
      </c>
      <c r="DB491" s="51">
        <v>545</v>
      </c>
      <c r="DC491" s="51">
        <v>581</v>
      </c>
      <c r="DD491" s="51">
        <v>528</v>
      </c>
      <c r="DE491" s="51">
        <v>537</v>
      </c>
      <c r="DF491" s="51">
        <v>530</v>
      </c>
      <c r="DG491" s="51">
        <v>503</v>
      </c>
      <c r="DH491" s="51">
        <v>558</v>
      </c>
      <c r="DI491" s="51">
        <v>625</v>
      </c>
      <c r="DJ491" s="51">
        <v>574</v>
      </c>
      <c r="DK491" s="51">
        <v>611</v>
      </c>
      <c r="DL491" s="51">
        <v>599</v>
      </c>
      <c r="DM491" s="51">
        <v>587</v>
      </c>
      <c r="DN491" s="51">
        <v>610</v>
      </c>
      <c r="DO491" s="51">
        <v>597</v>
      </c>
      <c r="DP491" s="51">
        <v>595</v>
      </c>
      <c r="DQ491" s="51">
        <v>544</v>
      </c>
      <c r="DR491" s="51">
        <v>569</v>
      </c>
      <c r="DS491" s="51">
        <v>808</v>
      </c>
      <c r="DT491" s="51">
        <v>943</v>
      </c>
      <c r="DU491" s="51">
        <v>899</v>
      </c>
      <c r="DV491" s="51">
        <v>729</v>
      </c>
      <c r="DW491" s="51">
        <v>683</v>
      </c>
      <c r="DX491" s="51">
        <v>644</v>
      </c>
      <c r="DY491" s="51">
        <v>773</v>
      </c>
      <c r="DZ491" s="51">
        <v>705</v>
      </c>
      <c r="EA491" s="51">
        <v>690</v>
      </c>
      <c r="EB491" s="51">
        <v>732</v>
      </c>
      <c r="EC491" s="51">
        <v>722</v>
      </c>
      <c r="ED491" s="51">
        <v>752</v>
      </c>
      <c r="EE491" s="51">
        <v>773</v>
      </c>
      <c r="EF491" s="51">
        <v>824</v>
      </c>
      <c r="EG491" s="51">
        <v>746</v>
      </c>
      <c r="EH491" s="51">
        <v>732</v>
      </c>
      <c r="EI491" s="51">
        <v>736</v>
      </c>
      <c r="EJ491" s="51">
        <v>751</v>
      </c>
      <c r="EK491" s="51">
        <v>707</v>
      </c>
      <c r="EL491" s="51">
        <v>686</v>
      </c>
      <c r="EM491" s="51">
        <v>682</v>
      </c>
      <c r="EN491" s="51">
        <v>663</v>
      </c>
      <c r="EO491" s="51">
        <v>715</v>
      </c>
      <c r="EP491" s="51">
        <v>691</v>
      </c>
      <c r="EQ491" s="51">
        <v>693</v>
      </c>
      <c r="ER491" s="51">
        <v>597</v>
      </c>
      <c r="ES491" s="51">
        <v>627</v>
      </c>
      <c r="ET491" s="51">
        <v>658</v>
      </c>
      <c r="EU491" s="51">
        <v>635</v>
      </c>
      <c r="EV491" s="51">
        <v>665</v>
      </c>
      <c r="EW491" s="51">
        <v>708</v>
      </c>
      <c r="EX491" s="51">
        <v>657</v>
      </c>
      <c r="EY491" s="51">
        <v>759</v>
      </c>
      <c r="EZ491" s="51">
        <v>704</v>
      </c>
      <c r="FA491" s="51">
        <v>770</v>
      </c>
      <c r="FB491" s="51">
        <v>679</v>
      </c>
      <c r="FC491" s="51">
        <v>730</v>
      </c>
      <c r="FD491" s="51">
        <v>701</v>
      </c>
      <c r="FE491" s="51">
        <v>745</v>
      </c>
      <c r="FF491" s="51">
        <v>697</v>
      </c>
      <c r="FG491" s="51">
        <v>695</v>
      </c>
      <c r="FH491" s="51">
        <v>667</v>
      </c>
      <c r="FI491" s="51">
        <v>612</v>
      </c>
      <c r="FJ491" s="51">
        <v>563</v>
      </c>
      <c r="FK491" s="51">
        <v>584</v>
      </c>
      <c r="FL491" s="51">
        <v>539</v>
      </c>
      <c r="FM491" s="51">
        <v>518</v>
      </c>
      <c r="FN491" s="51">
        <v>532</v>
      </c>
      <c r="FO491" s="51">
        <v>495</v>
      </c>
      <c r="FP491" s="51">
        <v>512</v>
      </c>
      <c r="FQ491" s="51">
        <v>527</v>
      </c>
      <c r="FR491" s="51">
        <v>462</v>
      </c>
      <c r="FS491" s="51">
        <v>516</v>
      </c>
      <c r="FT491" s="51">
        <v>485</v>
      </c>
      <c r="FU491" s="51">
        <v>465</v>
      </c>
      <c r="FV491" s="51">
        <v>548</v>
      </c>
      <c r="FW491" s="51">
        <v>524</v>
      </c>
      <c r="FX491" s="51">
        <v>430</v>
      </c>
      <c r="FY491" s="51">
        <v>373</v>
      </c>
      <c r="FZ491" s="51">
        <v>398</v>
      </c>
      <c r="GA491" s="51">
        <v>359</v>
      </c>
      <c r="GB491" s="51">
        <v>370</v>
      </c>
      <c r="GC491" s="51">
        <v>292</v>
      </c>
      <c r="GD491" s="51">
        <v>283</v>
      </c>
      <c r="GE491" s="51">
        <v>253</v>
      </c>
      <c r="GF491" s="51">
        <v>277</v>
      </c>
      <c r="GG491" s="51">
        <v>260</v>
      </c>
      <c r="GH491" s="51">
        <v>223</v>
      </c>
      <c r="GI491" s="51">
        <v>163</v>
      </c>
      <c r="GJ491" s="51">
        <v>152</v>
      </c>
      <c r="GK491" s="51">
        <v>176</v>
      </c>
      <c r="GL491" s="52">
        <v>604</v>
      </c>
    </row>
    <row r="492" spans="1:194" s="1" customFormat="1">
      <c r="A492" s="30" t="s">
        <v>133</v>
      </c>
      <c r="B492" s="1" t="s">
        <v>565</v>
      </c>
      <c r="C492" s="29" t="str">
        <f t="shared" si="122"/>
        <v>LA England - Worthing</v>
      </c>
      <c r="D492" s="50">
        <f t="shared" si="113"/>
        <v>43261</v>
      </c>
      <c r="E492" s="50">
        <f t="shared" si="114"/>
        <v>47561</v>
      </c>
      <c r="F492" s="51">
        <f t="shared" si="115"/>
        <v>112044</v>
      </c>
      <c r="G492" s="51">
        <f t="shared" si="116"/>
        <v>54118</v>
      </c>
      <c r="H492" s="52">
        <f t="shared" si="117"/>
        <v>57926</v>
      </c>
      <c r="I492" s="52">
        <f t="shared" si="118"/>
        <v>43261</v>
      </c>
      <c r="J492" s="52">
        <f t="shared" si="119"/>
        <v>47561</v>
      </c>
      <c r="K492" s="49">
        <f t="shared" si="120"/>
        <v>10857</v>
      </c>
      <c r="L492" s="50">
        <f t="shared" si="121"/>
        <v>10365</v>
      </c>
      <c r="M492" s="51">
        <v>452</v>
      </c>
      <c r="N492" s="51">
        <v>498</v>
      </c>
      <c r="O492" s="51">
        <v>542</v>
      </c>
      <c r="P492" s="51">
        <v>584</v>
      </c>
      <c r="Q492" s="51">
        <v>589</v>
      </c>
      <c r="R492" s="51">
        <v>603</v>
      </c>
      <c r="S492" s="51">
        <v>572</v>
      </c>
      <c r="T492" s="51">
        <v>604</v>
      </c>
      <c r="U492" s="51">
        <v>605</v>
      </c>
      <c r="V492" s="51">
        <v>651</v>
      </c>
      <c r="W492" s="51">
        <v>627</v>
      </c>
      <c r="X492" s="51">
        <v>712</v>
      </c>
      <c r="Y492" s="51">
        <v>673</v>
      </c>
      <c r="Z492" s="51">
        <v>626</v>
      </c>
      <c r="AA492" s="51">
        <v>659</v>
      </c>
      <c r="AB492" s="51">
        <v>636</v>
      </c>
      <c r="AC492" s="51">
        <v>616</v>
      </c>
      <c r="AD492" s="51">
        <v>608</v>
      </c>
      <c r="AE492" s="51">
        <v>680</v>
      </c>
      <c r="AF492" s="51">
        <v>462</v>
      </c>
      <c r="AG492" s="51">
        <v>463</v>
      </c>
      <c r="AH492" s="51">
        <v>493</v>
      </c>
      <c r="AI492" s="51">
        <v>490</v>
      </c>
      <c r="AJ492" s="51">
        <v>561</v>
      </c>
      <c r="AK492" s="51">
        <v>564</v>
      </c>
      <c r="AL492" s="51">
        <v>556</v>
      </c>
      <c r="AM492" s="51">
        <v>571</v>
      </c>
      <c r="AN492" s="51">
        <v>606</v>
      </c>
      <c r="AO492" s="51">
        <v>625</v>
      </c>
      <c r="AP492" s="51">
        <v>677</v>
      </c>
      <c r="AQ492" s="51">
        <v>602</v>
      </c>
      <c r="AR492" s="51">
        <v>655</v>
      </c>
      <c r="AS492" s="51">
        <v>723</v>
      </c>
      <c r="AT492" s="51">
        <v>680</v>
      </c>
      <c r="AU492" s="51">
        <v>738</v>
      </c>
      <c r="AV492" s="51">
        <v>697</v>
      </c>
      <c r="AW492" s="51">
        <v>644</v>
      </c>
      <c r="AX492" s="51">
        <v>693</v>
      </c>
      <c r="AY492" s="51">
        <v>719</v>
      </c>
      <c r="AZ492" s="51">
        <v>686</v>
      </c>
      <c r="BA492" s="51">
        <v>710</v>
      </c>
      <c r="BB492" s="51">
        <v>705</v>
      </c>
      <c r="BC492" s="51">
        <v>681</v>
      </c>
      <c r="BD492" s="51">
        <v>669</v>
      </c>
      <c r="BE492" s="51">
        <v>670</v>
      </c>
      <c r="BF492" s="51">
        <v>697</v>
      </c>
      <c r="BG492" s="51">
        <v>714</v>
      </c>
      <c r="BH492" s="51">
        <v>700</v>
      </c>
      <c r="BI492" s="51">
        <v>732</v>
      </c>
      <c r="BJ492" s="51">
        <v>745</v>
      </c>
      <c r="BK492" s="51">
        <v>817</v>
      </c>
      <c r="BL492" s="51">
        <v>827</v>
      </c>
      <c r="BM492" s="51">
        <v>756</v>
      </c>
      <c r="BN492" s="51">
        <v>769</v>
      </c>
      <c r="BO492" s="51">
        <v>828</v>
      </c>
      <c r="BP492" s="51">
        <v>876</v>
      </c>
      <c r="BQ492" s="51">
        <v>833</v>
      </c>
      <c r="BR492" s="51">
        <v>838</v>
      </c>
      <c r="BS492" s="51">
        <v>789</v>
      </c>
      <c r="BT492" s="51">
        <v>766</v>
      </c>
      <c r="BU492" s="51">
        <v>702</v>
      </c>
      <c r="BV492" s="51">
        <v>716</v>
      </c>
      <c r="BW492" s="51">
        <v>687</v>
      </c>
      <c r="BX492" s="51">
        <v>670</v>
      </c>
      <c r="BY492" s="51">
        <v>657</v>
      </c>
      <c r="BZ492" s="51">
        <v>589</v>
      </c>
      <c r="CA492" s="51">
        <v>569</v>
      </c>
      <c r="CB492" s="51">
        <v>545</v>
      </c>
      <c r="CC492" s="51">
        <v>567</v>
      </c>
      <c r="CD492" s="51">
        <v>537</v>
      </c>
      <c r="CE492" s="51">
        <v>512</v>
      </c>
      <c r="CF492" s="51">
        <v>509</v>
      </c>
      <c r="CG492" s="51">
        <v>542</v>
      </c>
      <c r="CH492" s="51">
        <v>607</v>
      </c>
      <c r="CI492" s="51">
        <v>634</v>
      </c>
      <c r="CJ492" s="51">
        <v>692</v>
      </c>
      <c r="CK492" s="51">
        <v>558</v>
      </c>
      <c r="CL492" s="51">
        <v>465</v>
      </c>
      <c r="CM492" s="51">
        <v>447</v>
      </c>
      <c r="CN492" s="51">
        <v>425</v>
      </c>
      <c r="CO492" s="51">
        <v>320</v>
      </c>
      <c r="CP492" s="51">
        <v>288</v>
      </c>
      <c r="CQ492" s="51">
        <v>296</v>
      </c>
      <c r="CR492" s="51">
        <v>301</v>
      </c>
      <c r="CS492" s="51">
        <v>278</v>
      </c>
      <c r="CT492" s="51">
        <v>245</v>
      </c>
      <c r="CU492" s="51">
        <v>201</v>
      </c>
      <c r="CV492" s="51">
        <v>202</v>
      </c>
      <c r="CW492" s="51">
        <v>145</v>
      </c>
      <c r="CX492" s="51">
        <v>142</v>
      </c>
      <c r="CY492" s="51">
        <v>506</v>
      </c>
      <c r="CZ492" s="51">
        <v>479</v>
      </c>
      <c r="DA492" s="51">
        <v>505</v>
      </c>
      <c r="DB492" s="51">
        <v>530</v>
      </c>
      <c r="DC492" s="51">
        <v>565</v>
      </c>
      <c r="DD492" s="51">
        <v>534</v>
      </c>
      <c r="DE492" s="51">
        <v>543</v>
      </c>
      <c r="DF492" s="51">
        <v>628</v>
      </c>
      <c r="DG492" s="51">
        <v>597</v>
      </c>
      <c r="DH492" s="51">
        <v>583</v>
      </c>
      <c r="DI492" s="51">
        <v>591</v>
      </c>
      <c r="DJ492" s="51">
        <v>654</v>
      </c>
      <c r="DK492" s="51">
        <v>605</v>
      </c>
      <c r="DL492" s="51">
        <v>610</v>
      </c>
      <c r="DM492" s="51">
        <v>610</v>
      </c>
      <c r="DN492" s="51">
        <v>612</v>
      </c>
      <c r="DO492" s="51">
        <v>592</v>
      </c>
      <c r="DP492" s="51">
        <v>557</v>
      </c>
      <c r="DQ492" s="51">
        <v>570</v>
      </c>
      <c r="DR492" s="51">
        <v>527</v>
      </c>
      <c r="DS492" s="51">
        <v>382</v>
      </c>
      <c r="DT492" s="51">
        <v>401</v>
      </c>
      <c r="DU492" s="51">
        <v>421</v>
      </c>
      <c r="DV492" s="51">
        <v>503</v>
      </c>
      <c r="DW492" s="51">
        <v>568</v>
      </c>
      <c r="DX492" s="51">
        <v>618</v>
      </c>
      <c r="DY492" s="51">
        <v>620</v>
      </c>
      <c r="DZ492" s="51">
        <v>619</v>
      </c>
      <c r="EA492" s="51">
        <v>623</v>
      </c>
      <c r="EB492" s="51">
        <v>613</v>
      </c>
      <c r="EC492" s="51">
        <v>693</v>
      </c>
      <c r="ED492" s="51">
        <v>718</v>
      </c>
      <c r="EE492" s="51">
        <v>734</v>
      </c>
      <c r="EF492" s="51">
        <v>792</v>
      </c>
      <c r="EG492" s="51">
        <v>753</v>
      </c>
      <c r="EH492" s="51">
        <v>753</v>
      </c>
      <c r="EI492" s="51">
        <v>726</v>
      </c>
      <c r="EJ492" s="51">
        <v>760</v>
      </c>
      <c r="EK492" s="51">
        <v>756</v>
      </c>
      <c r="EL492" s="51">
        <v>666</v>
      </c>
      <c r="EM492" s="51">
        <v>759</v>
      </c>
      <c r="EN492" s="51">
        <v>760</v>
      </c>
      <c r="EO492" s="51">
        <v>709</v>
      </c>
      <c r="EP492" s="51">
        <v>852</v>
      </c>
      <c r="EQ492" s="51">
        <v>757</v>
      </c>
      <c r="ER492" s="51">
        <v>735</v>
      </c>
      <c r="ES492" s="51">
        <v>677</v>
      </c>
      <c r="ET492" s="51">
        <v>731</v>
      </c>
      <c r="EU492" s="51">
        <v>694</v>
      </c>
      <c r="EV492" s="51">
        <v>783</v>
      </c>
      <c r="EW492" s="51">
        <v>807</v>
      </c>
      <c r="EX492" s="51">
        <v>819</v>
      </c>
      <c r="EY492" s="51">
        <v>839</v>
      </c>
      <c r="EZ492" s="51">
        <v>770</v>
      </c>
      <c r="FA492" s="51">
        <v>864</v>
      </c>
      <c r="FB492" s="51">
        <v>873</v>
      </c>
      <c r="FC492" s="51">
        <v>802</v>
      </c>
      <c r="FD492" s="51">
        <v>817</v>
      </c>
      <c r="FE492" s="51">
        <v>844</v>
      </c>
      <c r="FF492" s="51">
        <v>855</v>
      </c>
      <c r="FG492" s="51">
        <v>811</v>
      </c>
      <c r="FH492" s="51">
        <v>768</v>
      </c>
      <c r="FI492" s="51">
        <v>781</v>
      </c>
      <c r="FJ492" s="51">
        <v>656</v>
      </c>
      <c r="FK492" s="51">
        <v>709</v>
      </c>
      <c r="FL492" s="51">
        <v>644</v>
      </c>
      <c r="FM492" s="51">
        <v>623</v>
      </c>
      <c r="FN492" s="51">
        <v>631</v>
      </c>
      <c r="FO492" s="51">
        <v>607</v>
      </c>
      <c r="FP492" s="51">
        <v>612</v>
      </c>
      <c r="FQ492" s="51">
        <v>626</v>
      </c>
      <c r="FR492" s="51">
        <v>593</v>
      </c>
      <c r="FS492" s="51">
        <v>637</v>
      </c>
      <c r="FT492" s="51">
        <v>641</v>
      </c>
      <c r="FU492" s="51">
        <v>687</v>
      </c>
      <c r="FV492" s="51">
        <v>710</v>
      </c>
      <c r="FW492" s="51">
        <v>807</v>
      </c>
      <c r="FX492" s="51">
        <v>621</v>
      </c>
      <c r="FY492" s="51">
        <v>586</v>
      </c>
      <c r="FZ492" s="51">
        <v>534</v>
      </c>
      <c r="GA492" s="51">
        <v>536</v>
      </c>
      <c r="GB492" s="51">
        <v>447</v>
      </c>
      <c r="GC492" s="51">
        <v>383</v>
      </c>
      <c r="GD492" s="51">
        <v>432</v>
      </c>
      <c r="GE492" s="51">
        <v>408</v>
      </c>
      <c r="GF492" s="51">
        <v>401</v>
      </c>
      <c r="GG492" s="51">
        <v>390</v>
      </c>
      <c r="GH492" s="51">
        <v>330</v>
      </c>
      <c r="GI492" s="51">
        <v>293</v>
      </c>
      <c r="GJ492" s="51">
        <v>316</v>
      </c>
      <c r="GK492" s="51">
        <v>234</v>
      </c>
      <c r="GL492" s="52">
        <v>1114</v>
      </c>
    </row>
    <row r="493" spans="1:194" s="1" customFormat="1">
      <c r="A493" s="30" t="s">
        <v>133</v>
      </c>
      <c r="B493" s="1" t="s">
        <v>566</v>
      </c>
      <c r="C493" s="29" t="str">
        <f t="shared" si="122"/>
        <v>LA England - Wychavon</v>
      </c>
      <c r="D493" s="50">
        <f t="shared" si="113"/>
        <v>52982</v>
      </c>
      <c r="E493" s="50">
        <f t="shared" si="114"/>
        <v>56493</v>
      </c>
      <c r="F493" s="51">
        <f t="shared" si="115"/>
        <v>134536</v>
      </c>
      <c r="G493" s="51">
        <f t="shared" si="116"/>
        <v>65827</v>
      </c>
      <c r="H493" s="52">
        <f t="shared" si="117"/>
        <v>68709</v>
      </c>
      <c r="I493" s="52">
        <f t="shared" si="118"/>
        <v>52982</v>
      </c>
      <c r="J493" s="52">
        <f t="shared" si="119"/>
        <v>56493</v>
      </c>
      <c r="K493" s="49">
        <f t="shared" si="120"/>
        <v>12845</v>
      </c>
      <c r="L493" s="50">
        <f t="shared" si="121"/>
        <v>12216</v>
      </c>
      <c r="M493" s="51">
        <v>617</v>
      </c>
      <c r="N493" s="51">
        <v>598</v>
      </c>
      <c r="O493" s="51">
        <v>660</v>
      </c>
      <c r="P493" s="51">
        <v>668</v>
      </c>
      <c r="Q493" s="51">
        <v>684</v>
      </c>
      <c r="R493" s="51">
        <v>704</v>
      </c>
      <c r="S493" s="51">
        <v>738</v>
      </c>
      <c r="T493" s="51">
        <v>711</v>
      </c>
      <c r="U493" s="51">
        <v>695</v>
      </c>
      <c r="V493" s="51">
        <v>801</v>
      </c>
      <c r="W493" s="51">
        <v>748</v>
      </c>
      <c r="X493" s="51">
        <v>726</v>
      </c>
      <c r="Y493" s="51">
        <v>725</v>
      </c>
      <c r="Z493" s="51">
        <v>760</v>
      </c>
      <c r="AA493" s="51">
        <v>798</v>
      </c>
      <c r="AB493" s="51">
        <v>730</v>
      </c>
      <c r="AC493" s="51">
        <v>758</v>
      </c>
      <c r="AD493" s="51">
        <v>724</v>
      </c>
      <c r="AE493" s="51">
        <v>675</v>
      </c>
      <c r="AF493" s="51">
        <v>541</v>
      </c>
      <c r="AG493" s="51">
        <v>484</v>
      </c>
      <c r="AH493" s="51">
        <v>499</v>
      </c>
      <c r="AI493" s="51">
        <v>548</v>
      </c>
      <c r="AJ493" s="51">
        <v>644</v>
      </c>
      <c r="AK493" s="51">
        <v>662</v>
      </c>
      <c r="AL493" s="51">
        <v>669</v>
      </c>
      <c r="AM493" s="51">
        <v>594</v>
      </c>
      <c r="AN493" s="51">
        <v>708</v>
      </c>
      <c r="AO493" s="51">
        <v>681</v>
      </c>
      <c r="AP493" s="51">
        <v>662</v>
      </c>
      <c r="AQ493" s="51">
        <v>723</v>
      </c>
      <c r="AR493" s="51">
        <v>707</v>
      </c>
      <c r="AS493" s="51">
        <v>721</v>
      </c>
      <c r="AT493" s="51">
        <v>787</v>
      </c>
      <c r="AU493" s="51">
        <v>800</v>
      </c>
      <c r="AV493" s="51">
        <v>814</v>
      </c>
      <c r="AW493" s="51">
        <v>807</v>
      </c>
      <c r="AX493" s="51">
        <v>787</v>
      </c>
      <c r="AY493" s="51">
        <v>733</v>
      </c>
      <c r="AZ493" s="51">
        <v>786</v>
      </c>
      <c r="BA493" s="51">
        <v>692</v>
      </c>
      <c r="BB493" s="51">
        <v>753</v>
      </c>
      <c r="BC493" s="51">
        <v>745</v>
      </c>
      <c r="BD493" s="51">
        <v>782</v>
      </c>
      <c r="BE493" s="51">
        <v>664</v>
      </c>
      <c r="BF493" s="51">
        <v>696</v>
      </c>
      <c r="BG493" s="51">
        <v>728</v>
      </c>
      <c r="BH493" s="51">
        <v>718</v>
      </c>
      <c r="BI493" s="51">
        <v>853</v>
      </c>
      <c r="BJ493" s="51">
        <v>854</v>
      </c>
      <c r="BK493" s="51">
        <v>919</v>
      </c>
      <c r="BL493" s="51">
        <v>919</v>
      </c>
      <c r="BM493" s="51">
        <v>949</v>
      </c>
      <c r="BN493" s="51">
        <v>957</v>
      </c>
      <c r="BO493" s="51">
        <v>1036</v>
      </c>
      <c r="BP493" s="51">
        <v>1086</v>
      </c>
      <c r="BQ493" s="51">
        <v>1058</v>
      </c>
      <c r="BR493" s="51">
        <v>1003</v>
      </c>
      <c r="BS493" s="51">
        <v>1021</v>
      </c>
      <c r="BT493" s="51">
        <v>1017</v>
      </c>
      <c r="BU493" s="51">
        <v>1001</v>
      </c>
      <c r="BV493" s="51">
        <v>952</v>
      </c>
      <c r="BW493" s="51">
        <v>920</v>
      </c>
      <c r="BX493" s="51">
        <v>901</v>
      </c>
      <c r="BY493" s="51">
        <v>910</v>
      </c>
      <c r="BZ493" s="51">
        <v>807</v>
      </c>
      <c r="CA493" s="51">
        <v>828</v>
      </c>
      <c r="CB493" s="51">
        <v>789</v>
      </c>
      <c r="CC493" s="51">
        <v>823</v>
      </c>
      <c r="CD493" s="51">
        <v>850</v>
      </c>
      <c r="CE493" s="51">
        <v>780</v>
      </c>
      <c r="CF493" s="51">
        <v>771</v>
      </c>
      <c r="CG493" s="51">
        <v>827</v>
      </c>
      <c r="CH493" s="51">
        <v>868</v>
      </c>
      <c r="CI493" s="51">
        <v>863</v>
      </c>
      <c r="CJ493" s="51">
        <v>975</v>
      </c>
      <c r="CK493" s="51">
        <v>670</v>
      </c>
      <c r="CL493" s="51">
        <v>683</v>
      </c>
      <c r="CM493" s="51">
        <v>735</v>
      </c>
      <c r="CN493" s="51">
        <v>588</v>
      </c>
      <c r="CO493" s="51">
        <v>513</v>
      </c>
      <c r="CP493" s="51">
        <v>442</v>
      </c>
      <c r="CQ493" s="51">
        <v>424</v>
      </c>
      <c r="CR493" s="51">
        <v>417</v>
      </c>
      <c r="CS493" s="51">
        <v>366</v>
      </c>
      <c r="CT493" s="51">
        <v>356</v>
      </c>
      <c r="CU493" s="51">
        <v>282</v>
      </c>
      <c r="CV493" s="51">
        <v>255</v>
      </c>
      <c r="CW493" s="51">
        <v>185</v>
      </c>
      <c r="CX493" s="51">
        <v>165</v>
      </c>
      <c r="CY493" s="51">
        <v>554</v>
      </c>
      <c r="CZ493" s="51">
        <v>568</v>
      </c>
      <c r="DA493" s="51">
        <v>618</v>
      </c>
      <c r="DB493" s="51">
        <v>549</v>
      </c>
      <c r="DC493" s="51">
        <v>649</v>
      </c>
      <c r="DD493" s="51">
        <v>648</v>
      </c>
      <c r="DE493" s="51">
        <v>658</v>
      </c>
      <c r="DF493" s="51">
        <v>741</v>
      </c>
      <c r="DG493" s="51">
        <v>644</v>
      </c>
      <c r="DH493" s="51">
        <v>678</v>
      </c>
      <c r="DI493" s="51">
        <v>732</v>
      </c>
      <c r="DJ493" s="51">
        <v>724</v>
      </c>
      <c r="DK493" s="51">
        <v>762</v>
      </c>
      <c r="DL493" s="51">
        <v>698</v>
      </c>
      <c r="DM493" s="51">
        <v>683</v>
      </c>
      <c r="DN493" s="51">
        <v>692</v>
      </c>
      <c r="DO493" s="51">
        <v>704</v>
      </c>
      <c r="DP493" s="51">
        <v>729</v>
      </c>
      <c r="DQ493" s="51">
        <v>739</v>
      </c>
      <c r="DR493" s="51">
        <v>666</v>
      </c>
      <c r="DS493" s="51">
        <v>426</v>
      </c>
      <c r="DT493" s="51">
        <v>404</v>
      </c>
      <c r="DU493" s="51">
        <v>536</v>
      </c>
      <c r="DV493" s="51">
        <v>585</v>
      </c>
      <c r="DW493" s="51">
        <v>600</v>
      </c>
      <c r="DX493" s="51">
        <v>627</v>
      </c>
      <c r="DY493" s="51">
        <v>670</v>
      </c>
      <c r="DZ493" s="51">
        <v>625</v>
      </c>
      <c r="EA493" s="51">
        <v>687</v>
      </c>
      <c r="EB493" s="51">
        <v>702</v>
      </c>
      <c r="EC493" s="51">
        <v>676</v>
      </c>
      <c r="ED493" s="51">
        <v>767</v>
      </c>
      <c r="EE493" s="51">
        <v>738</v>
      </c>
      <c r="EF493" s="51">
        <v>823</v>
      </c>
      <c r="EG493" s="51">
        <v>830</v>
      </c>
      <c r="EH493" s="51">
        <v>854</v>
      </c>
      <c r="EI493" s="51">
        <v>800</v>
      </c>
      <c r="EJ493" s="51">
        <v>777</v>
      </c>
      <c r="EK493" s="51">
        <v>779</v>
      </c>
      <c r="EL493" s="51">
        <v>786</v>
      </c>
      <c r="EM493" s="51">
        <v>776</v>
      </c>
      <c r="EN493" s="51">
        <v>743</v>
      </c>
      <c r="EO493" s="51">
        <v>815</v>
      </c>
      <c r="EP493" s="51">
        <v>821</v>
      </c>
      <c r="EQ493" s="51">
        <v>831</v>
      </c>
      <c r="ER493" s="51">
        <v>725</v>
      </c>
      <c r="ES493" s="51">
        <v>733</v>
      </c>
      <c r="ET493" s="51">
        <v>759</v>
      </c>
      <c r="EU493" s="51">
        <v>805</v>
      </c>
      <c r="EV493" s="51">
        <v>830</v>
      </c>
      <c r="EW493" s="51">
        <v>901</v>
      </c>
      <c r="EX493" s="51">
        <v>992</v>
      </c>
      <c r="EY493" s="51">
        <v>1021</v>
      </c>
      <c r="EZ493" s="51">
        <v>1006</v>
      </c>
      <c r="FA493" s="51">
        <v>1069</v>
      </c>
      <c r="FB493" s="51">
        <v>1090</v>
      </c>
      <c r="FC493" s="51">
        <v>1080</v>
      </c>
      <c r="FD493" s="51">
        <v>1076</v>
      </c>
      <c r="FE493" s="51">
        <v>1099</v>
      </c>
      <c r="FF493" s="51">
        <v>1045</v>
      </c>
      <c r="FG493" s="51">
        <v>1076</v>
      </c>
      <c r="FH493" s="51">
        <v>1042</v>
      </c>
      <c r="FI493" s="51">
        <v>980</v>
      </c>
      <c r="FJ493" s="51">
        <v>965</v>
      </c>
      <c r="FK493" s="51">
        <v>907</v>
      </c>
      <c r="FL493" s="51">
        <v>930</v>
      </c>
      <c r="FM493" s="51">
        <v>898</v>
      </c>
      <c r="FN493" s="51">
        <v>852</v>
      </c>
      <c r="FO493" s="51">
        <v>885</v>
      </c>
      <c r="FP493" s="51">
        <v>910</v>
      </c>
      <c r="FQ493" s="51">
        <v>891</v>
      </c>
      <c r="FR493" s="51">
        <v>825</v>
      </c>
      <c r="FS493" s="51">
        <v>846</v>
      </c>
      <c r="FT493" s="51">
        <v>876</v>
      </c>
      <c r="FU493" s="51">
        <v>871</v>
      </c>
      <c r="FV493" s="51">
        <v>948</v>
      </c>
      <c r="FW493" s="51">
        <v>1065</v>
      </c>
      <c r="FX493" s="51">
        <v>750</v>
      </c>
      <c r="FY493" s="51">
        <v>771</v>
      </c>
      <c r="FZ493" s="51">
        <v>724</v>
      </c>
      <c r="GA493" s="51">
        <v>631</v>
      </c>
      <c r="GB493" s="51">
        <v>557</v>
      </c>
      <c r="GC493" s="51">
        <v>513</v>
      </c>
      <c r="GD493" s="51">
        <v>556</v>
      </c>
      <c r="GE493" s="51">
        <v>501</v>
      </c>
      <c r="GF493" s="51">
        <v>470</v>
      </c>
      <c r="GG493" s="51">
        <v>397</v>
      </c>
      <c r="GH493" s="51">
        <v>350</v>
      </c>
      <c r="GI493" s="51">
        <v>296</v>
      </c>
      <c r="GJ493" s="51">
        <v>261</v>
      </c>
      <c r="GK493" s="51">
        <v>256</v>
      </c>
      <c r="GL493" s="52">
        <v>1118</v>
      </c>
    </row>
    <row r="494" spans="1:194" s="1" customFormat="1">
      <c r="A494" s="30" t="s">
        <v>133</v>
      </c>
      <c r="B494" s="1" t="s">
        <v>567</v>
      </c>
      <c r="C494" s="29" t="str">
        <f t="shared" si="122"/>
        <v>LA England - Wyre</v>
      </c>
      <c r="D494" s="50">
        <f t="shared" si="113"/>
        <v>45357</v>
      </c>
      <c r="E494" s="50">
        <f t="shared" si="114"/>
        <v>49033</v>
      </c>
      <c r="F494" s="51">
        <f t="shared" si="115"/>
        <v>114809</v>
      </c>
      <c r="G494" s="51">
        <f t="shared" si="116"/>
        <v>55883</v>
      </c>
      <c r="H494" s="52">
        <f t="shared" si="117"/>
        <v>58926</v>
      </c>
      <c r="I494" s="52">
        <f t="shared" si="118"/>
        <v>45357</v>
      </c>
      <c r="J494" s="52">
        <f t="shared" si="119"/>
        <v>49033</v>
      </c>
      <c r="K494" s="49">
        <f t="shared" si="120"/>
        <v>10526</v>
      </c>
      <c r="L494" s="50">
        <f t="shared" si="121"/>
        <v>9893</v>
      </c>
      <c r="M494" s="51">
        <v>436</v>
      </c>
      <c r="N494" s="51">
        <v>489</v>
      </c>
      <c r="O494" s="51">
        <v>516</v>
      </c>
      <c r="P494" s="51">
        <v>503</v>
      </c>
      <c r="Q494" s="51">
        <v>519</v>
      </c>
      <c r="R494" s="51">
        <v>533</v>
      </c>
      <c r="S494" s="51">
        <v>596</v>
      </c>
      <c r="T494" s="51">
        <v>650</v>
      </c>
      <c r="U494" s="51">
        <v>589</v>
      </c>
      <c r="V494" s="51">
        <v>587</v>
      </c>
      <c r="W494" s="51">
        <v>623</v>
      </c>
      <c r="X494" s="51">
        <v>663</v>
      </c>
      <c r="Y494" s="51">
        <v>668</v>
      </c>
      <c r="Z494" s="51">
        <v>622</v>
      </c>
      <c r="AA494" s="51">
        <v>648</v>
      </c>
      <c r="AB494" s="51">
        <v>602</v>
      </c>
      <c r="AC494" s="51">
        <v>601</v>
      </c>
      <c r="AD494" s="51">
        <v>681</v>
      </c>
      <c r="AE494" s="51">
        <v>686</v>
      </c>
      <c r="AF494" s="51">
        <v>480</v>
      </c>
      <c r="AG494" s="51">
        <v>453</v>
      </c>
      <c r="AH494" s="51">
        <v>519</v>
      </c>
      <c r="AI494" s="51">
        <v>484</v>
      </c>
      <c r="AJ494" s="51">
        <v>527</v>
      </c>
      <c r="AK494" s="51">
        <v>510</v>
      </c>
      <c r="AL494" s="51">
        <v>575</v>
      </c>
      <c r="AM494" s="51">
        <v>497</v>
      </c>
      <c r="AN494" s="51">
        <v>516</v>
      </c>
      <c r="AO494" s="51">
        <v>550</v>
      </c>
      <c r="AP494" s="51">
        <v>558</v>
      </c>
      <c r="AQ494" s="51">
        <v>590</v>
      </c>
      <c r="AR494" s="51">
        <v>552</v>
      </c>
      <c r="AS494" s="51">
        <v>579</v>
      </c>
      <c r="AT494" s="51">
        <v>597</v>
      </c>
      <c r="AU494" s="51">
        <v>575</v>
      </c>
      <c r="AV494" s="51">
        <v>613</v>
      </c>
      <c r="AW494" s="51">
        <v>570</v>
      </c>
      <c r="AX494" s="51">
        <v>593</v>
      </c>
      <c r="AY494" s="51">
        <v>590</v>
      </c>
      <c r="AZ494" s="51">
        <v>574</v>
      </c>
      <c r="BA494" s="51">
        <v>574</v>
      </c>
      <c r="BB494" s="51">
        <v>650</v>
      </c>
      <c r="BC494" s="51">
        <v>592</v>
      </c>
      <c r="BD494" s="51">
        <v>576</v>
      </c>
      <c r="BE494" s="51">
        <v>508</v>
      </c>
      <c r="BF494" s="51">
        <v>468</v>
      </c>
      <c r="BG494" s="51">
        <v>549</v>
      </c>
      <c r="BH494" s="51">
        <v>588</v>
      </c>
      <c r="BI494" s="51">
        <v>624</v>
      </c>
      <c r="BJ494" s="51">
        <v>664</v>
      </c>
      <c r="BK494" s="51">
        <v>714</v>
      </c>
      <c r="BL494" s="51">
        <v>751</v>
      </c>
      <c r="BM494" s="51">
        <v>754</v>
      </c>
      <c r="BN494" s="51">
        <v>845</v>
      </c>
      <c r="BO494" s="51">
        <v>806</v>
      </c>
      <c r="BP494" s="51">
        <v>826</v>
      </c>
      <c r="BQ494" s="51">
        <v>864</v>
      </c>
      <c r="BR494" s="51">
        <v>922</v>
      </c>
      <c r="BS494" s="51">
        <v>885</v>
      </c>
      <c r="BT494" s="51">
        <v>906</v>
      </c>
      <c r="BU494" s="51">
        <v>892</v>
      </c>
      <c r="BV494" s="51">
        <v>867</v>
      </c>
      <c r="BW494" s="51">
        <v>865</v>
      </c>
      <c r="BX494" s="51">
        <v>811</v>
      </c>
      <c r="BY494" s="51">
        <v>821</v>
      </c>
      <c r="BZ494" s="51">
        <v>876</v>
      </c>
      <c r="CA494" s="51">
        <v>736</v>
      </c>
      <c r="CB494" s="51">
        <v>797</v>
      </c>
      <c r="CC494" s="51">
        <v>778</v>
      </c>
      <c r="CD494" s="51">
        <v>770</v>
      </c>
      <c r="CE494" s="51">
        <v>712</v>
      </c>
      <c r="CF494" s="51">
        <v>757</v>
      </c>
      <c r="CG494" s="51">
        <v>771</v>
      </c>
      <c r="CH494" s="51">
        <v>785</v>
      </c>
      <c r="CI494" s="51">
        <v>812</v>
      </c>
      <c r="CJ494" s="51">
        <v>884</v>
      </c>
      <c r="CK494" s="51">
        <v>647</v>
      </c>
      <c r="CL494" s="51">
        <v>623</v>
      </c>
      <c r="CM494" s="51">
        <v>616</v>
      </c>
      <c r="CN494" s="51">
        <v>542</v>
      </c>
      <c r="CO494" s="51">
        <v>502</v>
      </c>
      <c r="CP494" s="51">
        <v>428</v>
      </c>
      <c r="CQ494" s="51">
        <v>431</v>
      </c>
      <c r="CR494" s="51">
        <v>384</v>
      </c>
      <c r="CS494" s="51">
        <v>353</v>
      </c>
      <c r="CT494" s="51">
        <v>297</v>
      </c>
      <c r="CU494" s="51">
        <v>273</v>
      </c>
      <c r="CV494" s="51">
        <v>236</v>
      </c>
      <c r="CW494" s="51">
        <v>192</v>
      </c>
      <c r="CX494" s="51">
        <v>148</v>
      </c>
      <c r="CY494" s="51">
        <v>497</v>
      </c>
      <c r="CZ494" s="51">
        <v>424</v>
      </c>
      <c r="DA494" s="51">
        <v>438</v>
      </c>
      <c r="DB494" s="51">
        <v>485</v>
      </c>
      <c r="DC494" s="51">
        <v>491</v>
      </c>
      <c r="DD494" s="51">
        <v>488</v>
      </c>
      <c r="DE494" s="51">
        <v>523</v>
      </c>
      <c r="DF494" s="51">
        <v>551</v>
      </c>
      <c r="DG494" s="51">
        <v>545</v>
      </c>
      <c r="DH494" s="51">
        <v>513</v>
      </c>
      <c r="DI494" s="51">
        <v>607</v>
      </c>
      <c r="DJ494" s="51">
        <v>570</v>
      </c>
      <c r="DK494" s="51">
        <v>586</v>
      </c>
      <c r="DL494" s="51">
        <v>602</v>
      </c>
      <c r="DM494" s="51">
        <v>582</v>
      </c>
      <c r="DN494" s="51">
        <v>624</v>
      </c>
      <c r="DO494" s="51">
        <v>606</v>
      </c>
      <c r="DP494" s="51">
        <v>632</v>
      </c>
      <c r="DQ494" s="51">
        <v>626</v>
      </c>
      <c r="DR494" s="51">
        <v>571</v>
      </c>
      <c r="DS494" s="51">
        <v>307</v>
      </c>
      <c r="DT494" s="51">
        <v>415</v>
      </c>
      <c r="DU494" s="51">
        <v>399</v>
      </c>
      <c r="DV494" s="51">
        <v>493</v>
      </c>
      <c r="DW494" s="51">
        <v>485</v>
      </c>
      <c r="DX494" s="51">
        <v>486</v>
      </c>
      <c r="DY494" s="51">
        <v>521</v>
      </c>
      <c r="DZ494" s="51">
        <v>517</v>
      </c>
      <c r="EA494" s="51">
        <v>573</v>
      </c>
      <c r="EB494" s="51">
        <v>588</v>
      </c>
      <c r="EC494" s="51">
        <v>594</v>
      </c>
      <c r="ED494" s="51">
        <v>632</v>
      </c>
      <c r="EE494" s="51">
        <v>638</v>
      </c>
      <c r="EF494" s="51">
        <v>609</v>
      </c>
      <c r="EG494" s="51">
        <v>623</v>
      </c>
      <c r="EH494" s="51">
        <v>674</v>
      </c>
      <c r="EI494" s="51">
        <v>625</v>
      </c>
      <c r="EJ494" s="51">
        <v>629</v>
      </c>
      <c r="EK494" s="51">
        <v>649</v>
      </c>
      <c r="EL494" s="51">
        <v>628</v>
      </c>
      <c r="EM494" s="51">
        <v>641</v>
      </c>
      <c r="EN494" s="51">
        <v>554</v>
      </c>
      <c r="EO494" s="51">
        <v>666</v>
      </c>
      <c r="EP494" s="51">
        <v>649</v>
      </c>
      <c r="EQ494" s="51">
        <v>549</v>
      </c>
      <c r="ER494" s="51">
        <v>561</v>
      </c>
      <c r="ES494" s="51">
        <v>527</v>
      </c>
      <c r="ET494" s="51">
        <v>587</v>
      </c>
      <c r="EU494" s="51">
        <v>614</v>
      </c>
      <c r="EV494" s="51">
        <v>653</v>
      </c>
      <c r="EW494" s="51">
        <v>709</v>
      </c>
      <c r="EX494" s="51">
        <v>779</v>
      </c>
      <c r="EY494" s="51">
        <v>850</v>
      </c>
      <c r="EZ494" s="51">
        <v>830</v>
      </c>
      <c r="FA494" s="51">
        <v>833</v>
      </c>
      <c r="FB494" s="51">
        <v>846</v>
      </c>
      <c r="FC494" s="51">
        <v>894</v>
      </c>
      <c r="FD494" s="51">
        <v>939</v>
      </c>
      <c r="FE494" s="51">
        <v>986</v>
      </c>
      <c r="FF494" s="51">
        <v>923</v>
      </c>
      <c r="FG494" s="51">
        <v>941</v>
      </c>
      <c r="FH494" s="51">
        <v>901</v>
      </c>
      <c r="FI494" s="51">
        <v>943</v>
      </c>
      <c r="FJ494" s="51">
        <v>943</v>
      </c>
      <c r="FK494" s="51">
        <v>842</v>
      </c>
      <c r="FL494" s="51">
        <v>934</v>
      </c>
      <c r="FM494" s="51">
        <v>892</v>
      </c>
      <c r="FN494" s="51">
        <v>835</v>
      </c>
      <c r="FO494" s="51">
        <v>799</v>
      </c>
      <c r="FP494" s="51">
        <v>781</v>
      </c>
      <c r="FQ494" s="51">
        <v>800</v>
      </c>
      <c r="FR494" s="51">
        <v>770</v>
      </c>
      <c r="FS494" s="51">
        <v>801</v>
      </c>
      <c r="FT494" s="51">
        <v>825</v>
      </c>
      <c r="FU494" s="51">
        <v>890</v>
      </c>
      <c r="FV494" s="51">
        <v>900</v>
      </c>
      <c r="FW494" s="51">
        <v>1020</v>
      </c>
      <c r="FX494" s="51">
        <v>761</v>
      </c>
      <c r="FY494" s="51">
        <v>655</v>
      </c>
      <c r="FZ494" s="51">
        <v>684</v>
      </c>
      <c r="GA494" s="51">
        <v>647</v>
      </c>
      <c r="GB494" s="51">
        <v>571</v>
      </c>
      <c r="GC494" s="51">
        <v>529</v>
      </c>
      <c r="GD494" s="51">
        <v>532</v>
      </c>
      <c r="GE494" s="51">
        <v>520</v>
      </c>
      <c r="GF494" s="51">
        <v>432</v>
      </c>
      <c r="GG494" s="51">
        <v>399</v>
      </c>
      <c r="GH494" s="51">
        <v>395</v>
      </c>
      <c r="GI494" s="51">
        <v>333</v>
      </c>
      <c r="GJ494" s="51">
        <v>265</v>
      </c>
      <c r="GK494" s="51">
        <v>211</v>
      </c>
      <c r="GL494" s="52">
        <v>1036</v>
      </c>
    </row>
    <row r="495" spans="1:194" s="1" customFormat="1">
      <c r="A495" s="30" t="s">
        <v>133</v>
      </c>
      <c r="B495" s="1" t="s">
        <v>568</v>
      </c>
      <c r="C495" s="29" t="str">
        <f t="shared" si="122"/>
        <v>LA England - Wyre Forest</v>
      </c>
      <c r="D495" s="50">
        <f t="shared" si="113"/>
        <v>40213</v>
      </c>
      <c r="E495" s="50">
        <f t="shared" si="114"/>
        <v>42976</v>
      </c>
      <c r="F495" s="51">
        <f t="shared" si="115"/>
        <v>102328</v>
      </c>
      <c r="G495" s="51">
        <f t="shared" si="116"/>
        <v>50175</v>
      </c>
      <c r="H495" s="52">
        <f t="shared" si="117"/>
        <v>52153</v>
      </c>
      <c r="I495" s="52">
        <f t="shared" si="118"/>
        <v>40213</v>
      </c>
      <c r="J495" s="52">
        <f t="shared" si="119"/>
        <v>42976</v>
      </c>
      <c r="K495" s="49">
        <f t="shared" si="120"/>
        <v>9962</v>
      </c>
      <c r="L495" s="50">
        <f t="shared" si="121"/>
        <v>9177</v>
      </c>
      <c r="M495" s="51">
        <v>451</v>
      </c>
      <c r="N495" s="51">
        <v>484</v>
      </c>
      <c r="O495" s="51">
        <v>452</v>
      </c>
      <c r="P495" s="51">
        <v>520</v>
      </c>
      <c r="Q495" s="51">
        <v>515</v>
      </c>
      <c r="R495" s="51">
        <v>537</v>
      </c>
      <c r="S495" s="51">
        <v>571</v>
      </c>
      <c r="T495" s="51">
        <v>529</v>
      </c>
      <c r="U495" s="51">
        <v>600</v>
      </c>
      <c r="V495" s="51">
        <v>598</v>
      </c>
      <c r="W495" s="51">
        <v>587</v>
      </c>
      <c r="X495" s="51">
        <v>604</v>
      </c>
      <c r="Y495" s="51">
        <v>595</v>
      </c>
      <c r="Z495" s="51">
        <v>603</v>
      </c>
      <c r="AA495" s="51">
        <v>580</v>
      </c>
      <c r="AB495" s="51">
        <v>598</v>
      </c>
      <c r="AC495" s="51">
        <v>555</v>
      </c>
      <c r="AD495" s="51">
        <v>583</v>
      </c>
      <c r="AE495" s="51">
        <v>548</v>
      </c>
      <c r="AF495" s="51">
        <v>442</v>
      </c>
      <c r="AG495" s="51">
        <v>418</v>
      </c>
      <c r="AH495" s="51">
        <v>427</v>
      </c>
      <c r="AI495" s="51">
        <v>468</v>
      </c>
      <c r="AJ495" s="51">
        <v>498</v>
      </c>
      <c r="AK495" s="51">
        <v>516</v>
      </c>
      <c r="AL495" s="51">
        <v>543</v>
      </c>
      <c r="AM495" s="51">
        <v>524</v>
      </c>
      <c r="AN495" s="51">
        <v>506</v>
      </c>
      <c r="AO495" s="51">
        <v>508</v>
      </c>
      <c r="AP495" s="51">
        <v>554</v>
      </c>
      <c r="AQ495" s="51">
        <v>583</v>
      </c>
      <c r="AR495" s="51">
        <v>574</v>
      </c>
      <c r="AS495" s="51">
        <v>559</v>
      </c>
      <c r="AT495" s="51">
        <v>626</v>
      </c>
      <c r="AU495" s="51">
        <v>540</v>
      </c>
      <c r="AV495" s="51">
        <v>549</v>
      </c>
      <c r="AW495" s="51">
        <v>579</v>
      </c>
      <c r="AX495" s="51">
        <v>542</v>
      </c>
      <c r="AY495" s="51">
        <v>593</v>
      </c>
      <c r="AZ495" s="51">
        <v>548</v>
      </c>
      <c r="BA495" s="51">
        <v>548</v>
      </c>
      <c r="BB495" s="51">
        <v>546</v>
      </c>
      <c r="BC495" s="51">
        <v>574</v>
      </c>
      <c r="BD495" s="51">
        <v>551</v>
      </c>
      <c r="BE495" s="51">
        <v>497</v>
      </c>
      <c r="BF495" s="51">
        <v>545</v>
      </c>
      <c r="BG495" s="51">
        <v>523</v>
      </c>
      <c r="BH495" s="51">
        <v>623</v>
      </c>
      <c r="BI495" s="51">
        <v>635</v>
      </c>
      <c r="BJ495" s="51">
        <v>672</v>
      </c>
      <c r="BK495" s="51">
        <v>633</v>
      </c>
      <c r="BL495" s="51">
        <v>720</v>
      </c>
      <c r="BM495" s="51">
        <v>772</v>
      </c>
      <c r="BN495" s="51">
        <v>751</v>
      </c>
      <c r="BO495" s="51">
        <v>728</v>
      </c>
      <c r="BP495" s="51">
        <v>834</v>
      </c>
      <c r="BQ495" s="51">
        <v>768</v>
      </c>
      <c r="BR495" s="51">
        <v>789</v>
      </c>
      <c r="BS495" s="51">
        <v>749</v>
      </c>
      <c r="BT495" s="51">
        <v>750</v>
      </c>
      <c r="BU495" s="51">
        <v>724</v>
      </c>
      <c r="BV495" s="51">
        <v>644</v>
      </c>
      <c r="BW495" s="51">
        <v>652</v>
      </c>
      <c r="BX495" s="51">
        <v>648</v>
      </c>
      <c r="BY495" s="51">
        <v>609</v>
      </c>
      <c r="BZ495" s="51">
        <v>609</v>
      </c>
      <c r="CA495" s="51">
        <v>563</v>
      </c>
      <c r="CB495" s="51">
        <v>565</v>
      </c>
      <c r="CC495" s="51">
        <v>603</v>
      </c>
      <c r="CD495" s="51">
        <v>597</v>
      </c>
      <c r="CE495" s="51">
        <v>614</v>
      </c>
      <c r="CF495" s="51">
        <v>609</v>
      </c>
      <c r="CG495" s="51">
        <v>624</v>
      </c>
      <c r="CH495" s="51">
        <v>671</v>
      </c>
      <c r="CI495" s="51">
        <v>691</v>
      </c>
      <c r="CJ495" s="51">
        <v>762</v>
      </c>
      <c r="CK495" s="51">
        <v>571</v>
      </c>
      <c r="CL495" s="51">
        <v>592</v>
      </c>
      <c r="CM495" s="51">
        <v>548</v>
      </c>
      <c r="CN495" s="51">
        <v>510</v>
      </c>
      <c r="CO495" s="51">
        <v>410</v>
      </c>
      <c r="CP495" s="51">
        <v>343</v>
      </c>
      <c r="CQ495" s="51">
        <v>308</v>
      </c>
      <c r="CR495" s="51">
        <v>326</v>
      </c>
      <c r="CS495" s="51">
        <v>308</v>
      </c>
      <c r="CT495" s="51">
        <v>217</v>
      </c>
      <c r="CU495" s="51">
        <v>204</v>
      </c>
      <c r="CV495" s="51">
        <v>171</v>
      </c>
      <c r="CW495" s="51">
        <v>161</v>
      </c>
      <c r="CX495" s="51">
        <v>114</v>
      </c>
      <c r="CY495" s="51">
        <v>392</v>
      </c>
      <c r="CZ495" s="51">
        <v>408</v>
      </c>
      <c r="DA495" s="51">
        <v>445</v>
      </c>
      <c r="DB495" s="51">
        <v>430</v>
      </c>
      <c r="DC495" s="51">
        <v>464</v>
      </c>
      <c r="DD495" s="51">
        <v>502</v>
      </c>
      <c r="DE495" s="51">
        <v>495</v>
      </c>
      <c r="DF495" s="51">
        <v>521</v>
      </c>
      <c r="DG495" s="51">
        <v>522</v>
      </c>
      <c r="DH495" s="51">
        <v>532</v>
      </c>
      <c r="DI495" s="51">
        <v>559</v>
      </c>
      <c r="DJ495" s="51">
        <v>572</v>
      </c>
      <c r="DK495" s="51">
        <v>535</v>
      </c>
      <c r="DL495" s="51">
        <v>545</v>
      </c>
      <c r="DM495" s="51">
        <v>509</v>
      </c>
      <c r="DN495" s="51">
        <v>567</v>
      </c>
      <c r="DO495" s="51">
        <v>565</v>
      </c>
      <c r="DP495" s="51">
        <v>495</v>
      </c>
      <c r="DQ495" s="51">
        <v>511</v>
      </c>
      <c r="DR495" s="51">
        <v>468</v>
      </c>
      <c r="DS495" s="51">
        <v>343</v>
      </c>
      <c r="DT495" s="51">
        <v>400</v>
      </c>
      <c r="DU495" s="51">
        <v>396</v>
      </c>
      <c r="DV495" s="51">
        <v>478</v>
      </c>
      <c r="DW495" s="51">
        <v>502</v>
      </c>
      <c r="DX495" s="51">
        <v>561</v>
      </c>
      <c r="DY495" s="51">
        <v>503</v>
      </c>
      <c r="DZ495" s="51">
        <v>512</v>
      </c>
      <c r="EA495" s="51">
        <v>521</v>
      </c>
      <c r="EB495" s="51">
        <v>580</v>
      </c>
      <c r="EC495" s="51">
        <v>547</v>
      </c>
      <c r="ED495" s="51">
        <v>636</v>
      </c>
      <c r="EE495" s="51">
        <v>636</v>
      </c>
      <c r="EF495" s="51">
        <v>644</v>
      </c>
      <c r="EG495" s="51">
        <v>616</v>
      </c>
      <c r="EH495" s="51">
        <v>636</v>
      </c>
      <c r="EI495" s="51">
        <v>671</v>
      </c>
      <c r="EJ495" s="51">
        <v>599</v>
      </c>
      <c r="EK495" s="51">
        <v>575</v>
      </c>
      <c r="EL495" s="51">
        <v>563</v>
      </c>
      <c r="EM495" s="51">
        <v>555</v>
      </c>
      <c r="EN495" s="51">
        <v>557</v>
      </c>
      <c r="EO495" s="51">
        <v>600</v>
      </c>
      <c r="EP495" s="51">
        <v>612</v>
      </c>
      <c r="EQ495" s="51">
        <v>560</v>
      </c>
      <c r="ER495" s="51">
        <v>498</v>
      </c>
      <c r="ES495" s="51">
        <v>542</v>
      </c>
      <c r="ET495" s="51">
        <v>586</v>
      </c>
      <c r="EU495" s="51">
        <v>640</v>
      </c>
      <c r="EV495" s="51">
        <v>636</v>
      </c>
      <c r="EW495" s="51">
        <v>660</v>
      </c>
      <c r="EX495" s="51">
        <v>677</v>
      </c>
      <c r="EY495" s="51">
        <v>795</v>
      </c>
      <c r="EZ495" s="51">
        <v>776</v>
      </c>
      <c r="FA495" s="51">
        <v>806</v>
      </c>
      <c r="FB495" s="51">
        <v>771</v>
      </c>
      <c r="FC495" s="51">
        <v>842</v>
      </c>
      <c r="FD495" s="51">
        <v>772</v>
      </c>
      <c r="FE495" s="51">
        <v>807</v>
      </c>
      <c r="FF495" s="51">
        <v>806</v>
      </c>
      <c r="FG495" s="51">
        <v>745</v>
      </c>
      <c r="FH495" s="51">
        <v>714</v>
      </c>
      <c r="FI495" s="51">
        <v>704</v>
      </c>
      <c r="FJ495" s="51">
        <v>667</v>
      </c>
      <c r="FK495" s="51">
        <v>674</v>
      </c>
      <c r="FL495" s="51">
        <v>596</v>
      </c>
      <c r="FM495" s="51">
        <v>661</v>
      </c>
      <c r="FN495" s="51">
        <v>643</v>
      </c>
      <c r="FO495" s="51">
        <v>612</v>
      </c>
      <c r="FP495" s="51">
        <v>711</v>
      </c>
      <c r="FQ495" s="51">
        <v>665</v>
      </c>
      <c r="FR495" s="51">
        <v>629</v>
      </c>
      <c r="FS495" s="51">
        <v>680</v>
      </c>
      <c r="FT495" s="51">
        <v>703</v>
      </c>
      <c r="FU495" s="51">
        <v>759</v>
      </c>
      <c r="FV495" s="51">
        <v>757</v>
      </c>
      <c r="FW495" s="51">
        <v>779</v>
      </c>
      <c r="FX495" s="51">
        <v>607</v>
      </c>
      <c r="FY495" s="51">
        <v>640</v>
      </c>
      <c r="FZ495" s="51">
        <v>660</v>
      </c>
      <c r="GA495" s="51">
        <v>541</v>
      </c>
      <c r="GB495" s="51">
        <v>472</v>
      </c>
      <c r="GC495" s="51">
        <v>397</v>
      </c>
      <c r="GD495" s="51">
        <v>375</v>
      </c>
      <c r="GE495" s="51">
        <v>363</v>
      </c>
      <c r="GF495" s="51">
        <v>354</v>
      </c>
      <c r="GG495" s="51">
        <v>327</v>
      </c>
      <c r="GH495" s="51">
        <v>271</v>
      </c>
      <c r="GI495" s="51">
        <v>226</v>
      </c>
      <c r="GJ495" s="51">
        <v>226</v>
      </c>
      <c r="GK495" s="51">
        <v>193</v>
      </c>
      <c r="GL495" s="52">
        <v>740</v>
      </c>
    </row>
    <row r="496" spans="1:194" s="1" customFormat="1">
      <c r="A496" s="30" t="s">
        <v>133</v>
      </c>
      <c r="B496" s="1" t="s">
        <v>569</v>
      </c>
      <c r="C496" s="29" t="str">
        <f t="shared" si="122"/>
        <v>LA England - York</v>
      </c>
      <c r="D496" s="50">
        <f t="shared" si="113"/>
        <v>80380</v>
      </c>
      <c r="E496" s="50">
        <f t="shared" si="114"/>
        <v>89539</v>
      </c>
      <c r="F496" s="51">
        <f t="shared" si="115"/>
        <v>204551</v>
      </c>
      <c r="G496" s="51">
        <f t="shared" si="116"/>
        <v>98072</v>
      </c>
      <c r="H496" s="52">
        <f t="shared" si="117"/>
        <v>106479</v>
      </c>
      <c r="I496" s="52">
        <f t="shared" si="118"/>
        <v>80380</v>
      </c>
      <c r="J496" s="52">
        <f t="shared" si="119"/>
        <v>89539</v>
      </c>
      <c r="K496" s="49">
        <f t="shared" si="120"/>
        <v>17692</v>
      </c>
      <c r="L496" s="50">
        <f t="shared" si="121"/>
        <v>16940</v>
      </c>
      <c r="M496" s="51">
        <v>813</v>
      </c>
      <c r="N496" s="51">
        <v>870</v>
      </c>
      <c r="O496" s="51">
        <v>851</v>
      </c>
      <c r="P496" s="51">
        <v>894</v>
      </c>
      <c r="Q496" s="51">
        <v>916</v>
      </c>
      <c r="R496" s="51">
        <v>912</v>
      </c>
      <c r="S496" s="51">
        <v>981</v>
      </c>
      <c r="T496" s="51">
        <v>991</v>
      </c>
      <c r="U496" s="51">
        <v>1028</v>
      </c>
      <c r="V496" s="51">
        <v>1052</v>
      </c>
      <c r="W496" s="51">
        <v>1065</v>
      </c>
      <c r="X496" s="51">
        <v>1107</v>
      </c>
      <c r="Y496" s="51">
        <v>1035</v>
      </c>
      <c r="Z496" s="51">
        <v>1110</v>
      </c>
      <c r="AA496" s="51">
        <v>1042</v>
      </c>
      <c r="AB496" s="51">
        <v>1015</v>
      </c>
      <c r="AC496" s="51">
        <v>966</v>
      </c>
      <c r="AD496" s="51">
        <v>1044</v>
      </c>
      <c r="AE496" s="51">
        <v>1327</v>
      </c>
      <c r="AF496" s="51">
        <v>2623</v>
      </c>
      <c r="AG496" s="51">
        <v>2552</v>
      </c>
      <c r="AH496" s="51">
        <v>2269</v>
      </c>
      <c r="AI496" s="51">
        <v>1864</v>
      </c>
      <c r="AJ496" s="51">
        <v>1749</v>
      </c>
      <c r="AK496" s="51">
        <v>1522</v>
      </c>
      <c r="AL496" s="51">
        <v>1408</v>
      </c>
      <c r="AM496" s="51">
        <v>1257</v>
      </c>
      <c r="AN496" s="51">
        <v>1231</v>
      </c>
      <c r="AO496" s="51">
        <v>1311</v>
      </c>
      <c r="AP496" s="51">
        <v>1215</v>
      </c>
      <c r="AQ496" s="51">
        <v>1206</v>
      </c>
      <c r="AR496" s="51">
        <v>1307</v>
      </c>
      <c r="AS496" s="51">
        <v>1255</v>
      </c>
      <c r="AT496" s="51">
        <v>1269</v>
      </c>
      <c r="AU496" s="51">
        <v>1244</v>
      </c>
      <c r="AV496" s="51">
        <v>1215</v>
      </c>
      <c r="AW496" s="51">
        <v>1175</v>
      </c>
      <c r="AX496" s="51">
        <v>1199</v>
      </c>
      <c r="AY496" s="51">
        <v>1257</v>
      </c>
      <c r="AZ496" s="51">
        <v>1198</v>
      </c>
      <c r="BA496" s="51">
        <v>1291</v>
      </c>
      <c r="BB496" s="51">
        <v>1218</v>
      </c>
      <c r="BC496" s="51">
        <v>1155</v>
      </c>
      <c r="BD496" s="51">
        <v>1246</v>
      </c>
      <c r="BE496" s="51">
        <v>1134</v>
      </c>
      <c r="BF496" s="51">
        <v>1134</v>
      </c>
      <c r="BG496" s="51">
        <v>1017</v>
      </c>
      <c r="BH496" s="51">
        <v>1103</v>
      </c>
      <c r="BI496" s="51">
        <v>1138</v>
      </c>
      <c r="BJ496" s="51">
        <v>1192</v>
      </c>
      <c r="BK496" s="51">
        <v>1279</v>
      </c>
      <c r="BL496" s="51">
        <v>1294</v>
      </c>
      <c r="BM496" s="51">
        <v>1307</v>
      </c>
      <c r="BN496" s="51">
        <v>1317</v>
      </c>
      <c r="BO496" s="51">
        <v>1257</v>
      </c>
      <c r="BP496" s="51">
        <v>1285</v>
      </c>
      <c r="BQ496" s="51">
        <v>1220</v>
      </c>
      <c r="BR496" s="51">
        <v>1311</v>
      </c>
      <c r="BS496" s="51">
        <v>1310</v>
      </c>
      <c r="BT496" s="51">
        <v>1215</v>
      </c>
      <c r="BU496" s="51">
        <v>1227</v>
      </c>
      <c r="BV496" s="51">
        <v>1158</v>
      </c>
      <c r="BW496" s="51">
        <v>1056</v>
      </c>
      <c r="BX496" s="51">
        <v>1094</v>
      </c>
      <c r="BY496" s="51">
        <v>1115</v>
      </c>
      <c r="BZ496" s="51">
        <v>1027</v>
      </c>
      <c r="CA496" s="51">
        <v>966</v>
      </c>
      <c r="CB496" s="51">
        <v>928</v>
      </c>
      <c r="CC496" s="51">
        <v>935</v>
      </c>
      <c r="CD496" s="51">
        <v>891</v>
      </c>
      <c r="CE496" s="51">
        <v>887</v>
      </c>
      <c r="CF496" s="51">
        <v>933</v>
      </c>
      <c r="CG496" s="51">
        <v>924</v>
      </c>
      <c r="CH496" s="51">
        <v>885</v>
      </c>
      <c r="CI496" s="51">
        <v>942</v>
      </c>
      <c r="CJ496" s="51">
        <v>1031</v>
      </c>
      <c r="CK496" s="51">
        <v>805</v>
      </c>
      <c r="CL496" s="51">
        <v>740</v>
      </c>
      <c r="CM496" s="51">
        <v>683</v>
      </c>
      <c r="CN496" s="51">
        <v>594</v>
      </c>
      <c r="CO496" s="51">
        <v>554</v>
      </c>
      <c r="CP496" s="51">
        <v>468</v>
      </c>
      <c r="CQ496" s="51">
        <v>479</v>
      </c>
      <c r="CR496" s="51">
        <v>477</v>
      </c>
      <c r="CS496" s="51">
        <v>414</v>
      </c>
      <c r="CT496" s="51">
        <v>404</v>
      </c>
      <c r="CU496" s="51">
        <v>339</v>
      </c>
      <c r="CV496" s="51">
        <v>284</v>
      </c>
      <c r="CW496" s="51">
        <v>228</v>
      </c>
      <c r="CX496" s="51">
        <v>205</v>
      </c>
      <c r="CY496" s="51">
        <v>631</v>
      </c>
      <c r="CZ496" s="51">
        <v>777</v>
      </c>
      <c r="DA496" s="51">
        <v>828</v>
      </c>
      <c r="DB496" s="51">
        <v>862</v>
      </c>
      <c r="DC496" s="51">
        <v>817</v>
      </c>
      <c r="DD496" s="51">
        <v>858</v>
      </c>
      <c r="DE496" s="51">
        <v>898</v>
      </c>
      <c r="DF496" s="51">
        <v>920</v>
      </c>
      <c r="DG496" s="51">
        <v>933</v>
      </c>
      <c r="DH496" s="51">
        <v>982</v>
      </c>
      <c r="DI496" s="51">
        <v>963</v>
      </c>
      <c r="DJ496" s="51">
        <v>1036</v>
      </c>
      <c r="DK496" s="51">
        <v>1004</v>
      </c>
      <c r="DL496" s="51">
        <v>1021</v>
      </c>
      <c r="DM496" s="51">
        <v>986</v>
      </c>
      <c r="DN496" s="51">
        <v>1039</v>
      </c>
      <c r="DO496" s="51">
        <v>1023</v>
      </c>
      <c r="DP496" s="51">
        <v>1007</v>
      </c>
      <c r="DQ496" s="51">
        <v>986</v>
      </c>
      <c r="DR496" s="51">
        <v>1479</v>
      </c>
      <c r="DS496" s="51">
        <v>3590</v>
      </c>
      <c r="DT496" s="51">
        <v>3426</v>
      </c>
      <c r="DU496" s="51">
        <v>2835</v>
      </c>
      <c r="DV496" s="51">
        <v>2028</v>
      </c>
      <c r="DW496" s="51">
        <v>1792</v>
      </c>
      <c r="DX496" s="51">
        <v>1765</v>
      </c>
      <c r="DY496" s="51">
        <v>1495</v>
      </c>
      <c r="DZ496" s="51">
        <v>1318</v>
      </c>
      <c r="EA496" s="51">
        <v>1360</v>
      </c>
      <c r="EB496" s="51">
        <v>1366</v>
      </c>
      <c r="EC496" s="51">
        <v>1216</v>
      </c>
      <c r="ED496" s="51">
        <v>1266</v>
      </c>
      <c r="EE496" s="51">
        <v>1273</v>
      </c>
      <c r="EF496" s="51">
        <v>1308</v>
      </c>
      <c r="EG496" s="51">
        <v>1367</v>
      </c>
      <c r="EH496" s="51">
        <v>1312</v>
      </c>
      <c r="EI496" s="51">
        <v>1329</v>
      </c>
      <c r="EJ496" s="51">
        <v>1268</v>
      </c>
      <c r="EK496" s="51">
        <v>1307</v>
      </c>
      <c r="EL496" s="51">
        <v>1247</v>
      </c>
      <c r="EM496" s="51">
        <v>1237</v>
      </c>
      <c r="EN496" s="51">
        <v>1280</v>
      </c>
      <c r="EO496" s="51">
        <v>1356</v>
      </c>
      <c r="EP496" s="51">
        <v>1244</v>
      </c>
      <c r="EQ496" s="51">
        <v>1224</v>
      </c>
      <c r="ER496" s="51">
        <v>1175</v>
      </c>
      <c r="ES496" s="51">
        <v>1100</v>
      </c>
      <c r="ET496" s="51">
        <v>1083</v>
      </c>
      <c r="EU496" s="51">
        <v>1225</v>
      </c>
      <c r="EV496" s="51">
        <v>1157</v>
      </c>
      <c r="EW496" s="51">
        <v>1180</v>
      </c>
      <c r="EX496" s="51">
        <v>1287</v>
      </c>
      <c r="EY496" s="51">
        <v>1406</v>
      </c>
      <c r="EZ496" s="51">
        <v>1377</v>
      </c>
      <c r="FA496" s="51">
        <v>1349</v>
      </c>
      <c r="FB496" s="51">
        <v>1315</v>
      </c>
      <c r="FC496" s="51">
        <v>1310</v>
      </c>
      <c r="FD496" s="51">
        <v>1265</v>
      </c>
      <c r="FE496" s="51">
        <v>1310</v>
      </c>
      <c r="FF496" s="51">
        <v>1387</v>
      </c>
      <c r="FG496" s="51">
        <v>1232</v>
      </c>
      <c r="FH496" s="51">
        <v>1287</v>
      </c>
      <c r="FI496" s="51">
        <v>1238</v>
      </c>
      <c r="FJ496" s="51">
        <v>1215</v>
      </c>
      <c r="FK496" s="51">
        <v>1058</v>
      </c>
      <c r="FL496" s="51">
        <v>1161</v>
      </c>
      <c r="FM496" s="51">
        <v>1044</v>
      </c>
      <c r="FN496" s="51">
        <v>1036</v>
      </c>
      <c r="FO496" s="51">
        <v>1025</v>
      </c>
      <c r="FP496" s="51">
        <v>993</v>
      </c>
      <c r="FQ496" s="51">
        <v>1003</v>
      </c>
      <c r="FR496" s="51">
        <v>955</v>
      </c>
      <c r="FS496" s="51">
        <v>973</v>
      </c>
      <c r="FT496" s="51">
        <v>1046</v>
      </c>
      <c r="FU496" s="51">
        <v>1044</v>
      </c>
      <c r="FV496" s="51">
        <v>1138</v>
      </c>
      <c r="FW496" s="51">
        <v>1273</v>
      </c>
      <c r="FX496" s="51">
        <v>909</v>
      </c>
      <c r="FY496" s="51">
        <v>898</v>
      </c>
      <c r="FZ496" s="51">
        <v>820</v>
      </c>
      <c r="GA496" s="51">
        <v>791</v>
      </c>
      <c r="GB496" s="51">
        <v>678</v>
      </c>
      <c r="GC496" s="51">
        <v>583</v>
      </c>
      <c r="GD496" s="51">
        <v>650</v>
      </c>
      <c r="GE496" s="51">
        <v>598</v>
      </c>
      <c r="GF496" s="51">
        <v>608</v>
      </c>
      <c r="GG496" s="51">
        <v>530</v>
      </c>
      <c r="GH496" s="51">
        <v>508</v>
      </c>
      <c r="GI496" s="51">
        <v>450</v>
      </c>
      <c r="GJ496" s="51">
        <v>400</v>
      </c>
      <c r="GK496" s="51">
        <v>323</v>
      </c>
      <c r="GL496" s="52">
        <v>1458</v>
      </c>
    </row>
    <row r="497" spans="1:194" s="114" customFormat="1">
      <c r="A497" s="111"/>
      <c r="B497" s="118"/>
      <c r="C497" s="111"/>
      <c r="D497" s="131">
        <f t="shared" ref="D497:L497" si="123">SUM(D201:D496)</f>
        <v>21895402</v>
      </c>
      <c r="E497" s="131">
        <f t="shared" si="123"/>
        <v>23324090</v>
      </c>
      <c r="F497" s="131">
        <f t="shared" si="123"/>
        <v>57106398</v>
      </c>
      <c r="G497" s="131">
        <f t="shared" si="123"/>
        <v>27983290</v>
      </c>
      <c r="H497" s="131">
        <f t="shared" si="123"/>
        <v>29123108</v>
      </c>
      <c r="I497" s="131">
        <f t="shared" si="123"/>
        <v>21895402</v>
      </c>
      <c r="J497" s="131">
        <f t="shared" si="123"/>
        <v>23324090</v>
      </c>
      <c r="K497" s="131">
        <f t="shared" si="123"/>
        <v>6087888</v>
      </c>
      <c r="L497" s="131">
        <f t="shared" si="123"/>
        <v>5799018</v>
      </c>
      <c r="M497" s="113"/>
      <c r="N497" s="113"/>
      <c r="O497" s="113"/>
      <c r="P497" s="113"/>
      <c r="Q497" s="113"/>
      <c r="R497" s="113"/>
      <c r="S497" s="113"/>
      <c r="T497" s="113"/>
      <c r="U497" s="113"/>
      <c r="V497" s="113"/>
      <c r="W497" s="113"/>
      <c r="X497" s="113"/>
      <c r="Y497" s="113"/>
      <c r="Z497" s="113"/>
      <c r="AA497" s="113"/>
      <c r="AB497" s="113"/>
      <c r="AC497" s="113"/>
      <c r="AD497" s="113"/>
      <c r="AE497" s="113"/>
      <c r="AF497" s="113"/>
      <c r="AG497" s="113"/>
      <c r="AH497" s="113"/>
      <c r="AI497" s="113"/>
      <c r="AJ497" s="113"/>
      <c r="AK497" s="113"/>
      <c r="AL497" s="113"/>
      <c r="AM497" s="113"/>
      <c r="AN497" s="113"/>
      <c r="AO497" s="113"/>
      <c r="AP497" s="113"/>
      <c r="AQ497" s="113"/>
      <c r="AR497" s="113"/>
      <c r="AS497" s="113"/>
      <c r="AT497" s="113"/>
      <c r="AU497" s="113"/>
      <c r="AV497" s="113"/>
      <c r="AW497" s="113"/>
      <c r="AX497" s="113"/>
      <c r="AY497" s="113"/>
      <c r="AZ497" s="113"/>
      <c r="BA497" s="113"/>
      <c r="BB497" s="113"/>
      <c r="BC497" s="113"/>
      <c r="BD497" s="113"/>
      <c r="BE497" s="113"/>
      <c r="BF497" s="113"/>
      <c r="BG497" s="113"/>
      <c r="BH497" s="113"/>
      <c r="BI497" s="113"/>
      <c r="BJ497" s="113"/>
      <c r="BK497" s="113"/>
      <c r="BL497" s="113"/>
      <c r="BM497" s="113"/>
      <c r="BN497" s="113"/>
      <c r="BO497" s="113"/>
      <c r="BP497" s="113"/>
      <c r="BQ497" s="113"/>
      <c r="BR497" s="113"/>
      <c r="BS497" s="113"/>
      <c r="BT497" s="113"/>
      <c r="BU497" s="113"/>
      <c r="BV497" s="113"/>
      <c r="BW497" s="113"/>
      <c r="BX497" s="113"/>
      <c r="BY497" s="113"/>
      <c r="BZ497" s="113"/>
      <c r="CA497" s="113"/>
      <c r="CB497" s="113"/>
      <c r="CC497" s="113"/>
      <c r="CD497" s="113"/>
      <c r="CE497" s="113"/>
      <c r="CF497" s="113"/>
      <c r="CG497" s="113"/>
      <c r="CH497" s="113"/>
      <c r="CI497" s="113"/>
      <c r="CJ497" s="113"/>
      <c r="CK497" s="113"/>
      <c r="CL497" s="113"/>
      <c r="CM497" s="113"/>
      <c r="CN497" s="113"/>
      <c r="CO497" s="113"/>
      <c r="CP497" s="113"/>
      <c r="CQ497" s="113"/>
      <c r="CR497" s="113"/>
      <c r="CS497" s="113"/>
      <c r="CT497" s="113"/>
      <c r="CU497" s="113"/>
      <c r="CV497" s="113"/>
      <c r="CW497" s="113"/>
      <c r="CX497" s="113"/>
      <c r="CY497" s="113"/>
      <c r="CZ497" s="113"/>
      <c r="DA497" s="113"/>
      <c r="DB497" s="113"/>
      <c r="DC497" s="113"/>
      <c r="DD497" s="113"/>
      <c r="DE497" s="113"/>
      <c r="DF497" s="113"/>
      <c r="DG497" s="113"/>
      <c r="DH497" s="113"/>
      <c r="DI497" s="113"/>
      <c r="DJ497" s="113"/>
      <c r="DK497" s="113"/>
      <c r="DL497" s="113"/>
      <c r="DM497" s="113"/>
      <c r="DN497" s="113"/>
      <c r="DO497" s="113"/>
      <c r="DP497" s="113"/>
      <c r="DQ497" s="113"/>
      <c r="DR497" s="113"/>
      <c r="DS497" s="113"/>
      <c r="DT497" s="113"/>
      <c r="DU497" s="113"/>
      <c r="DV497" s="113"/>
      <c r="DW497" s="113"/>
      <c r="DX497" s="113"/>
      <c r="DY497" s="113"/>
      <c r="DZ497" s="113"/>
      <c r="EA497" s="113"/>
      <c r="EB497" s="113"/>
      <c r="EC497" s="113"/>
      <c r="ED497" s="113"/>
      <c r="EE497" s="113"/>
      <c r="EF497" s="113"/>
      <c r="EG497" s="113"/>
      <c r="EH497" s="113"/>
      <c r="EI497" s="113"/>
      <c r="EJ497" s="113"/>
      <c r="EK497" s="113"/>
      <c r="EL497" s="113"/>
      <c r="EM497" s="113"/>
      <c r="EN497" s="113"/>
      <c r="EO497" s="113"/>
      <c r="EP497" s="113"/>
      <c r="EQ497" s="113"/>
      <c r="ER497" s="113"/>
      <c r="ES497" s="113"/>
      <c r="ET497" s="113"/>
      <c r="EU497" s="113"/>
      <c r="EV497" s="113"/>
      <c r="EW497" s="113"/>
      <c r="EX497" s="113"/>
      <c r="EY497" s="113"/>
      <c r="EZ497" s="113"/>
      <c r="FA497" s="113"/>
      <c r="FB497" s="113"/>
      <c r="FC497" s="113"/>
      <c r="FD497" s="113"/>
      <c r="FE497" s="113"/>
      <c r="FF497" s="113"/>
      <c r="FG497" s="113"/>
      <c r="FH497" s="113"/>
      <c r="FI497" s="113"/>
      <c r="FJ497" s="113"/>
      <c r="FK497" s="113"/>
      <c r="FL497" s="113"/>
      <c r="FM497" s="113"/>
      <c r="FN497" s="113"/>
      <c r="FO497" s="113"/>
      <c r="FP497" s="113"/>
      <c r="FQ497" s="113"/>
      <c r="FR497" s="113"/>
      <c r="FS497" s="113"/>
      <c r="FT497" s="113"/>
      <c r="FU497" s="113"/>
      <c r="FV497" s="113"/>
      <c r="FW497" s="113"/>
      <c r="FX497" s="113"/>
      <c r="FY497" s="113"/>
      <c r="FZ497" s="113"/>
      <c r="GA497" s="113"/>
      <c r="GB497" s="113"/>
      <c r="GC497" s="113"/>
      <c r="GD497" s="113"/>
      <c r="GE497" s="113"/>
      <c r="GF497" s="113"/>
      <c r="GG497" s="113"/>
      <c r="GH497" s="113"/>
      <c r="GI497" s="113"/>
      <c r="GJ497" s="113"/>
      <c r="GK497" s="113"/>
      <c r="GL497" s="112"/>
    </row>
    <row r="498" spans="1:194" s="1" customFormat="1">
      <c r="A498" s="30" t="s">
        <v>570</v>
      </c>
      <c r="B498" s="1" t="s">
        <v>571</v>
      </c>
      <c r="C498" s="29" t="str">
        <f t="shared" ref="C498:C531" si="124">CONCATENATE(A498," - ",B498)</f>
        <v>LA wales - Blaenau Gwent</v>
      </c>
      <c r="D498" s="50">
        <f t="shared" ref="D498:E501" si="125">I498</f>
        <v>26209</v>
      </c>
      <c r="E498" s="50">
        <f t="shared" si="125"/>
        <v>27615</v>
      </c>
      <c r="F498" s="51">
        <f>G498+H498</f>
        <v>67014</v>
      </c>
      <c r="G498" s="51">
        <f>SUM(M498:CY498)</f>
        <v>32977</v>
      </c>
      <c r="H498" s="52">
        <f>SUM(CZ498:GL498)</f>
        <v>34037</v>
      </c>
      <c r="I498" s="52">
        <f>SUM(AE498:CY498)</f>
        <v>26209</v>
      </c>
      <c r="J498" s="52">
        <f>SUM(DR498:GL498)</f>
        <v>27615</v>
      </c>
      <c r="K498" s="49">
        <f>SUM(M498:AD498)</f>
        <v>6768</v>
      </c>
      <c r="L498" s="50">
        <f>SUM(CZ498:DQ498)</f>
        <v>6422</v>
      </c>
      <c r="M498" s="355">
        <v>391</v>
      </c>
      <c r="N498" s="355">
        <v>334</v>
      </c>
      <c r="O498" s="355">
        <v>374</v>
      </c>
      <c r="P498" s="355">
        <v>393</v>
      </c>
      <c r="Q498" s="355">
        <v>365</v>
      </c>
      <c r="R498" s="355">
        <v>333</v>
      </c>
      <c r="S498" s="355">
        <v>365</v>
      </c>
      <c r="T498" s="355">
        <v>388</v>
      </c>
      <c r="U498" s="355">
        <v>394</v>
      </c>
      <c r="V498" s="355">
        <v>392</v>
      </c>
      <c r="W498" s="355">
        <v>375</v>
      </c>
      <c r="X498" s="355">
        <v>423</v>
      </c>
      <c r="Y498" s="355">
        <v>403</v>
      </c>
      <c r="Z498" s="355">
        <v>425</v>
      </c>
      <c r="AA498" s="355">
        <v>394</v>
      </c>
      <c r="AB498" s="355">
        <v>319</v>
      </c>
      <c r="AC498" s="355">
        <v>337</v>
      </c>
      <c r="AD498" s="355">
        <v>363</v>
      </c>
      <c r="AE498" s="355">
        <v>363</v>
      </c>
      <c r="AF498" s="355">
        <v>317</v>
      </c>
      <c r="AG498" s="355">
        <v>288</v>
      </c>
      <c r="AH498" s="355">
        <v>332</v>
      </c>
      <c r="AI498" s="355">
        <v>374</v>
      </c>
      <c r="AJ498" s="355">
        <v>338</v>
      </c>
      <c r="AK498" s="355">
        <v>389</v>
      </c>
      <c r="AL498" s="355">
        <v>412</v>
      </c>
      <c r="AM498" s="355">
        <v>367</v>
      </c>
      <c r="AN498" s="355">
        <v>361</v>
      </c>
      <c r="AO498" s="355">
        <v>441</v>
      </c>
      <c r="AP498" s="355">
        <v>438</v>
      </c>
      <c r="AQ498" s="355">
        <v>468</v>
      </c>
      <c r="AR498" s="355">
        <v>465</v>
      </c>
      <c r="AS498" s="355">
        <v>442</v>
      </c>
      <c r="AT498" s="355">
        <v>467</v>
      </c>
      <c r="AU498" s="355">
        <v>398</v>
      </c>
      <c r="AV498" s="355">
        <v>423</v>
      </c>
      <c r="AW498" s="355">
        <v>418</v>
      </c>
      <c r="AX498" s="355">
        <v>449</v>
      </c>
      <c r="AY498" s="355">
        <v>389</v>
      </c>
      <c r="AZ498" s="355">
        <v>409</v>
      </c>
      <c r="BA498" s="355">
        <v>365</v>
      </c>
      <c r="BB498" s="355">
        <v>396</v>
      </c>
      <c r="BC498" s="355">
        <v>373</v>
      </c>
      <c r="BD498" s="355">
        <v>369</v>
      </c>
      <c r="BE498" s="355">
        <v>348</v>
      </c>
      <c r="BF498" s="355">
        <v>299</v>
      </c>
      <c r="BG498" s="355">
        <v>345</v>
      </c>
      <c r="BH498" s="355">
        <v>417</v>
      </c>
      <c r="BI498" s="355">
        <v>386</v>
      </c>
      <c r="BJ498" s="355">
        <v>430</v>
      </c>
      <c r="BK498" s="355">
        <v>495</v>
      </c>
      <c r="BL498" s="355">
        <v>469</v>
      </c>
      <c r="BM498" s="355">
        <v>471</v>
      </c>
      <c r="BN498" s="355">
        <v>521</v>
      </c>
      <c r="BO498" s="355">
        <v>498</v>
      </c>
      <c r="BP498" s="355">
        <v>491</v>
      </c>
      <c r="BQ498" s="355">
        <v>525</v>
      </c>
      <c r="BR498" s="355">
        <v>529</v>
      </c>
      <c r="BS498" s="355">
        <v>512</v>
      </c>
      <c r="BT498" s="355">
        <v>493</v>
      </c>
      <c r="BU498" s="355">
        <v>503</v>
      </c>
      <c r="BV498" s="355">
        <v>432</v>
      </c>
      <c r="BW498" s="355">
        <v>445</v>
      </c>
      <c r="BX498" s="355">
        <v>434</v>
      </c>
      <c r="BY498" s="355">
        <v>364</v>
      </c>
      <c r="BZ498" s="355">
        <v>441</v>
      </c>
      <c r="CA498" s="355">
        <v>389</v>
      </c>
      <c r="CB498" s="355">
        <v>372</v>
      </c>
      <c r="CC498" s="355">
        <v>364</v>
      </c>
      <c r="CD498" s="355">
        <v>375</v>
      </c>
      <c r="CE498" s="355">
        <v>341</v>
      </c>
      <c r="CF498" s="355">
        <v>358</v>
      </c>
      <c r="CG498" s="355">
        <v>351</v>
      </c>
      <c r="CH498" s="355">
        <v>359</v>
      </c>
      <c r="CI498" s="355">
        <v>343</v>
      </c>
      <c r="CJ498" s="355">
        <v>401</v>
      </c>
      <c r="CK498" s="355">
        <v>297</v>
      </c>
      <c r="CL498" s="355">
        <v>262</v>
      </c>
      <c r="CM498" s="355">
        <v>235</v>
      </c>
      <c r="CN498" s="355">
        <v>261</v>
      </c>
      <c r="CO498" s="355">
        <v>210</v>
      </c>
      <c r="CP498" s="355">
        <v>179</v>
      </c>
      <c r="CQ498" s="355">
        <v>155</v>
      </c>
      <c r="CR498" s="355">
        <v>164</v>
      </c>
      <c r="CS498" s="355">
        <v>135</v>
      </c>
      <c r="CT498" s="355">
        <v>101</v>
      </c>
      <c r="CU498" s="355">
        <v>100</v>
      </c>
      <c r="CV498" s="355">
        <v>87</v>
      </c>
      <c r="CW498" s="355">
        <v>55</v>
      </c>
      <c r="CX498" s="355">
        <v>58</v>
      </c>
      <c r="CY498" s="355">
        <v>158</v>
      </c>
      <c r="CZ498" s="51">
        <v>322</v>
      </c>
      <c r="DA498" s="51">
        <v>297</v>
      </c>
      <c r="DB498" s="51">
        <v>348</v>
      </c>
      <c r="DC498" s="51">
        <v>345</v>
      </c>
      <c r="DD498" s="51">
        <v>355</v>
      </c>
      <c r="DE498" s="51">
        <v>357</v>
      </c>
      <c r="DF498" s="51">
        <v>359</v>
      </c>
      <c r="DG498" s="51">
        <v>332</v>
      </c>
      <c r="DH498" s="51">
        <v>355</v>
      </c>
      <c r="DI498" s="51">
        <v>395</v>
      </c>
      <c r="DJ498" s="51">
        <v>356</v>
      </c>
      <c r="DK498" s="51">
        <v>358</v>
      </c>
      <c r="DL498" s="51">
        <v>389</v>
      </c>
      <c r="DM498" s="51">
        <v>358</v>
      </c>
      <c r="DN498" s="51">
        <v>380</v>
      </c>
      <c r="DO498" s="51">
        <v>371</v>
      </c>
      <c r="DP498" s="51">
        <v>392</v>
      </c>
      <c r="DQ498" s="51">
        <v>353</v>
      </c>
      <c r="DR498" s="51">
        <v>290</v>
      </c>
      <c r="DS498" s="51">
        <v>254</v>
      </c>
      <c r="DT498" s="51">
        <v>281</v>
      </c>
      <c r="DU498" s="51">
        <v>302</v>
      </c>
      <c r="DV498" s="51">
        <v>343</v>
      </c>
      <c r="DW498" s="51">
        <v>373</v>
      </c>
      <c r="DX498" s="51">
        <v>387</v>
      </c>
      <c r="DY498" s="51">
        <v>402</v>
      </c>
      <c r="DZ498" s="51">
        <v>432</v>
      </c>
      <c r="EA498" s="51">
        <v>433</v>
      </c>
      <c r="EB498" s="51">
        <v>475</v>
      </c>
      <c r="EC498" s="51">
        <v>503</v>
      </c>
      <c r="ED498" s="51">
        <v>500</v>
      </c>
      <c r="EE498" s="51">
        <v>490</v>
      </c>
      <c r="EF498" s="51">
        <v>477</v>
      </c>
      <c r="EG498" s="51">
        <v>458</v>
      </c>
      <c r="EH498" s="51">
        <v>521</v>
      </c>
      <c r="EI498" s="51">
        <v>495</v>
      </c>
      <c r="EJ498" s="51">
        <v>447</v>
      </c>
      <c r="EK498" s="51">
        <v>404</v>
      </c>
      <c r="EL498" s="51">
        <v>373</v>
      </c>
      <c r="EM498" s="51">
        <v>391</v>
      </c>
      <c r="EN498" s="51">
        <v>420</v>
      </c>
      <c r="EO498" s="51">
        <v>394</v>
      </c>
      <c r="EP498" s="51">
        <v>428</v>
      </c>
      <c r="EQ498" s="51">
        <v>401</v>
      </c>
      <c r="ER498" s="51">
        <v>323</v>
      </c>
      <c r="ES498" s="51">
        <v>335</v>
      </c>
      <c r="ET498" s="51">
        <v>372</v>
      </c>
      <c r="EU498" s="51">
        <v>343</v>
      </c>
      <c r="EV498" s="51">
        <v>429</v>
      </c>
      <c r="EW498" s="51">
        <v>393</v>
      </c>
      <c r="EX498" s="51">
        <v>465</v>
      </c>
      <c r="EY498" s="51">
        <v>516</v>
      </c>
      <c r="EZ498" s="51">
        <v>500</v>
      </c>
      <c r="FA498" s="51">
        <v>534</v>
      </c>
      <c r="FB498" s="51">
        <v>540</v>
      </c>
      <c r="FC498" s="51">
        <v>549</v>
      </c>
      <c r="FD498" s="51">
        <v>554</v>
      </c>
      <c r="FE498" s="51">
        <v>525</v>
      </c>
      <c r="FF498" s="51">
        <v>496</v>
      </c>
      <c r="FG498" s="51">
        <v>535</v>
      </c>
      <c r="FH498" s="51">
        <v>518</v>
      </c>
      <c r="FI498" s="51">
        <v>450</v>
      </c>
      <c r="FJ498" s="51">
        <v>468</v>
      </c>
      <c r="FK498" s="51">
        <v>449</v>
      </c>
      <c r="FL498" s="51">
        <v>429</v>
      </c>
      <c r="FM498" s="51">
        <v>401</v>
      </c>
      <c r="FN498" s="51">
        <v>364</v>
      </c>
      <c r="FO498" s="51">
        <v>335</v>
      </c>
      <c r="FP498" s="51">
        <v>391</v>
      </c>
      <c r="FQ498" s="51">
        <v>368</v>
      </c>
      <c r="FR498" s="51">
        <v>363</v>
      </c>
      <c r="FS498" s="51">
        <v>370</v>
      </c>
      <c r="FT498" s="51">
        <v>357</v>
      </c>
      <c r="FU498" s="51">
        <v>399</v>
      </c>
      <c r="FV498" s="51">
        <v>361</v>
      </c>
      <c r="FW498" s="51">
        <v>413</v>
      </c>
      <c r="FX498" s="51">
        <v>305</v>
      </c>
      <c r="FY498" s="51">
        <v>286</v>
      </c>
      <c r="FZ498" s="51">
        <v>270</v>
      </c>
      <c r="GA498" s="51">
        <v>279</v>
      </c>
      <c r="GB498" s="51">
        <v>277</v>
      </c>
      <c r="GC498" s="51">
        <v>203</v>
      </c>
      <c r="GD498" s="51">
        <v>217</v>
      </c>
      <c r="GE498" s="51">
        <v>167</v>
      </c>
      <c r="GF498" s="51">
        <v>176</v>
      </c>
      <c r="GG498" s="51">
        <v>146</v>
      </c>
      <c r="GH498" s="51">
        <v>156</v>
      </c>
      <c r="GI498" s="51">
        <v>111</v>
      </c>
      <c r="GJ498" s="51">
        <v>97</v>
      </c>
      <c r="GK498" s="51">
        <v>98</v>
      </c>
      <c r="GL498" s="52">
        <v>308</v>
      </c>
    </row>
    <row r="499" spans="1:194" s="1" customFormat="1">
      <c r="A499" s="30" t="s">
        <v>124</v>
      </c>
      <c r="B499" s="1" t="s">
        <v>572</v>
      </c>
      <c r="C499" s="29" t="str">
        <f t="shared" si="124"/>
        <v>LA Wales - Bridgend</v>
      </c>
      <c r="D499" s="50">
        <f t="shared" si="125"/>
        <v>57122</v>
      </c>
      <c r="E499" s="50">
        <f t="shared" si="125"/>
        <v>59822</v>
      </c>
      <c r="F499" s="51">
        <f>G499+H499</f>
        <v>146136</v>
      </c>
      <c r="G499" s="51">
        <f>SUM(M499:CY499)</f>
        <v>72202</v>
      </c>
      <c r="H499" s="52">
        <f>SUM(CZ499:GL499)</f>
        <v>73934</v>
      </c>
      <c r="I499" s="52">
        <f>SUM(AE499:CY499)</f>
        <v>57122</v>
      </c>
      <c r="J499" s="52">
        <f>SUM(DR499:GL499)</f>
        <v>59822</v>
      </c>
      <c r="K499" s="49">
        <f>SUM(M499:AD499)</f>
        <v>15080</v>
      </c>
      <c r="L499" s="50">
        <f>SUM(CZ499:DQ499)</f>
        <v>14112</v>
      </c>
      <c r="M499" s="355">
        <v>731</v>
      </c>
      <c r="N499" s="355">
        <v>689</v>
      </c>
      <c r="O499" s="355">
        <v>714</v>
      </c>
      <c r="P499" s="355">
        <v>751</v>
      </c>
      <c r="Q499" s="355">
        <v>788</v>
      </c>
      <c r="R499" s="355">
        <v>823</v>
      </c>
      <c r="S499" s="355">
        <v>811</v>
      </c>
      <c r="T499" s="355">
        <v>852</v>
      </c>
      <c r="U499" s="355">
        <v>862</v>
      </c>
      <c r="V499" s="355">
        <v>879</v>
      </c>
      <c r="W499" s="355">
        <v>884</v>
      </c>
      <c r="X499" s="355">
        <v>978</v>
      </c>
      <c r="Y499" s="355">
        <v>895</v>
      </c>
      <c r="Z499" s="355">
        <v>924</v>
      </c>
      <c r="AA499" s="355">
        <v>890</v>
      </c>
      <c r="AB499" s="355">
        <v>868</v>
      </c>
      <c r="AC499" s="355">
        <v>836</v>
      </c>
      <c r="AD499" s="355">
        <v>905</v>
      </c>
      <c r="AE499" s="355">
        <v>777</v>
      </c>
      <c r="AF499" s="355">
        <v>641</v>
      </c>
      <c r="AG499" s="355">
        <v>674</v>
      </c>
      <c r="AH499" s="355">
        <v>686</v>
      </c>
      <c r="AI499" s="355">
        <v>727</v>
      </c>
      <c r="AJ499" s="355">
        <v>840</v>
      </c>
      <c r="AK499" s="355">
        <v>858</v>
      </c>
      <c r="AL499" s="355">
        <v>945</v>
      </c>
      <c r="AM499" s="355">
        <v>890</v>
      </c>
      <c r="AN499" s="355">
        <v>816</v>
      </c>
      <c r="AO499" s="355">
        <v>944</v>
      </c>
      <c r="AP499" s="355">
        <v>857</v>
      </c>
      <c r="AQ499" s="355">
        <v>968</v>
      </c>
      <c r="AR499" s="355">
        <v>910</v>
      </c>
      <c r="AS499" s="355">
        <v>982</v>
      </c>
      <c r="AT499" s="355">
        <v>986</v>
      </c>
      <c r="AU499" s="355">
        <v>996</v>
      </c>
      <c r="AV499" s="355">
        <v>984</v>
      </c>
      <c r="AW499" s="355">
        <v>944</v>
      </c>
      <c r="AX499" s="355">
        <v>937</v>
      </c>
      <c r="AY499" s="355">
        <v>874</v>
      </c>
      <c r="AZ499" s="355">
        <v>882</v>
      </c>
      <c r="BA499" s="355">
        <v>860</v>
      </c>
      <c r="BB499" s="355">
        <v>916</v>
      </c>
      <c r="BC499" s="355">
        <v>935</v>
      </c>
      <c r="BD499" s="355">
        <v>885</v>
      </c>
      <c r="BE499" s="355">
        <v>798</v>
      </c>
      <c r="BF499" s="355">
        <v>764</v>
      </c>
      <c r="BG499" s="355">
        <v>821</v>
      </c>
      <c r="BH499" s="355">
        <v>816</v>
      </c>
      <c r="BI499" s="355">
        <v>884</v>
      </c>
      <c r="BJ499" s="355">
        <v>901</v>
      </c>
      <c r="BK499" s="355">
        <v>1009</v>
      </c>
      <c r="BL499" s="355">
        <v>1091</v>
      </c>
      <c r="BM499" s="355">
        <v>977</v>
      </c>
      <c r="BN499" s="355">
        <v>1017</v>
      </c>
      <c r="BO499" s="355">
        <v>1078</v>
      </c>
      <c r="BP499" s="355">
        <v>1056</v>
      </c>
      <c r="BQ499" s="355">
        <v>1081</v>
      </c>
      <c r="BR499" s="355">
        <v>1062</v>
      </c>
      <c r="BS499" s="355">
        <v>1067</v>
      </c>
      <c r="BT499" s="355">
        <v>1000</v>
      </c>
      <c r="BU499" s="355">
        <v>1035</v>
      </c>
      <c r="BV499" s="355">
        <v>984</v>
      </c>
      <c r="BW499" s="355">
        <v>918</v>
      </c>
      <c r="BX499" s="355">
        <v>903</v>
      </c>
      <c r="BY499" s="355">
        <v>907</v>
      </c>
      <c r="BZ499" s="355">
        <v>835</v>
      </c>
      <c r="CA499" s="355">
        <v>831</v>
      </c>
      <c r="CB499" s="355">
        <v>766</v>
      </c>
      <c r="CC499" s="355">
        <v>742</v>
      </c>
      <c r="CD499" s="355">
        <v>776</v>
      </c>
      <c r="CE499" s="355">
        <v>736</v>
      </c>
      <c r="CF499" s="355">
        <v>767</v>
      </c>
      <c r="CG499" s="355">
        <v>726</v>
      </c>
      <c r="CH499" s="355">
        <v>780</v>
      </c>
      <c r="CI499" s="355">
        <v>754</v>
      </c>
      <c r="CJ499" s="355">
        <v>809</v>
      </c>
      <c r="CK499" s="355">
        <v>632</v>
      </c>
      <c r="CL499" s="355">
        <v>617</v>
      </c>
      <c r="CM499" s="355">
        <v>572</v>
      </c>
      <c r="CN499" s="355">
        <v>506</v>
      </c>
      <c r="CO499" s="355">
        <v>443</v>
      </c>
      <c r="CP499" s="355">
        <v>449</v>
      </c>
      <c r="CQ499" s="355">
        <v>367</v>
      </c>
      <c r="CR499" s="355">
        <v>336</v>
      </c>
      <c r="CS499" s="355">
        <v>314</v>
      </c>
      <c r="CT499" s="355">
        <v>257</v>
      </c>
      <c r="CU499" s="355">
        <v>226</v>
      </c>
      <c r="CV499" s="355">
        <v>223</v>
      </c>
      <c r="CW499" s="355">
        <v>154</v>
      </c>
      <c r="CX499" s="355">
        <v>144</v>
      </c>
      <c r="CY499" s="355">
        <v>477</v>
      </c>
      <c r="CZ499" s="51">
        <v>656</v>
      </c>
      <c r="DA499" s="51">
        <v>684</v>
      </c>
      <c r="DB499" s="51">
        <v>666</v>
      </c>
      <c r="DC499" s="51">
        <v>747</v>
      </c>
      <c r="DD499" s="51">
        <v>736</v>
      </c>
      <c r="DE499" s="51">
        <v>777</v>
      </c>
      <c r="DF499" s="51">
        <v>824</v>
      </c>
      <c r="DG499" s="51">
        <v>727</v>
      </c>
      <c r="DH499" s="51">
        <v>824</v>
      </c>
      <c r="DI499" s="51">
        <v>827</v>
      </c>
      <c r="DJ499" s="51">
        <v>865</v>
      </c>
      <c r="DK499" s="51">
        <v>897</v>
      </c>
      <c r="DL499" s="51">
        <v>866</v>
      </c>
      <c r="DM499" s="51">
        <v>779</v>
      </c>
      <c r="DN499" s="51">
        <v>830</v>
      </c>
      <c r="DO499" s="51">
        <v>823</v>
      </c>
      <c r="DP499" s="51">
        <v>776</v>
      </c>
      <c r="DQ499" s="51">
        <v>808</v>
      </c>
      <c r="DR499" s="51">
        <v>778</v>
      </c>
      <c r="DS499" s="51">
        <v>549</v>
      </c>
      <c r="DT499" s="51">
        <v>505</v>
      </c>
      <c r="DU499" s="51">
        <v>600</v>
      </c>
      <c r="DV499" s="51">
        <v>680</v>
      </c>
      <c r="DW499" s="51">
        <v>728</v>
      </c>
      <c r="DX499" s="51">
        <v>806</v>
      </c>
      <c r="DY499" s="51">
        <v>823</v>
      </c>
      <c r="DZ499" s="51">
        <v>806</v>
      </c>
      <c r="EA499" s="51">
        <v>814</v>
      </c>
      <c r="EB499" s="51">
        <v>847</v>
      </c>
      <c r="EC499" s="51">
        <v>928</v>
      </c>
      <c r="ED499" s="51">
        <v>983</v>
      </c>
      <c r="EE499" s="51">
        <v>1002</v>
      </c>
      <c r="EF499" s="51">
        <v>972</v>
      </c>
      <c r="EG499" s="51">
        <v>1053</v>
      </c>
      <c r="EH499" s="51">
        <v>1048</v>
      </c>
      <c r="EI499" s="51">
        <v>1005</v>
      </c>
      <c r="EJ499" s="51">
        <v>948</v>
      </c>
      <c r="EK499" s="51">
        <v>922</v>
      </c>
      <c r="EL499" s="51">
        <v>883</v>
      </c>
      <c r="EM499" s="51">
        <v>914</v>
      </c>
      <c r="EN499" s="51">
        <v>855</v>
      </c>
      <c r="EO499" s="51">
        <v>948</v>
      </c>
      <c r="EP499" s="51">
        <v>947</v>
      </c>
      <c r="EQ499" s="51">
        <v>815</v>
      </c>
      <c r="ER499" s="51">
        <v>801</v>
      </c>
      <c r="ES499" s="51">
        <v>810</v>
      </c>
      <c r="ET499" s="51">
        <v>844</v>
      </c>
      <c r="EU499" s="51">
        <v>909</v>
      </c>
      <c r="EV499" s="51">
        <v>926</v>
      </c>
      <c r="EW499" s="51">
        <v>978</v>
      </c>
      <c r="EX499" s="51">
        <v>1026</v>
      </c>
      <c r="EY499" s="51">
        <v>1130</v>
      </c>
      <c r="EZ499" s="51">
        <v>1079</v>
      </c>
      <c r="FA499" s="51">
        <v>1073</v>
      </c>
      <c r="FB499" s="51">
        <v>1066</v>
      </c>
      <c r="FC499" s="51">
        <v>1112</v>
      </c>
      <c r="FD499" s="51">
        <v>1098</v>
      </c>
      <c r="FE499" s="51">
        <v>1118</v>
      </c>
      <c r="FF499" s="51">
        <v>1102</v>
      </c>
      <c r="FG499" s="51">
        <v>1100</v>
      </c>
      <c r="FH499" s="51">
        <v>1075</v>
      </c>
      <c r="FI499" s="51">
        <v>1006</v>
      </c>
      <c r="FJ499" s="51">
        <v>989</v>
      </c>
      <c r="FK499" s="51">
        <v>940</v>
      </c>
      <c r="FL499" s="51">
        <v>918</v>
      </c>
      <c r="FM499" s="51">
        <v>845</v>
      </c>
      <c r="FN499" s="51">
        <v>835</v>
      </c>
      <c r="FO499" s="51">
        <v>803</v>
      </c>
      <c r="FP499" s="51">
        <v>801</v>
      </c>
      <c r="FQ499" s="51">
        <v>847</v>
      </c>
      <c r="FR499" s="51">
        <v>848</v>
      </c>
      <c r="FS499" s="51">
        <v>814</v>
      </c>
      <c r="FT499" s="51">
        <v>804</v>
      </c>
      <c r="FU499" s="51">
        <v>844</v>
      </c>
      <c r="FV499" s="51">
        <v>856</v>
      </c>
      <c r="FW499" s="51">
        <v>938</v>
      </c>
      <c r="FX499" s="51">
        <v>673</v>
      </c>
      <c r="FY499" s="51">
        <v>669</v>
      </c>
      <c r="FZ499" s="51">
        <v>671</v>
      </c>
      <c r="GA499" s="51">
        <v>614</v>
      </c>
      <c r="GB499" s="51">
        <v>524</v>
      </c>
      <c r="GC499" s="51">
        <v>507</v>
      </c>
      <c r="GD499" s="51">
        <v>468</v>
      </c>
      <c r="GE499" s="51">
        <v>457</v>
      </c>
      <c r="GF499" s="51">
        <v>421</v>
      </c>
      <c r="GG499" s="51">
        <v>406</v>
      </c>
      <c r="GH499" s="51">
        <v>338</v>
      </c>
      <c r="GI499" s="51">
        <v>290</v>
      </c>
      <c r="GJ499" s="51">
        <v>239</v>
      </c>
      <c r="GK499" s="51">
        <v>215</v>
      </c>
      <c r="GL499" s="52">
        <v>836</v>
      </c>
    </row>
    <row r="500" spans="1:194" s="1" customFormat="1">
      <c r="A500" s="30" t="s">
        <v>124</v>
      </c>
      <c r="B500" s="1" t="s">
        <v>573</v>
      </c>
      <c r="C500" s="29" t="str">
        <f t="shared" si="124"/>
        <v>LA Wales - Caerphilly</v>
      </c>
      <c r="D500" s="50">
        <f t="shared" si="125"/>
        <v>67530</v>
      </c>
      <c r="E500" s="50">
        <f t="shared" si="125"/>
        <v>72367</v>
      </c>
      <c r="F500" s="51">
        <f>G500+H500</f>
        <v>176130</v>
      </c>
      <c r="G500" s="51">
        <f>SUM(M500:CY500)</f>
        <v>85945</v>
      </c>
      <c r="H500" s="52">
        <f>SUM(CZ500:GL500)</f>
        <v>90185</v>
      </c>
      <c r="I500" s="52">
        <f>SUM(AE500:CY500)</f>
        <v>67530</v>
      </c>
      <c r="J500" s="52">
        <f>SUM(DR500:GL500)</f>
        <v>72367</v>
      </c>
      <c r="K500" s="49">
        <f>SUM(M500:AD500)</f>
        <v>18415</v>
      </c>
      <c r="L500" s="50">
        <f>SUM(CZ500:DQ500)</f>
        <v>17818</v>
      </c>
      <c r="M500" s="355">
        <v>834</v>
      </c>
      <c r="N500" s="355">
        <v>824</v>
      </c>
      <c r="O500" s="355">
        <v>908</v>
      </c>
      <c r="P500" s="355">
        <v>935</v>
      </c>
      <c r="Q500" s="355">
        <v>1007</v>
      </c>
      <c r="R500" s="355">
        <v>996</v>
      </c>
      <c r="S500" s="355">
        <v>1029</v>
      </c>
      <c r="T500" s="355">
        <v>1072</v>
      </c>
      <c r="U500" s="355">
        <v>1068</v>
      </c>
      <c r="V500" s="355">
        <v>1056</v>
      </c>
      <c r="W500" s="355">
        <v>1069</v>
      </c>
      <c r="X500" s="355">
        <v>1095</v>
      </c>
      <c r="Y500" s="355">
        <v>1148</v>
      </c>
      <c r="Z500" s="355">
        <v>1126</v>
      </c>
      <c r="AA500" s="355">
        <v>1141</v>
      </c>
      <c r="AB500" s="355">
        <v>1053</v>
      </c>
      <c r="AC500" s="355">
        <v>1026</v>
      </c>
      <c r="AD500" s="355">
        <v>1028</v>
      </c>
      <c r="AE500" s="355">
        <v>1108</v>
      </c>
      <c r="AF500" s="355">
        <v>875</v>
      </c>
      <c r="AG500" s="355">
        <v>817</v>
      </c>
      <c r="AH500" s="355">
        <v>888</v>
      </c>
      <c r="AI500" s="355">
        <v>942</v>
      </c>
      <c r="AJ500" s="355">
        <v>891</v>
      </c>
      <c r="AK500" s="355">
        <v>901</v>
      </c>
      <c r="AL500" s="355">
        <v>1103</v>
      </c>
      <c r="AM500" s="355">
        <v>1005</v>
      </c>
      <c r="AN500" s="355">
        <v>987</v>
      </c>
      <c r="AO500" s="355">
        <v>1032</v>
      </c>
      <c r="AP500" s="355">
        <v>1030</v>
      </c>
      <c r="AQ500" s="355">
        <v>1074</v>
      </c>
      <c r="AR500" s="355">
        <v>1182</v>
      </c>
      <c r="AS500" s="355">
        <v>1115</v>
      </c>
      <c r="AT500" s="355">
        <v>1132</v>
      </c>
      <c r="AU500" s="355">
        <v>1167</v>
      </c>
      <c r="AV500" s="355">
        <v>1071</v>
      </c>
      <c r="AW500" s="355">
        <v>1140</v>
      </c>
      <c r="AX500" s="355">
        <v>1077</v>
      </c>
      <c r="AY500" s="355">
        <v>1079</v>
      </c>
      <c r="AZ500" s="355">
        <v>1060</v>
      </c>
      <c r="BA500" s="355">
        <v>1012</v>
      </c>
      <c r="BB500" s="355">
        <v>1070</v>
      </c>
      <c r="BC500" s="355">
        <v>1085</v>
      </c>
      <c r="BD500" s="355">
        <v>1002</v>
      </c>
      <c r="BE500" s="355">
        <v>958</v>
      </c>
      <c r="BF500" s="355">
        <v>997</v>
      </c>
      <c r="BG500" s="355">
        <v>992</v>
      </c>
      <c r="BH500" s="355">
        <v>988</v>
      </c>
      <c r="BI500" s="355">
        <v>1077</v>
      </c>
      <c r="BJ500" s="355">
        <v>1113</v>
      </c>
      <c r="BK500" s="355">
        <v>1157</v>
      </c>
      <c r="BL500" s="355">
        <v>1232</v>
      </c>
      <c r="BM500" s="355">
        <v>1129</v>
      </c>
      <c r="BN500" s="355">
        <v>1299</v>
      </c>
      <c r="BO500" s="355">
        <v>1259</v>
      </c>
      <c r="BP500" s="355">
        <v>1214</v>
      </c>
      <c r="BQ500" s="355">
        <v>1265</v>
      </c>
      <c r="BR500" s="355">
        <v>1277</v>
      </c>
      <c r="BS500" s="355">
        <v>1255</v>
      </c>
      <c r="BT500" s="355">
        <v>1273</v>
      </c>
      <c r="BU500" s="355">
        <v>1181</v>
      </c>
      <c r="BV500" s="355">
        <v>1146</v>
      </c>
      <c r="BW500" s="355">
        <v>1118</v>
      </c>
      <c r="BX500" s="355">
        <v>1064</v>
      </c>
      <c r="BY500" s="355">
        <v>1058</v>
      </c>
      <c r="BZ500" s="355">
        <v>1029</v>
      </c>
      <c r="CA500" s="355">
        <v>925</v>
      </c>
      <c r="CB500" s="355">
        <v>870</v>
      </c>
      <c r="CC500" s="355">
        <v>989</v>
      </c>
      <c r="CD500" s="355">
        <v>948</v>
      </c>
      <c r="CE500" s="355">
        <v>880</v>
      </c>
      <c r="CF500" s="355">
        <v>910</v>
      </c>
      <c r="CG500" s="355">
        <v>938</v>
      </c>
      <c r="CH500" s="355">
        <v>837</v>
      </c>
      <c r="CI500" s="355">
        <v>970</v>
      </c>
      <c r="CJ500" s="355">
        <v>989</v>
      </c>
      <c r="CK500" s="355">
        <v>740</v>
      </c>
      <c r="CL500" s="355">
        <v>691</v>
      </c>
      <c r="CM500" s="355">
        <v>645</v>
      </c>
      <c r="CN500" s="355">
        <v>570</v>
      </c>
      <c r="CO500" s="355">
        <v>578</v>
      </c>
      <c r="CP500" s="355">
        <v>442</v>
      </c>
      <c r="CQ500" s="355">
        <v>426</v>
      </c>
      <c r="CR500" s="355">
        <v>410</v>
      </c>
      <c r="CS500" s="355">
        <v>355</v>
      </c>
      <c r="CT500" s="355">
        <v>296</v>
      </c>
      <c r="CU500" s="355">
        <v>259</v>
      </c>
      <c r="CV500" s="355">
        <v>215</v>
      </c>
      <c r="CW500" s="355">
        <v>176</v>
      </c>
      <c r="CX500" s="355">
        <v>150</v>
      </c>
      <c r="CY500" s="355">
        <v>395</v>
      </c>
      <c r="CZ500" s="51">
        <v>842</v>
      </c>
      <c r="DA500" s="51">
        <v>765</v>
      </c>
      <c r="DB500" s="51">
        <v>878</v>
      </c>
      <c r="DC500" s="51">
        <v>892</v>
      </c>
      <c r="DD500" s="51">
        <v>971</v>
      </c>
      <c r="DE500" s="51">
        <v>1009</v>
      </c>
      <c r="DF500" s="51">
        <v>1030</v>
      </c>
      <c r="DG500" s="51">
        <v>1031</v>
      </c>
      <c r="DH500" s="51">
        <v>1010</v>
      </c>
      <c r="DI500" s="51">
        <v>1072</v>
      </c>
      <c r="DJ500" s="51">
        <v>1040</v>
      </c>
      <c r="DK500" s="51">
        <v>1089</v>
      </c>
      <c r="DL500" s="51">
        <v>1066</v>
      </c>
      <c r="DM500" s="51">
        <v>1063</v>
      </c>
      <c r="DN500" s="51">
        <v>1068</v>
      </c>
      <c r="DO500" s="51">
        <v>1019</v>
      </c>
      <c r="DP500" s="51">
        <v>1008</v>
      </c>
      <c r="DQ500" s="51">
        <v>965</v>
      </c>
      <c r="DR500" s="51">
        <v>940</v>
      </c>
      <c r="DS500" s="51">
        <v>687</v>
      </c>
      <c r="DT500" s="51">
        <v>720</v>
      </c>
      <c r="DU500" s="51">
        <v>762</v>
      </c>
      <c r="DV500" s="51">
        <v>799</v>
      </c>
      <c r="DW500" s="51">
        <v>913</v>
      </c>
      <c r="DX500" s="51">
        <v>970</v>
      </c>
      <c r="DY500" s="51">
        <v>1104</v>
      </c>
      <c r="DZ500" s="51">
        <v>1006</v>
      </c>
      <c r="EA500" s="51">
        <v>1082</v>
      </c>
      <c r="EB500" s="51">
        <v>1159</v>
      </c>
      <c r="EC500" s="51">
        <v>1199</v>
      </c>
      <c r="ED500" s="51">
        <v>1207</v>
      </c>
      <c r="EE500" s="51">
        <v>1186</v>
      </c>
      <c r="EF500" s="51">
        <v>1203</v>
      </c>
      <c r="EG500" s="51">
        <v>1236</v>
      </c>
      <c r="EH500" s="51">
        <v>1299</v>
      </c>
      <c r="EI500" s="51">
        <v>1170</v>
      </c>
      <c r="EJ500" s="51">
        <v>1211</v>
      </c>
      <c r="EK500" s="51">
        <v>1294</v>
      </c>
      <c r="EL500" s="51">
        <v>1164</v>
      </c>
      <c r="EM500" s="51">
        <v>1164</v>
      </c>
      <c r="EN500" s="51">
        <v>1141</v>
      </c>
      <c r="EO500" s="51">
        <v>1174</v>
      </c>
      <c r="EP500" s="51">
        <v>1196</v>
      </c>
      <c r="EQ500" s="51">
        <v>1101</v>
      </c>
      <c r="ER500" s="51">
        <v>1074</v>
      </c>
      <c r="ES500" s="51">
        <v>1002</v>
      </c>
      <c r="ET500" s="51">
        <v>963</v>
      </c>
      <c r="EU500" s="51">
        <v>1013</v>
      </c>
      <c r="EV500" s="51">
        <v>1104</v>
      </c>
      <c r="EW500" s="51">
        <v>1175</v>
      </c>
      <c r="EX500" s="51">
        <v>1279</v>
      </c>
      <c r="EY500" s="51">
        <v>1264</v>
      </c>
      <c r="EZ500" s="51">
        <v>1227</v>
      </c>
      <c r="FA500" s="51">
        <v>1354</v>
      </c>
      <c r="FB500" s="51">
        <v>1307</v>
      </c>
      <c r="FC500" s="51">
        <v>1276</v>
      </c>
      <c r="FD500" s="51">
        <v>1257</v>
      </c>
      <c r="FE500" s="51">
        <v>1329</v>
      </c>
      <c r="FF500" s="51">
        <v>1328</v>
      </c>
      <c r="FG500" s="51">
        <v>1214</v>
      </c>
      <c r="FH500" s="51">
        <v>1213</v>
      </c>
      <c r="FI500" s="51">
        <v>1217</v>
      </c>
      <c r="FJ500" s="51">
        <v>1114</v>
      </c>
      <c r="FK500" s="51">
        <v>1096</v>
      </c>
      <c r="FL500" s="51">
        <v>1055</v>
      </c>
      <c r="FM500" s="51">
        <v>1101</v>
      </c>
      <c r="FN500" s="51">
        <v>1094</v>
      </c>
      <c r="FO500" s="51">
        <v>1012</v>
      </c>
      <c r="FP500" s="51">
        <v>1014</v>
      </c>
      <c r="FQ500" s="51">
        <v>1074</v>
      </c>
      <c r="FR500" s="51">
        <v>901</v>
      </c>
      <c r="FS500" s="51">
        <v>973</v>
      </c>
      <c r="FT500" s="51">
        <v>1025</v>
      </c>
      <c r="FU500" s="51">
        <v>1000</v>
      </c>
      <c r="FV500" s="51">
        <v>1029</v>
      </c>
      <c r="FW500" s="51">
        <v>1086</v>
      </c>
      <c r="FX500" s="51">
        <v>780</v>
      </c>
      <c r="FY500" s="51">
        <v>849</v>
      </c>
      <c r="FZ500" s="51">
        <v>705</v>
      </c>
      <c r="GA500" s="51">
        <v>663</v>
      </c>
      <c r="GB500" s="51">
        <v>640</v>
      </c>
      <c r="GC500" s="51">
        <v>570</v>
      </c>
      <c r="GD500" s="51">
        <v>502</v>
      </c>
      <c r="GE500" s="51">
        <v>492</v>
      </c>
      <c r="GF500" s="51">
        <v>442</v>
      </c>
      <c r="GG500" s="51">
        <v>397</v>
      </c>
      <c r="GH500" s="51">
        <v>354</v>
      </c>
      <c r="GI500" s="51">
        <v>330</v>
      </c>
      <c r="GJ500" s="51">
        <v>292</v>
      </c>
      <c r="GK500" s="51">
        <v>224</v>
      </c>
      <c r="GL500" s="52">
        <v>870</v>
      </c>
    </row>
    <row r="501" spans="1:194" s="1" customFormat="1">
      <c r="A501" s="30" t="s">
        <v>124</v>
      </c>
      <c r="B501" s="1" t="s">
        <v>574</v>
      </c>
      <c r="C501" s="29" t="str">
        <f t="shared" si="124"/>
        <v>LA Wales - Cardiff</v>
      </c>
      <c r="D501" s="50">
        <f t="shared" si="125"/>
        <v>144027</v>
      </c>
      <c r="E501" s="50">
        <f t="shared" si="125"/>
        <v>152956</v>
      </c>
      <c r="F501" s="51">
        <f>G501+H501</f>
        <v>372089</v>
      </c>
      <c r="G501" s="51">
        <f>SUM(M501:CY501)</f>
        <v>182357</v>
      </c>
      <c r="H501" s="52">
        <f>SUM(CZ501:GL501)</f>
        <v>189732</v>
      </c>
      <c r="I501" s="52">
        <f>SUM(AE501:CY501)</f>
        <v>144027</v>
      </c>
      <c r="J501" s="52">
        <f>SUM(DR501:GL501)</f>
        <v>152956</v>
      </c>
      <c r="K501" s="49">
        <f>SUM(M501:AD501)</f>
        <v>38330</v>
      </c>
      <c r="L501" s="50">
        <f>SUM(CZ501:DQ501)</f>
        <v>36776</v>
      </c>
      <c r="M501" s="355">
        <v>1950</v>
      </c>
      <c r="N501" s="355">
        <v>1875</v>
      </c>
      <c r="O501" s="355">
        <v>1880</v>
      </c>
      <c r="P501" s="355">
        <v>1977</v>
      </c>
      <c r="Q501" s="355">
        <v>2035</v>
      </c>
      <c r="R501" s="355">
        <v>2099</v>
      </c>
      <c r="S501" s="355">
        <v>2234</v>
      </c>
      <c r="T501" s="355">
        <v>2194</v>
      </c>
      <c r="U501" s="355">
        <v>2213</v>
      </c>
      <c r="V501" s="355">
        <v>2181</v>
      </c>
      <c r="W501" s="355">
        <v>2303</v>
      </c>
      <c r="X501" s="355">
        <v>2380</v>
      </c>
      <c r="Y501" s="355">
        <v>2271</v>
      </c>
      <c r="Z501" s="355">
        <v>2188</v>
      </c>
      <c r="AA501" s="355">
        <v>2173</v>
      </c>
      <c r="AB501" s="355">
        <v>2117</v>
      </c>
      <c r="AC501" s="355">
        <v>2130</v>
      </c>
      <c r="AD501" s="355">
        <v>2130</v>
      </c>
      <c r="AE501" s="355">
        <v>2327</v>
      </c>
      <c r="AF501" s="355">
        <v>4164</v>
      </c>
      <c r="AG501" s="355">
        <v>4565</v>
      </c>
      <c r="AH501" s="355">
        <v>4249</v>
      </c>
      <c r="AI501" s="355">
        <v>3797</v>
      </c>
      <c r="AJ501" s="355">
        <v>3628</v>
      </c>
      <c r="AK501" s="355">
        <v>3513</v>
      </c>
      <c r="AL501" s="355">
        <v>3439</v>
      </c>
      <c r="AM501" s="355">
        <v>3420</v>
      </c>
      <c r="AN501" s="355">
        <v>3228</v>
      </c>
      <c r="AO501" s="355">
        <v>3077</v>
      </c>
      <c r="AP501" s="355">
        <v>2999</v>
      </c>
      <c r="AQ501" s="355">
        <v>2824</v>
      </c>
      <c r="AR501" s="355">
        <v>2846</v>
      </c>
      <c r="AS501" s="355">
        <v>2776</v>
      </c>
      <c r="AT501" s="355">
        <v>2588</v>
      </c>
      <c r="AU501" s="355">
        <v>2705</v>
      </c>
      <c r="AV501" s="355">
        <v>2608</v>
      </c>
      <c r="AW501" s="355">
        <v>2669</v>
      </c>
      <c r="AX501" s="355">
        <v>2467</v>
      </c>
      <c r="AY501" s="355">
        <v>2494</v>
      </c>
      <c r="AZ501" s="355">
        <v>2498</v>
      </c>
      <c r="BA501" s="355">
        <v>2343</v>
      </c>
      <c r="BB501" s="355">
        <v>2361</v>
      </c>
      <c r="BC501" s="355">
        <v>2324</v>
      </c>
      <c r="BD501" s="355">
        <v>2260</v>
      </c>
      <c r="BE501" s="355">
        <v>2022</v>
      </c>
      <c r="BF501" s="355">
        <v>2128</v>
      </c>
      <c r="BG501" s="355">
        <v>2019</v>
      </c>
      <c r="BH501" s="355">
        <v>2027</v>
      </c>
      <c r="BI501" s="355">
        <v>2070</v>
      </c>
      <c r="BJ501" s="355">
        <v>1928</v>
      </c>
      <c r="BK501" s="355">
        <v>1966</v>
      </c>
      <c r="BL501" s="355">
        <v>2100</v>
      </c>
      <c r="BM501" s="355">
        <v>2061</v>
      </c>
      <c r="BN501" s="355">
        <v>2078</v>
      </c>
      <c r="BO501" s="355">
        <v>1992</v>
      </c>
      <c r="BP501" s="355">
        <v>2070</v>
      </c>
      <c r="BQ501" s="355">
        <v>1888</v>
      </c>
      <c r="BR501" s="355">
        <v>2027</v>
      </c>
      <c r="BS501" s="355">
        <v>1976</v>
      </c>
      <c r="BT501" s="355">
        <v>1918</v>
      </c>
      <c r="BU501" s="355">
        <v>1994</v>
      </c>
      <c r="BV501" s="355">
        <v>1814</v>
      </c>
      <c r="BW501" s="355">
        <v>1830</v>
      </c>
      <c r="BX501" s="355">
        <v>1808</v>
      </c>
      <c r="BY501" s="355">
        <v>1654</v>
      </c>
      <c r="BZ501" s="355">
        <v>1666</v>
      </c>
      <c r="CA501" s="355">
        <v>1538</v>
      </c>
      <c r="CB501" s="355">
        <v>1449</v>
      </c>
      <c r="CC501" s="355">
        <v>1467</v>
      </c>
      <c r="CD501" s="355">
        <v>1364</v>
      </c>
      <c r="CE501" s="355">
        <v>1286</v>
      </c>
      <c r="CF501" s="355">
        <v>1359</v>
      </c>
      <c r="CG501" s="355">
        <v>1353</v>
      </c>
      <c r="CH501" s="355">
        <v>1306</v>
      </c>
      <c r="CI501" s="355">
        <v>1244</v>
      </c>
      <c r="CJ501" s="355">
        <v>1342</v>
      </c>
      <c r="CK501" s="355">
        <v>991</v>
      </c>
      <c r="CL501" s="355">
        <v>942</v>
      </c>
      <c r="CM501" s="355">
        <v>905</v>
      </c>
      <c r="CN501" s="355">
        <v>742</v>
      </c>
      <c r="CO501" s="355">
        <v>691</v>
      </c>
      <c r="CP501" s="355">
        <v>611</v>
      </c>
      <c r="CQ501" s="355">
        <v>589</v>
      </c>
      <c r="CR501" s="355">
        <v>538</v>
      </c>
      <c r="CS501" s="355">
        <v>490</v>
      </c>
      <c r="CT501" s="355">
        <v>446</v>
      </c>
      <c r="CU501" s="355">
        <v>394</v>
      </c>
      <c r="CV501" s="355">
        <v>368</v>
      </c>
      <c r="CW501" s="355">
        <v>281</v>
      </c>
      <c r="CX501" s="355">
        <v>249</v>
      </c>
      <c r="CY501" s="355">
        <v>877</v>
      </c>
      <c r="CZ501" s="51">
        <v>1899</v>
      </c>
      <c r="DA501" s="51">
        <v>1771</v>
      </c>
      <c r="DB501" s="51">
        <v>1936</v>
      </c>
      <c r="DC501" s="51">
        <v>1912</v>
      </c>
      <c r="DD501" s="51">
        <v>1906</v>
      </c>
      <c r="DE501" s="51">
        <v>1979</v>
      </c>
      <c r="DF501" s="51">
        <v>2179</v>
      </c>
      <c r="DG501" s="51">
        <v>2072</v>
      </c>
      <c r="DH501" s="51">
        <v>2072</v>
      </c>
      <c r="DI501" s="51">
        <v>2159</v>
      </c>
      <c r="DJ501" s="51">
        <v>2272</v>
      </c>
      <c r="DK501" s="51">
        <v>2181</v>
      </c>
      <c r="DL501" s="51">
        <v>2130</v>
      </c>
      <c r="DM501" s="51">
        <v>2177</v>
      </c>
      <c r="DN501" s="51">
        <v>2202</v>
      </c>
      <c r="DO501" s="51">
        <v>2038</v>
      </c>
      <c r="DP501" s="51">
        <v>1973</v>
      </c>
      <c r="DQ501" s="51">
        <v>1918</v>
      </c>
      <c r="DR501" s="51">
        <v>2456</v>
      </c>
      <c r="DS501" s="51">
        <v>5008</v>
      </c>
      <c r="DT501" s="51">
        <v>5289</v>
      </c>
      <c r="DU501" s="51">
        <v>4715</v>
      </c>
      <c r="DV501" s="51">
        <v>3885</v>
      </c>
      <c r="DW501" s="51">
        <v>3482</v>
      </c>
      <c r="DX501" s="51">
        <v>3532</v>
      </c>
      <c r="DY501" s="51">
        <v>3267</v>
      </c>
      <c r="DZ501" s="51">
        <v>3180</v>
      </c>
      <c r="EA501" s="51">
        <v>3046</v>
      </c>
      <c r="EB501" s="51">
        <v>3008</v>
      </c>
      <c r="EC501" s="51">
        <v>2874</v>
      </c>
      <c r="ED501" s="51">
        <v>2959</v>
      </c>
      <c r="EE501" s="51">
        <v>2913</v>
      </c>
      <c r="EF501" s="51">
        <v>2760</v>
      </c>
      <c r="EG501" s="51">
        <v>2767</v>
      </c>
      <c r="EH501" s="51">
        <v>2752</v>
      </c>
      <c r="EI501" s="51">
        <v>2755</v>
      </c>
      <c r="EJ501" s="51">
        <v>2702</v>
      </c>
      <c r="EK501" s="51">
        <v>2636</v>
      </c>
      <c r="EL501" s="51">
        <v>2504</v>
      </c>
      <c r="EM501" s="51">
        <v>2570</v>
      </c>
      <c r="EN501" s="51">
        <v>2446</v>
      </c>
      <c r="EO501" s="51">
        <v>2437</v>
      </c>
      <c r="EP501" s="51">
        <v>2445</v>
      </c>
      <c r="EQ501" s="51">
        <v>2222</v>
      </c>
      <c r="ER501" s="51">
        <v>2087</v>
      </c>
      <c r="ES501" s="51">
        <v>2144</v>
      </c>
      <c r="ET501" s="51">
        <v>2085</v>
      </c>
      <c r="EU501" s="51">
        <v>2025</v>
      </c>
      <c r="EV501" s="51">
        <v>1996</v>
      </c>
      <c r="EW501" s="51">
        <v>1996</v>
      </c>
      <c r="EX501" s="51">
        <v>2092</v>
      </c>
      <c r="EY501" s="51">
        <v>2164</v>
      </c>
      <c r="EZ501" s="51">
        <v>2129</v>
      </c>
      <c r="FA501" s="51">
        <v>2103</v>
      </c>
      <c r="FB501" s="51">
        <v>2108</v>
      </c>
      <c r="FC501" s="51">
        <v>2082</v>
      </c>
      <c r="FD501" s="51">
        <v>2176</v>
      </c>
      <c r="FE501" s="51">
        <v>2150</v>
      </c>
      <c r="FF501" s="51">
        <v>2089</v>
      </c>
      <c r="FG501" s="51">
        <v>2083</v>
      </c>
      <c r="FH501" s="51">
        <v>2005</v>
      </c>
      <c r="FI501" s="51">
        <v>1910</v>
      </c>
      <c r="FJ501" s="51">
        <v>1868</v>
      </c>
      <c r="FK501" s="51">
        <v>1793</v>
      </c>
      <c r="FL501" s="51">
        <v>1849</v>
      </c>
      <c r="FM501" s="51">
        <v>1675</v>
      </c>
      <c r="FN501" s="51">
        <v>1594</v>
      </c>
      <c r="FO501" s="51">
        <v>1490</v>
      </c>
      <c r="FP501" s="51">
        <v>1541</v>
      </c>
      <c r="FQ501" s="51">
        <v>1518</v>
      </c>
      <c r="FR501" s="51">
        <v>1439</v>
      </c>
      <c r="FS501" s="51">
        <v>1413</v>
      </c>
      <c r="FT501" s="51">
        <v>1428</v>
      </c>
      <c r="FU501" s="51">
        <v>1355</v>
      </c>
      <c r="FV501" s="51">
        <v>1459</v>
      </c>
      <c r="FW501" s="51">
        <v>1541</v>
      </c>
      <c r="FX501" s="51">
        <v>1115</v>
      </c>
      <c r="FY501" s="51">
        <v>1108</v>
      </c>
      <c r="FZ501" s="51">
        <v>1050</v>
      </c>
      <c r="GA501" s="51">
        <v>983</v>
      </c>
      <c r="GB501" s="51">
        <v>888</v>
      </c>
      <c r="GC501" s="51">
        <v>819</v>
      </c>
      <c r="GD501" s="51">
        <v>784</v>
      </c>
      <c r="GE501" s="51">
        <v>773</v>
      </c>
      <c r="GF501" s="51">
        <v>785</v>
      </c>
      <c r="GG501" s="51">
        <v>668</v>
      </c>
      <c r="GH501" s="51">
        <v>628</v>
      </c>
      <c r="GI501" s="51">
        <v>526</v>
      </c>
      <c r="GJ501" s="51">
        <v>509</v>
      </c>
      <c r="GK501" s="51">
        <v>464</v>
      </c>
      <c r="GL501" s="52">
        <v>1859</v>
      </c>
    </row>
    <row r="502" spans="1:194" s="1" customFormat="1">
      <c r="A502" s="30" t="s">
        <v>124</v>
      </c>
      <c r="B502" s="1" t="s">
        <v>575</v>
      </c>
      <c r="C502" s="29" t="str">
        <f t="shared" si="124"/>
        <v>LA Wales - Carmarthenshire</v>
      </c>
      <c r="D502" s="50">
        <f t="shared" ref="D502:D531" si="126">I502</f>
        <v>73444</v>
      </c>
      <c r="E502" s="50">
        <f t="shared" ref="E502:E531" si="127">J502</f>
        <v>78994</v>
      </c>
      <c r="F502" s="51">
        <f t="shared" ref="F502:F519" si="128">G502+H502</f>
        <v>189117</v>
      </c>
      <c r="G502" s="51">
        <f t="shared" ref="G502:G519" si="129">SUM(M502:CY502)</f>
        <v>92284</v>
      </c>
      <c r="H502" s="52">
        <f t="shared" ref="H502:H519" si="130">SUM(CZ502:GL502)</f>
        <v>96833</v>
      </c>
      <c r="I502" s="52">
        <f t="shared" ref="I502:I519" si="131">SUM(AE502:CY502)</f>
        <v>73444</v>
      </c>
      <c r="J502" s="52">
        <f t="shared" ref="J502:J519" si="132">SUM(DR502:GL502)</f>
        <v>78994</v>
      </c>
      <c r="K502" s="49">
        <f t="shared" ref="K502:K519" si="133">SUM(M502:AD502)</f>
        <v>18840</v>
      </c>
      <c r="L502" s="50">
        <f t="shared" ref="L502:L519" si="134">SUM(CZ502:DQ502)</f>
        <v>17839</v>
      </c>
      <c r="M502" s="355">
        <v>856</v>
      </c>
      <c r="N502" s="355">
        <v>866</v>
      </c>
      <c r="O502" s="355">
        <v>854</v>
      </c>
      <c r="P502" s="355">
        <v>934</v>
      </c>
      <c r="Q502" s="355">
        <v>976</v>
      </c>
      <c r="R502" s="355">
        <v>1016</v>
      </c>
      <c r="S502" s="355">
        <v>1068</v>
      </c>
      <c r="T502" s="355">
        <v>1057</v>
      </c>
      <c r="U502" s="355">
        <v>1032</v>
      </c>
      <c r="V502" s="355">
        <v>1077</v>
      </c>
      <c r="W502" s="355">
        <v>1158</v>
      </c>
      <c r="X502" s="355">
        <v>1168</v>
      </c>
      <c r="Y502" s="355">
        <v>1148</v>
      </c>
      <c r="Z502" s="355">
        <v>1099</v>
      </c>
      <c r="AA502" s="355">
        <v>1137</v>
      </c>
      <c r="AB502" s="355">
        <v>1146</v>
      </c>
      <c r="AC502" s="355">
        <v>1150</v>
      </c>
      <c r="AD502" s="355">
        <v>1098</v>
      </c>
      <c r="AE502" s="355">
        <v>1071</v>
      </c>
      <c r="AF502" s="355">
        <v>898</v>
      </c>
      <c r="AG502" s="355">
        <v>829</v>
      </c>
      <c r="AH502" s="355">
        <v>834</v>
      </c>
      <c r="AI502" s="355">
        <v>847</v>
      </c>
      <c r="AJ502" s="355">
        <v>907</v>
      </c>
      <c r="AK502" s="355">
        <v>957</v>
      </c>
      <c r="AL502" s="355">
        <v>1013</v>
      </c>
      <c r="AM502" s="355">
        <v>1000</v>
      </c>
      <c r="AN502" s="355">
        <v>923</v>
      </c>
      <c r="AO502" s="355">
        <v>977</v>
      </c>
      <c r="AP502" s="355">
        <v>975</v>
      </c>
      <c r="AQ502" s="355">
        <v>1005</v>
      </c>
      <c r="AR502" s="355">
        <v>1049</v>
      </c>
      <c r="AS502" s="355">
        <v>1077</v>
      </c>
      <c r="AT502" s="355">
        <v>1035</v>
      </c>
      <c r="AU502" s="355">
        <v>1116</v>
      </c>
      <c r="AV502" s="355">
        <v>1060</v>
      </c>
      <c r="AW502" s="355">
        <v>1050</v>
      </c>
      <c r="AX502" s="355">
        <v>991</v>
      </c>
      <c r="AY502" s="355">
        <v>1021</v>
      </c>
      <c r="AZ502" s="355">
        <v>1015</v>
      </c>
      <c r="BA502" s="355">
        <v>996</v>
      </c>
      <c r="BB502" s="355">
        <v>1033</v>
      </c>
      <c r="BC502" s="355">
        <v>1042</v>
      </c>
      <c r="BD502" s="355">
        <v>1003</v>
      </c>
      <c r="BE502" s="355">
        <v>929</v>
      </c>
      <c r="BF502" s="355">
        <v>918</v>
      </c>
      <c r="BG502" s="355">
        <v>1008</v>
      </c>
      <c r="BH502" s="355">
        <v>1037</v>
      </c>
      <c r="BI502" s="355">
        <v>1074</v>
      </c>
      <c r="BJ502" s="355">
        <v>1130</v>
      </c>
      <c r="BK502" s="355">
        <v>1203</v>
      </c>
      <c r="BL502" s="355">
        <v>1281</v>
      </c>
      <c r="BM502" s="355">
        <v>1243</v>
      </c>
      <c r="BN502" s="355">
        <v>1231</v>
      </c>
      <c r="BO502" s="355">
        <v>1260</v>
      </c>
      <c r="BP502" s="355">
        <v>1356</v>
      </c>
      <c r="BQ502" s="355">
        <v>1372</v>
      </c>
      <c r="BR502" s="355">
        <v>1413</v>
      </c>
      <c r="BS502" s="355">
        <v>1455</v>
      </c>
      <c r="BT502" s="355">
        <v>1317</v>
      </c>
      <c r="BU502" s="355">
        <v>1416</v>
      </c>
      <c r="BV502" s="355">
        <v>1373</v>
      </c>
      <c r="BW502" s="355">
        <v>1349</v>
      </c>
      <c r="BX502" s="355">
        <v>1279</v>
      </c>
      <c r="BY502" s="355">
        <v>1311</v>
      </c>
      <c r="BZ502" s="355">
        <v>1261</v>
      </c>
      <c r="CA502" s="355">
        <v>1172</v>
      </c>
      <c r="CB502" s="355">
        <v>1270</v>
      </c>
      <c r="CC502" s="355">
        <v>1212</v>
      </c>
      <c r="CD502" s="355">
        <v>1197</v>
      </c>
      <c r="CE502" s="355">
        <v>1164</v>
      </c>
      <c r="CF502" s="355">
        <v>1112</v>
      </c>
      <c r="CG502" s="355">
        <v>1141</v>
      </c>
      <c r="CH502" s="355">
        <v>1175</v>
      </c>
      <c r="CI502" s="355">
        <v>1186</v>
      </c>
      <c r="CJ502" s="355">
        <v>1175</v>
      </c>
      <c r="CK502" s="355">
        <v>999</v>
      </c>
      <c r="CL502" s="355">
        <v>920</v>
      </c>
      <c r="CM502" s="355">
        <v>863</v>
      </c>
      <c r="CN502" s="355">
        <v>789</v>
      </c>
      <c r="CO502" s="355">
        <v>736</v>
      </c>
      <c r="CP502" s="355">
        <v>619</v>
      </c>
      <c r="CQ502" s="355">
        <v>561</v>
      </c>
      <c r="CR502" s="355">
        <v>506</v>
      </c>
      <c r="CS502" s="355">
        <v>445</v>
      </c>
      <c r="CT502" s="355">
        <v>454</v>
      </c>
      <c r="CU502" s="355">
        <v>361</v>
      </c>
      <c r="CV502" s="355">
        <v>330</v>
      </c>
      <c r="CW502" s="355">
        <v>265</v>
      </c>
      <c r="CX502" s="355">
        <v>198</v>
      </c>
      <c r="CY502" s="355">
        <v>654</v>
      </c>
      <c r="CZ502" s="51">
        <v>772</v>
      </c>
      <c r="DA502" s="51">
        <v>780</v>
      </c>
      <c r="DB502" s="51">
        <v>871</v>
      </c>
      <c r="DC502" s="51">
        <v>913</v>
      </c>
      <c r="DD502" s="51">
        <v>952</v>
      </c>
      <c r="DE502" s="51">
        <v>951</v>
      </c>
      <c r="DF502" s="51">
        <v>991</v>
      </c>
      <c r="DG502" s="51">
        <v>959</v>
      </c>
      <c r="DH502" s="51">
        <v>982</v>
      </c>
      <c r="DI502" s="51">
        <v>1076</v>
      </c>
      <c r="DJ502" s="51">
        <v>1055</v>
      </c>
      <c r="DK502" s="51">
        <v>1107</v>
      </c>
      <c r="DL502" s="51">
        <v>1057</v>
      </c>
      <c r="DM502" s="51">
        <v>1051</v>
      </c>
      <c r="DN502" s="51">
        <v>1165</v>
      </c>
      <c r="DO502" s="51">
        <v>1077</v>
      </c>
      <c r="DP502" s="51">
        <v>992</v>
      </c>
      <c r="DQ502" s="51">
        <v>1088</v>
      </c>
      <c r="DR502" s="51">
        <v>958</v>
      </c>
      <c r="DS502" s="51">
        <v>718</v>
      </c>
      <c r="DT502" s="51">
        <v>640</v>
      </c>
      <c r="DU502" s="51">
        <v>736</v>
      </c>
      <c r="DV502" s="51">
        <v>828</v>
      </c>
      <c r="DW502" s="51">
        <v>870</v>
      </c>
      <c r="DX502" s="51">
        <v>907</v>
      </c>
      <c r="DY502" s="51">
        <v>970</v>
      </c>
      <c r="DZ502" s="51">
        <v>1009</v>
      </c>
      <c r="EA502" s="51">
        <v>985</v>
      </c>
      <c r="EB502" s="51">
        <v>1004</v>
      </c>
      <c r="EC502" s="51">
        <v>1031</v>
      </c>
      <c r="ED502" s="51">
        <v>1107</v>
      </c>
      <c r="EE502" s="51">
        <v>1137</v>
      </c>
      <c r="EF502" s="51">
        <v>992</v>
      </c>
      <c r="EG502" s="51">
        <v>1147</v>
      </c>
      <c r="EH502" s="51">
        <v>1159</v>
      </c>
      <c r="EI502" s="51">
        <v>1140</v>
      </c>
      <c r="EJ502" s="51">
        <v>1127</v>
      </c>
      <c r="EK502" s="51">
        <v>1081</v>
      </c>
      <c r="EL502" s="51">
        <v>1136</v>
      </c>
      <c r="EM502" s="51">
        <v>1122</v>
      </c>
      <c r="EN502" s="51">
        <v>1086</v>
      </c>
      <c r="EO502" s="51">
        <v>1166</v>
      </c>
      <c r="EP502" s="51">
        <v>1144</v>
      </c>
      <c r="EQ502" s="51">
        <v>1109</v>
      </c>
      <c r="ER502" s="51">
        <v>1047</v>
      </c>
      <c r="ES502" s="51">
        <v>917</v>
      </c>
      <c r="ET502" s="51">
        <v>1019</v>
      </c>
      <c r="EU502" s="51">
        <v>1092</v>
      </c>
      <c r="EV502" s="51">
        <v>1123</v>
      </c>
      <c r="EW502" s="51">
        <v>1191</v>
      </c>
      <c r="EX502" s="51">
        <v>1271</v>
      </c>
      <c r="EY502" s="51">
        <v>1321</v>
      </c>
      <c r="EZ502" s="51">
        <v>1371</v>
      </c>
      <c r="FA502" s="51">
        <v>1431</v>
      </c>
      <c r="FB502" s="51">
        <v>1465</v>
      </c>
      <c r="FC502" s="51">
        <v>1431</v>
      </c>
      <c r="FD502" s="51">
        <v>1514</v>
      </c>
      <c r="FE502" s="51">
        <v>1532</v>
      </c>
      <c r="FF502" s="51">
        <v>1528</v>
      </c>
      <c r="FG502" s="51">
        <v>1515</v>
      </c>
      <c r="FH502" s="51">
        <v>1491</v>
      </c>
      <c r="FI502" s="51">
        <v>1499</v>
      </c>
      <c r="FJ502" s="51">
        <v>1413</v>
      </c>
      <c r="FK502" s="51">
        <v>1440</v>
      </c>
      <c r="FL502" s="51">
        <v>1395</v>
      </c>
      <c r="FM502" s="51">
        <v>1335</v>
      </c>
      <c r="FN502" s="51">
        <v>1339</v>
      </c>
      <c r="FO502" s="51">
        <v>1285</v>
      </c>
      <c r="FP502" s="51">
        <v>1249</v>
      </c>
      <c r="FQ502" s="51">
        <v>1272</v>
      </c>
      <c r="FR502" s="51">
        <v>1245</v>
      </c>
      <c r="FS502" s="51">
        <v>1183</v>
      </c>
      <c r="FT502" s="51">
        <v>1158</v>
      </c>
      <c r="FU502" s="51">
        <v>1209</v>
      </c>
      <c r="FV502" s="51">
        <v>1287</v>
      </c>
      <c r="FW502" s="51">
        <v>1283</v>
      </c>
      <c r="FX502" s="51">
        <v>1059</v>
      </c>
      <c r="FY502" s="51">
        <v>953</v>
      </c>
      <c r="FZ502" s="51">
        <v>995</v>
      </c>
      <c r="GA502" s="51">
        <v>927</v>
      </c>
      <c r="GB502" s="51">
        <v>827</v>
      </c>
      <c r="GC502" s="51">
        <v>699</v>
      </c>
      <c r="GD502" s="51">
        <v>645</v>
      </c>
      <c r="GE502" s="51">
        <v>609</v>
      </c>
      <c r="GF502" s="51">
        <v>577</v>
      </c>
      <c r="GG502" s="51">
        <v>545</v>
      </c>
      <c r="GH502" s="51">
        <v>449</v>
      </c>
      <c r="GI502" s="51">
        <v>421</v>
      </c>
      <c r="GJ502" s="51">
        <v>382</v>
      </c>
      <c r="GK502" s="51">
        <v>316</v>
      </c>
      <c r="GL502" s="52">
        <v>1430</v>
      </c>
    </row>
    <row r="503" spans="1:194" s="1" customFormat="1">
      <c r="A503" s="30" t="s">
        <v>124</v>
      </c>
      <c r="B503" s="1" t="s">
        <v>576</v>
      </c>
      <c r="C503" s="29" t="str">
        <f t="shared" si="124"/>
        <v>LA Wales - Ceredigion</v>
      </c>
      <c r="D503" s="50">
        <f t="shared" si="126"/>
        <v>29123</v>
      </c>
      <c r="E503" s="50">
        <f t="shared" si="127"/>
        <v>30949</v>
      </c>
      <c r="F503" s="51">
        <f t="shared" si="128"/>
        <v>71610</v>
      </c>
      <c r="G503" s="51">
        <f t="shared" si="129"/>
        <v>34962</v>
      </c>
      <c r="H503" s="52">
        <f t="shared" si="130"/>
        <v>36648</v>
      </c>
      <c r="I503" s="52">
        <f t="shared" si="131"/>
        <v>29123</v>
      </c>
      <c r="J503" s="52">
        <f t="shared" si="132"/>
        <v>30949</v>
      </c>
      <c r="K503" s="49">
        <f t="shared" si="133"/>
        <v>5839</v>
      </c>
      <c r="L503" s="50">
        <f t="shared" si="134"/>
        <v>5699</v>
      </c>
      <c r="M503" s="355">
        <v>276</v>
      </c>
      <c r="N503" s="355">
        <v>237</v>
      </c>
      <c r="O503" s="355">
        <v>271</v>
      </c>
      <c r="P503" s="355">
        <v>294</v>
      </c>
      <c r="Q503" s="355">
        <v>285</v>
      </c>
      <c r="R503" s="355">
        <v>312</v>
      </c>
      <c r="S503" s="355">
        <v>341</v>
      </c>
      <c r="T503" s="355">
        <v>317</v>
      </c>
      <c r="U503" s="355">
        <v>309</v>
      </c>
      <c r="V503" s="355">
        <v>360</v>
      </c>
      <c r="W503" s="355">
        <v>360</v>
      </c>
      <c r="X503" s="355">
        <v>370</v>
      </c>
      <c r="Y503" s="355">
        <v>368</v>
      </c>
      <c r="Z503" s="355">
        <v>326</v>
      </c>
      <c r="AA503" s="355">
        <v>334</v>
      </c>
      <c r="AB503" s="355">
        <v>346</v>
      </c>
      <c r="AC503" s="355">
        <v>355</v>
      </c>
      <c r="AD503" s="355">
        <v>378</v>
      </c>
      <c r="AE503" s="355">
        <v>435</v>
      </c>
      <c r="AF503" s="355">
        <v>855</v>
      </c>
      <c r="AG503" s="355">
        <v>809</v>
      </c>
      <c r="AH503" s="355">
        <v>767</v>
      </c>
      <c r="AI503" s="355">
        <v>615</v>
      </c>
      <c r="AJ503" s="355">
        <v>548</v>
      </c>
      <c r="AK503" s="355">
        <v>432</v>
      </c>
      <c r="AL503" s="355">
        <v>350</v>
      </c>
      <c r="AM503" s="355">
        <v>336</v>
      </c>
      <c r="AN503" s="355">
        <v>361</v>
      </c>
      <c r="AO503" s="355">
        <v>363</v>
      </c>
      <c r="AP503" s="355">
        <v>307</v>
      </c>
      <c r="AQ503" s="355">
        <v>338</v>
      </c>
      <c r="AR503" s="355">
        <v>347</v>
      </c>
      <c r="AS503" s="355">
        <v>354</v>
      </c>
      <c r="AT503" s="355">
        <v>356</v>
      </c>
      <c r="AU503" s="355">
        <v>352</v>
      </c>
      <c r="AV503" s="355">
        <v>311</v>
      </c>
      <c r="AW503" s="355">
        <v>316</v>
      </c>
      <c r="AX503" s="355">
        <v>334</v>
      </c>
      <c r="AY503" s="355">
        <v>320</v>
      </c>
      <c r="AZ503" s="355">
        <v>335</v>
      </c>
      <c r="BA503" s="355">
        <v>353</v>
      </c>
      <c r="BB503" s="355">
        <v>347</v>
      </c>
      <c r="BC503" s="355">
        <v>316</v>
      </c>
      <c r="BD503" s="355">
        <v>308</v>
      </c>
      <c r="BE503" s="355">
        <v>280</v>
      </c>
      <c r="BF503" s="355">
        <v>309</v>
      </c>
      <c r="BG503" s="355">
        <v>342</v>
      </c>
      <c r="BH503" s="355">
        <v>348</v>
      </c>
      <c r="BI503" s="355">
        <v>356</v>
      </c>
      <c r="BJ503" s="355">
        <v>339</v>
      </c>
      <c r="BK503" s="355">
        <v>402</v>
      </c>
      <c r="BL503" s="355">
        <v>431</v>
      </c>
      <c r="BM503" s="355">
        <v>435</v>
      </c>
      <c r="BN503" s="355">
        <v>504</v>
      </c>
      <c r="BO503" s="355">
        <v>475</v>
      </c>
      <c r="BP503" s="355">
        <v>496</v>
      </c>
      <c r="BQ503" s="355">
        <v>511</v>
      </c>
      <c r="BR503" s="355">
        <v>501</v>
      </c>
      <c r="BS503" s="355">
        <v>541</v>
      </c>
      <c r="BT503" s="355">
        <v>553</v>
      </c>
      <c r="BU503" s="355">
        <v>538</v>
      </c>
      <c r="BV503" s="355">
        <v>517</v>
      </c>
      <c r="BW503" s="355">
        <v>495</v>
      </c>
      <c r="BX503" s="355">
        <v>529</v>
      </c>
      <c r="BY503" s="355">
        <v>518</v>
      </c>
      <c r="BZ503" s="355">
        <v>495</v>
      </c>
      <c r="CA503" s="355">
        <v>519</v>
      </c>
      <c r="CB503" s="355">
        <v>491</v>
      </c>
      <c r="CC503" s="355">
        <v>490</v>
      </c>
      <c r="CD503" s="355">
        <v>448</v>
      </c>
      <c r="CE503" s="355">
        <v>472</v>
      </c>
      <c r="CF503" s="355">
        <v>453</v>
      </c>
      <c r="CG503" s="355">
        <v>454</v>
      </c>
      <c r="CH503" s="355">
        <v>509</v>
      </c>
      <c r="CI503" s="355">
        <v>531</v>
      </c>
      <c r="CJ503" s="355">
        <v>500</v>
      </c>
      <c r="CK503" s="355">
        <v>376</v>
      </c>
      <c r="CL503" s="355">
        <v>376</v>
      </c>
      <c r="CM503" s="355">
        <v>354</v>
      </c>
      <c r="CN503" s="355">
        <v>347</v>
      </c>
      <c r="CO503" s="355">
        <v>289</v>
      </c>
      <c r="CP503" s="355">
        <v>213</v>
      </c>
      <c r="CQ503" s="355">
        <v>241</v>
      </c>
      <c r="CR503" s="355">
        <v>198</v>
      </c>
      <c r="CS503" s="355">
        <v>175</v>
      </c>
      <c r="CT503" s="355">
        <v>168</v>
      </c>
      <c r="CU503" s="355">
        <v>134</v>
      </c>
      <c r="CV503" s="355">
        <v>115</v>
      </c>
      <c r="CW503" s="355">
        <v>97</v>
      </c>
      <c r="CX503" s="355">
        <v>84</v>
      </c>
      <c r="CY503" s="355">
        <v>309</v>
      </c>
      <c r="CZ503" s="51">
        <v>249</v>
      </c>
      <c r="DA503" s="51">
        <v>263</v>
      </c>
      <c r="DB503" s="51">
        <v>281</v>
      </c>
      <c r="DC503" s="51">
        <v>271</v>
      </c>
      <c r="DD503" s="51">
        <v>310</v>
      </c>
      <c r="DE503" s="51">
        <v>268</v>
      </c>
      <c r="DF503" s="51">
        <v>330</v>
      </c>
      <c r="DG503" s="51">
        <v>357</v>
      </c>
      <c r="DH503" s="51">
        <v>358</v>
      </c>
      <c r="DI503" s="51">
        <v>319</v>
      </c>
      <c r="DJ503" s="51">
        <v>348</v>
      </c>
      <c r="DK503" s="51">
        <v>366</v>
      </c>
      <c r="DL503" s="51">
        <v>360</v>
      </c>
      <c r="DM503" s="51">
        <v>309</v>
      </c>
      <c r="DN503" s="51">
        <v>353</v>
      </c>
      <c r="DO503" s="51">
        <v>332</v>
      </c>
      <c r="DP503" s="51">
        <v>311</v>
      </c>
      <c r="DQ503" s="51">
        <v>314</v>
      </c>
      <c r="DR503" s="51">
        <v>427</v>
      </c>
      <c r="DS503" s="51">
        <v>756</v>
      </c>
      <c r="DT503" s="51">
        <v>910</v>
      </c>
      <c r="DU503" s="51">
        <v>752</v>
      </c>
      <c r="DV503" s="51">
        <v>549</v>
      </c>
      <c r="DW503" s="51">
        <v>436</v>
      </c>
      <c r="DX503" s="51">
        <v>416</v>
      </c>
      <c r="DY503" s="51">
        <v>370</v>
      </c>
      <c r="DZ503" s="51">
        <v>354</v>
      </c>
      <c r="EA503" s="51">
        <v>312</v>
      </c>
      <c r="EB503" s="51">
        <v>377</v>
      </c>
      <c r="EC503" s="51">
        <v>356</v>
      </c>
      <c r="ED503" s="51">
        <v>352</v>
      </c>
      <c r="EE503" s="51">
        <v>382</v>
      </c>
      <c r="EF503" s="51">
        <v>365</v>
      </c>
      <c r="EG503" s="51">
        <v>359</v>
      </c>
      <c r="EH503" s="51">
        <v>338</v>
      </c>
      <c r="EI503" s="51">
        <v>355</v>
      </c>
      <c r="EJ503" s="51">
        <v>345</v>
      </c>
      <c r="EK503" s="51">
        <v>357</v>
      </c>
      <c r="EL503" s="51">
        <v>308</v>
      </c>
      <c r="EM503" s="51">
        <v>346</v>
      </c>
      <c r="EN503" s="51">
        <v>354</v>
      </c>
      <c r="EO503" s="51">
        <v>307</v>
      </c>
      <c r="EP503" s="51">
        <v>342</v>
      </c>
      <c r="EQ503" s="51">
        <v>334</v>
      </c>
      <c r="ER503" s="51">
        <v>342</v>
      </c>
      <c r="ES503" s="51">
        <v>338</v>
      </c>
      <c r="ET503" s="51">
        <v>341</v>
      </c>
      <c r="EU503" s="51">
        <v>334</v>
      </c>
      <c r="EV503" s="51">
        <v>374</v>
      </c>
      <c r="EW503" s="51">
        <v>406</v>
      </c>
      <c r="EX503" s="51">
        <v>446</v>
      </c>
      <c r="EY503" s="51">
        <v>525</v>
      </c>
      <c r="EZ503" s="51">
        <v>473</v>
      </c>
      <c r="FA503" s="51">
        <v>516</v>
      </c>
      <c r="FB503" s="51">
        <v>501</v>
      </c>
      <c r="FC503" s="51">
        <v>515</v>
      </c>
      <c r="FD503" s="51">
        <v>546</v>
      </c>
      <c r="FE503" s="51">
        <v>617</v>
      </c>
      <c r="FF503" s="51">
        <v>563</v>
      </c>
      <c r="FG503" s="51">
        <v>620</v>
      </c>
      <c r="FH503" s="51">
        <v>567</v>
      </c>
      <c r="FI503" s="51">
        <v>544</v>
      </c>
      <c r="FJ503" s="51">
        <v>587</v>
      </c>
      <c r="FK503" s="51">
        <v>533</v>
      </c>
      <c r="FL503" s="51">
        <v>526</v>
      </c>
      <c r="FM503" s="51">
        <v>491</v>
      </c>
      <c r="FN503" s="51">
        <v>524</v>
      </c>
      <c r="FO503" s="51">
        <v>510</v>
      </c>
      <c r="FP503" s="51">
        <v>516</v>
      </c>
      <c r="FQ503" s="51">
        <v>485</v>
      </c>
      <c r="FR503" s="51">
        <v>461</v>
      </c>
      <c r="FS503" s="51">
        <v>519</v>
      </c>
      <c r="FT503" s="51">
        <v>504</v>
      </c>
      <c r="FU503" s="51">
        <v>489</v>
      </c>
      <c r="FV503" s="51">
        <v>479</v>
      </c>
      <c r="FW503" s="51">
        <v>519</v>
      </c>
      <c r="FX503" s="51">
        <v>430</v>
      </c>
      <c r="FY503" s="51">
        <v>402</v>
      </c>
      <c r="FZ503" s="51">
        <v>409</v>
      </c>
      <c r="GA503" s="51">
        <v>348</v>
      </c>
      <c r="GB503" s="51">
        <v>315</v>
      </c>
      <c r="GC503" s="51">
        <v>291</v>
      </c>
      <c r="GD503" s="51">
        <v>297</v>
      </c>
      <c r="GE503" s="51">
        <v>228</v>
      </c>
      <c r="GF503" s="51">
        <v>238</v>
      </c>
      <c r="GG503" s="51">
        <v>213</v>
      </c>
      <c r="GH503" s="51">
        <v>190</v>
      </c>
      <c r="GI503" s="51">
        <v>192</v>
      </c>
      <c r="GJ503" s="51">
        <v>143</v>
      </c>
      <c r="GK503" s="51">
        <v>141</v>
      </c>
      <c r="GL503" s="52">
        <v>542</v>
      </c>
    </row>
    <row r="504" spans="1:194" s="1" customFormat="1">
      <c r="A504" s="30" t="s">
        <v>124</v>
      </c>
      <c r="B504" s="1" t="s">
        <v>577</v>
      </c>
      <c r="C504" s="29" t="str">
        <f t="shared" si="124"/>
        <v>LA Wales - Conwy</v>
      </c>
      <c r="D504" s="50">
        <f t="shared" si="126"/>
        <v>44879</v>
      </c>
      <c r="E504" s="50">
        <f t="shared" si="127"/>
        <v>48853</v>
      </c>
      <c r="F504" s="51">
        <f t="shared" si="128"/>
        <v>114290</v>
      </c>
      <c r="G504" s="51">
        <f t="shared" si="129"/>
        <v>55416</v>
      </c>
      <c r="H504" s="52">
        <f t="shared" si="130"/>
        <v>58874</v>
      </c>
      <c r="I504" s="52">
        <f t="shared" si="131"/>
        <v>44879</v>
      </c>
      <c r="J504" s="52">
        <f t="shared" si="132"/>
        <v>48853</v>
      </c>
      <c r="K504" s="49">
        <f t="shared" si="133"/>
        <v>10537</v>
      </c>
      <c r="L504" s="50">
        <f t="shared" si="134"/>
        <v>10021</v>
      </c>
      <c r="M504" s="355">
        <v>483</v>
      </c>
      <c r="N504" s="355">
        <v>469</v>
      </c>
      <c r="O504" s="355">
        <v>522</v>
      </c>
      <c r="P504" s="355">
        <v>523</v>
      </c>
      <c r="Q504" s="355">
        <v>549</v>
      </c>
      <c r="R504" s="355">
        <v>540</v>
      </c>
      <c r="S504" s="355">
        <v>563</v>
      </c>
      <c r="T504" s="355">
        <v>620</v>
      </c>
      <c r="U504" s="355">
        <v>583</v>
      </c>
      <c r="V504" s="355">
        <v>622</v>
      </c>
      <c r="W504" s="355">
        <v>611</v>
      </c>
      <c r="X504" s="355">
        <v>686</v>
      </c>
      <c r="Y504" s="355">
        <v>621</v>
      </c>
      <c r="Z504" s="355">
        <v>634</v>
      </c>
      <c r="AA504" s="355">
        <v>601</v>
      </c>
      <c r="AB504" s="355">
        <v>642</v>
      </c>
      <c r="AC504" s="355">
        <v>627</v>
      </c>
      <c r="AD504" s="355">
        <v>641</v>
      </c>
      <c r="AE504" s="355">
        <v>613</v>
      </c>
      <c r="AF504" s="355">
        <v>404</v>
      </c>
      <c r="AG504" s="355">
        <v>422</v>
      </c>
      <c r="AH504" s="355">
        <v>441</v>
      </c>
      <c r="AI504" s="355">
        <v>543</v>
      </c>
      <c r="AJ504" s="355">
        <v>525</v>
      </c>
      <c r="AK504" s="355">
        <v>583</v>
      </c>
      <c r="AL504" s="355">
        <v>572</v>
      </c>
      <c r="AM504" s="355">
        <v>471</v>
      </c>
      <c r="AN504" s="355">
        <v>561</v>
      </c>
      <c r="AO504" s="355">
        <v>538</v>
      </c>
      <c r="AP504" s="355">
        <v>526</v>
      </c>
      <c r="AQ504" s="355">
        <v>576</v>
      </c>
      <c r="AR504" s="355">
        <v>623</v>
      </c>
      <c r="AS504" s="355">
        <v>576</v>
      </c>
      <c r="AT504" s="355">
        <v>615</v>
      </c>
      <c r="AU504" s="355">
        <v>597</v>
      </c>
      <c r="AV504" s="355">
        <v>594</v>
      </c>
      <c r="AW504" s="355">
        <v>552</v>
      </c>
      <c r="AX504" s="355">
        <v>589</v>
      </c>
      <c r="AY504" s="355">
        <v>559</v>
      </c>
      <c r="AZ504" s="355">
        <v>543</v>
      </c>
      <c r="BA504" s="355">
        <v>551</v>
      </c>
      <c r="BB504" s="355">
        <v>596</v>
      </c>
      <c r="BC504" s="355">
        <v>626</v>
      </c>
      <c r="BD504" s="355">
        <v>555</v>
      </c>
      <c r="BE504" s="355">
        <v>470</v>
      </c>
      <c r="BF504" s="355">
        <v>555</v>
      </c>
      <c r="BG504" s="355">
        <v>559</v>
      </c>
      <c r="BH504" s="355">
        <v>569</v>
      </c>
      <c r="BI504" s="355">
        <v>603</v>
      </c>
      <c r="BJ504" s="355">
        <v>679</v>
      </c>
      <c r="BK504" s="355">
        <v>788</v>
      </c>
      <c r="BL504" s="355">
        <v>775</v>
      </c>
      <c r="BM504" s="355">
        <v>750</v>
      </c>
      <c r="BN504" s="355">
        <v>805</v>
      </c>
      <c r="BO504" s="355">
        <v>775</v>
      </c>
      <c r="BP504" s="355">
        <v>819</v>
      </c>
      <c r="BQ504" s="355">
        <v>862</v>
      </c>
      <c r="BR504" s="355">
        <v>890</v>
      </c>
      <c r="BS504" s="355">
        <v>870</v>
      </c>
      <c r="BT504" s="355">
        <v>881</v>
      </c>
      <c r="BU504" s="355">
        <v>879</v>
      </c>
      <c r="BV504" s="355">
        <v>894</v>
      </c>
      <c r="BW504" s="355">
        <v>876</v>
      </c>
      <c r="BX504" s="355">
        <v>830</v>
      </c>
      <c r="BY504" s="355">
        <v>792</v>
      </c>
      <c r="BZ504" s="355">
        <v>785</v>
      </c>
      <c r="CA504" s="355">
        <v>740</v>
      </c>
      <c r="CB504" s="355">
        <v>717</v>
      </c>
      <c r="CC504" s="355">
        <v>789</v>
      </c>
      <c r="CD504" s="355">
        <v>744</v>
      </c>
      <c r="CE504" s="355">
        <v>734</v>
      </c>
      <c r="CF504" s="355">
        <v>780</v>
      </c>
      <c r="CG504" s="355">
        <v>723</v>
      </c>
      <c r="CH504" s="355">
        <v>809</v>
      </c>
      <c r="CI504" s="355">
        <v>853</v>
      </c>
      <c r="CJ504" s="355">
        <v>851</v>
      </c>
      <c r="CK504" s="355">
        <v>673</v>
      </c>
      <c r="CL504" s="355">
        <v>628</v>
      </c>
      <c r="CM504" s="355">
        <v>602</v>
      </c>
      <c r="CN504" s="355">
        <v>548</v>
      </c>
      <c r="CO504" s="355">
        <v>479</v>
      </c>
      <c r="CP504" s="355">
        <v>400</v>
      </c>
      <c r="CQ504" s="355">
        <v>367</v>
      </c>
      <c r="CR504" s="355">
        <v>373</v>
      </c>
      <c r="CS504" s="355">
        <v>296</v>
      </c>
      <c r="CT504" s="355">
        <v>289</v>
      </c>
      <c r="CU504" s="355">
        <v>267</v>
      </c>
      <c r="CV504" s="355">
        <v>251</v>
      </c>
      <c r="CW504" s="355">
        <v>195</v>
      </c>
      <c r="CX504" s="355">
        <v>194</v>
      </c>
      <c r="CY504" s="355">
        <v>520</v>
      </c>
      <c r="CZ504" s="51">
        <v>464</v>
      </c>
      <c r="DA504" s="51">
        <v>445</v>
      </c>
      <c r="DB504" s="51">
        <v>460</v>
      </c>
      <c r="DC504" s="51">
        <v>449</v>
      </c>
      <c r="DD504" s="51">
        <v>507</v>
      </c>
      <c r="DE504" s="51">
        <v>559</v>
      </c>
      <c r="DF504" s="51">
        <v>552</v>
      </c>
      <c r="DG504" s="51">
        <v>535</v>
      </c>
      <c r="DH504" s="51">
        <v>574</v>
      </c>
      <c r="DI504" s="51">
        <v>595</v>
      </c>
      <c r="DJ504" s="51">
        <v>636</v>
      </c>
      <c r="DK504" s="51">
        <v>603</v>
      </c>
      <c r="DL504" s="51">
        <v>643</v>
      </c>
      <c r="DM504" s="51">
        <v>641</v>
      </c>
      <c r="DN504" s="51">
        <v>630</v>
      </c>
      <c r="DO504" s="51">
        <v>593</v>
      </c>
      <c r="DP504" s="51">
        <v>569</v>
      </c>
      <c r="DQ504" s="51">
        <v>566</v>
      </c>
      <c r="DR504" s="51">
        <v>524</v>
      </c>
      <c r="DS504" s="51">
        <v>337</v>
      </c>
      <c r="DT504" s="51">
        <v>365</v>
      </c>
      <c r="DU504" s="51">
        <v>382</v>
      </c>
      <c r="DV504" s="51">
        <v>466</v>
      </c>
      <c r="DW504" s="51">
        <v>519</v>
      </c>
      <c r="DX504" s="51">
        <v>505</v>
      </c>
      <c r="DY504" s="51">
        <v>547</v>
      </c>
      <c r="DZ504" s="51">
        <v>501</v>
      </c>
      <c r="EA504" s="51">
        <v>602</v>
      </c>
      <c r="EB504" s="51">
        <v>572</v>
      </c>
      <c r="EC504" s="51">
        <v>562</v>
      </c>
      <c r="ED504" s="51">
        <v>633</v>
      </c>
      <c r="EE504" s="51">
        <v>653</v>
      </c>
      <c r="EF504" s="51">
        <v>626</v>
      </c>
      <c r="EG504" s="51">
        <v>653</v>
      </c>
      <c r="EH504" s="51">
        <v>616</v>
      </c>
      <c r="EI504" s="51">
        <v>611</v>
      </c>
      <c r="EJ504" s="51">
        <v>567</v>
      </c>
      <c r="EK504" s="51">
        <v>616</v>
      </c>
      <c r="EL504" s="51">
        <v>616</v>
      </c>
      <c r="EM504" s="51">
        <v>600</v>
      </c>
      <c r="EN504" s="51">
        <v>649</v>
      </c>
      <c r="EO504" s="51">
        <v>648</v>
      </c>
      <c r="EP504" s="51">
        <v>617</v>
      </c>
      <c r="EQ504" s="51">
        <v>586</v>
      </c>
      <c r="ER504" s="51">
        <v>592</v>
      </c>
      <c r="ES504" s="51">
        <v>543</v>
      </c>
      <c r="ET504" s="51">
        <v>586</v>
      </c>
      <c r="EU504" s="51">
        <v>608</v>
      </c>
      <c r="EV504" s="51">
        <v>653</v>
      </c>
      <c r="EW504" s="51">
        <v>737</v>
      </c>
      <c r="EX504" s="51">
        <v>790</v>
      </c>
      <c r="EY504" s="51">
        <v>893</v>
      </c>
      <c r="EZ504" s="51">
        <v>804</v>
      </c>
      <c r="FA504" s="51">
        <v>887</v>
      </c>
      <c r="FB504" s="51">
        <v>863</v>
      </c>
      <c r="FC504" s="51">
        <v>875</v>
      </c>
      <c r="FD504" s="51">
        <v>915</v>
      </c>
      <c r="FE504" s="51">
        <v>977</v>
      </c>
      <c r="FF504" s="51">
        <v>977</v>
      </c>
      <c r="FG504" s="51">
        <v>999</v>
      </c>
      <c r="FH504" s="51">
        <v>893</v>
      </c>
      <c r="FI504" s="51">
        <v>901</v>
      </c>
      <c r="FJ504" s="51">
        <v>908</v>
      </c>
      <c r="FK504" s="51">
        <v>972</v>
      </c>
      <c r="FL504" s="51">
        <v>885</v>
      </c>
      <c r="FM504" s="51">
        <v>851</v>
      </c>
      <c r="FN504" s="51">
        <v>804</v>
      </c>
      <c r="FO504" s="51">
        <v>786</v>
      </c>
      <c r="FP504" s="51">
        <v>888</v>
      </c>
      <c r="FQ504" s="51">
        <v>852</v>
      </c>
      <c r="FR504" s="51">
        <v>786</v>
      </c>
      <c r="FS504" s="51">
        <v>801</v>
      </c>
      <c r="FT504" s="51">
        <v>827</v>
      </c>
      <c r="FU504" s="51">
        <v>783</v>
      </c>
      <c r="FV504" s="51">
        <v>941</v>
      </c>
      <c r="FW504" s="51">
        <v>960</v>
      </c>
      <c r="FX504" s="51">
        <v>672</v>
      </c>
      <c r="FY504" s="51">
        <v>674</v>
      </c>
      <c r="FZ504" s="51">
        <v>594</v>
      </c>
      <c r="GA504" s="51">
        <v>591</v>
      </c>
      <c r="GB504" s="51">
        <v>595</v>
      </c>
      <c r="GC504" s="51">
        <v>477</v>
      </c>
      <c r="GD504" s="51">
        <v>487</v>
      </c>
      <c r="GE504" s="51">
        <v>471</v>
      </c>
      <c r="GF504" s="51">
        <v>417</v>
      </c>
      <c r="GG504" s="51">
        <v>407</v>
      </c>
      <c r="GH504" s="51">
        <v>361</v>
      </c>
      <c r="GI504" s="51">
        <v>317</v>
      </c>
      <c r="GJ504" s="51">
        <v>290</v>
      </c>
      <c r="GK504" s="51">
        <v>255</v>
      </c>
      <c r="GL504" s="52">
        <v>1135</v>
      </c>
    </row>
    <row r="505" spans="1:194" s="1" customFormat="1">
      <c r="A505" s="30" t="s">
        <v>124</v>
      </c>
      <c r="B505" s="1" t="s">
        <v>578</v>
      </c>
      <c r="C505" s="29" t="str">
        <f t="shared" si="124"/>
        <v>LA Wales - Denbighshire</v>
      </c>
      <c r="D505" s="50">
        <f t="shared" si="126"/>
        <v>37039</v>
      </c>
      <c r="E505" s="50">
        <f t="shared" si="127"/>
        <v>40216</v>
      </c>
      <c r="F505" s="51">
        <f t="shared" si="128"/>
        <v>96558</v>
      </c>
      <c r="G505" s="51">
        <f t="shared" si="129"/>
        <v>46969</v>
      </c>
      <c r="H505" s="52">
        <f t="shared" si="130"/>
        <v>49589</v>
      </c>
      <c r="I505" s="52">
        <f t="shared" si="131"/>
        <v>37039</v>
      </c>
      <c r="J505" s="52">
        <f t="shared" si="132"/>
        <v>40216</v>
      </c>
      <c r="K505" s="49">
        <f t="shared" si="133"/>
        <v>9930</v>
      </c>
      <c r="L505" s="50">
        <f t="shared" si="134"/>
        <v>9373</v>
      </c>
      <c r="M505" s="355">
        <v>457</v>
      </c>
      <c r="N505" s="355">
        <v>493</v>
      </c>
      <c r="O505" s="355">
        <v>520</v>
      </c>
      <c r="P505" s="355">
        <v>480</v>
      </c>
      <c r="Q505" s="355">
        <v>486</v>
      </c>
      <c r="R505" s="355">
        <v>551</v>
      </c>
      <c r="S505" s="355">
        <v>523</v>
      </c>
      <c r="T505" s="355">
        <v>558</v>
      </c>
      <c r="U505" s="355">
        <v>524</v>
      </c>
      <c r="V505" s="355">
        <v>561</v>
      </c>
      <c r="W505" s="355">
        <v>567</v>
      </c>
      <c r="X505" s="355">
        <v>592</v>
      </c>
      <c r="Y505" s="355">
        <v>615</v>
      </c>
      <c r="Z505" s="355">
        <v>593</v>
      </c>
      <c r="AA505" s="355">
        <v>609</v>
      </c>
      <c r="AB505" s="355">
        <v>587</v>
      </c>
      <c r="AC505" s="355">
        <v>587</v>
      </c>
      <c r="AD505" s="355">
        <v>627</v>
      </c>
      <c r="AE505" s="355">
        <v>551</v>
      </c>
      <c r="AF505" s="355">
        <v>439</v>
      </c>
      <c r="AG505" s="355">
        <v>422</v>
      </c>
      <c r="AH505" s="355">
        <v>434</v>
      </c>
      <c r="AI505" s="355">
        <v>423</v>
      </c>
      <c r="AJ505" s="355">
        <v>470</v>
      </c>
      <c r="AK505" s="355">
        <v>490</v>
      </c>
      <c r="AL505" s="355">
        <v>482</v>
      </c>
      <c r="AM505" s="355">
        <v>514</v>
      </c>
      <c r="AN505" s="355">
        <v>470</v>
      </c>
      <c r="AO505" s="355">
        <v>500</v>
      </c>
      <c r="AP505" s="355">
        <v>483</v>
      </c>
      <c r="AQ505" s="355">
        <v>507</v>
      </c>
      <c r="AR505" s="355">
        <v>516</v>
      </c>
      <c r="AS505" s="355">
        <v>511</v>
      </c>
      <c r="AT505" s="355">
        <v>471</v>
      </c>
      <c r="AU505" s="355">
        <v>530</v>
      </c>
      <c r="AV505" s="355">
        <v>513</v>
      </c>
      <c r="AW505" s="355">
        <v>510</v>
      </c>
      <c r="AX505" s="355">
        <v>477</v>
      </c>
      <c r="AY505" s="355">
        <v>509</v>
      </c>
      <c r="AZ505" s="355">
        <v>424</v>
      </c>
      <c r="BA505" s="355">
        <v>488</v>
      </c>
      <c r="BB505" s="355">
        <v>496</v>
      </c>
      <c r="BC505" s="355">
        <v>500</v>
      </c>
      <c r="BD505" s="355">
        <v>478</v>
      </c>
      <c r="BE505" s="355">
        <v>422</v>
      </c>
      <c r="BF505" s="355">
        <v>464</v>
      </c>
      <c r="BG505" s="355">
        <v>515</v>
      </c>
      <c r="BH505" s="355">
        <v>516</v>
      </c>
      <c r="BI505" s="355">
        <v>525</v>
      </c>
      <c r="BJ505" s="355">
        <v>532</v>
      </c>
      <c r="BK505" s="355">
        <v>646</v>
      </c>
      <c r="BL505" s="355">
        <v>654</v>
      </c>
      <c r="BM505" s="355">
        <v>645</v>
      </c>
      <c r="BN505" s="355">
        <v>662</v>
      </c>
      <c r="BO505" s="355">
        <v>643</v>
      </c>
      <c r="BP505" s="355">
        <v>715</v>
      </c>
      <c r="BQ505" s="355">
        <v>681</v>
      </c>
      <c r="BR505" s="355">
        <v>758</v>
      </c>
      <c r="BS505" s="355">
        <v>746</v>
      </c>
      <c r="BT505" s="355">
        <v>697</v>
      </c>
      <c r="BU505" s="355">
        <v>737</v>
      </c>
      <c r="BV505" s="355">
        <v>654</v>
      </c>
      <c r="BW505" s="355">
        <v>713</v>
      </c>
      <c r="BX505" s="355">
        <v>665</v>
      </c>
      <c r="BY505" s="355">
        <v>635</v>
      </c>
      <c r="BZ505" s="355">
        <v>637</v>
      </c>
      <c r="CA505" s="355">
        <v>603</v>
      </c>
      <c r="CB505" s="355">
        <v>603</v>
      </c>
      <c r="CC505" s="355">
        <v>596</v>
      </c>
      <c r="CD505" s="355">
        <v>599</v>
      </c>
      <c r="CE505" s="355">
        <v>543</v>
      </c>
      <c r="CF505" s="355">
        <v>547</v>
      </c>
      <c r="CG505" s="355">
        <v>614</v>
      </c>
      <c r="CH505" s="355">
        <v>653</v>
      </c>
      <c r="CI505" s="355">
        <v>674</v>
      </c>
      <c r="CJ505" s="355">
        <v>666</v>
      </c>
      <c r="CK505" s="355">
        <v>469</v>
      </c>
      <c r="CL505" s="355">
        <v>446</v>
      </c>
      <c r="CM505" s="355">
        <v>473</v>
      </c>
      <c r="CN505" s="355">
        <v>443</v>
      </c>
      <c r="CO505" s="355">
        <v>359</v>
      </c>
      <c r="CP505" s="355">
        <v>328</v>
      </c>
      <c r="CQ505" s="355">
        <v>290</v>
      </c>
      <c r="CR505" s="355">
        <v>259</v>
      </c>
      <c r="CS505" s="355">
        <v>236</v>
      </c>
      <c r="CT505" s="355">
        <v>224</v>
      </c>
      <c r="CU505" s="355">
        <v>181</v>
      </c>
      <c r="CV505" s="355">
        <v>162</v>
      </c>
      <c r="CW505" s="355">
        <v>127</v>
      </c>
      <c r="CX505" s="355">
        <v>108</v>
      </c>
      <c r="CY505" s="355">
        <v>366</v>
      </c>
      <c r="CZ505" s="51">
        <v>454</v>
      </c>
      <c r="DA505" s="51">
        <v>415</v>
      </c>
      <c r="DB505" s="51">
        <v>443</v>
      </c>
      <c r="DC505" s="51">
        <v>488</v>
      </c>
      <c r="DD505" s="51">
        <v>493</v>
      </c>
      <c r="DE505" s="51">
        <v>475</v>
      </c>
      <c r="DF505" s="51">
        <v>522</v>
      </c>
      <c r="DG505" s="51">
        <v>526</v>
      </c>
      <c r="DH505" s="51">
        <v>562</v>
      </c>
      <c r="DI505" s="51">
        <v>522</v>
      </c>
      <c r="DJ505" s="51">
        <v>542</v>
      </c>
      <c r="DK505" s="51">
        <v>582</v>
      </c>
      <c r="DL505" s="51">
        <v>580</v>
      </c>
      <c r="DM505" s="51">
        <v>591</v>
      </c>
      <c r="DN505" s="51">
        <v>571</v>
      </c>
      <c r="DO505" s="51">
        <v>522</v>
      </c>
      <c r="DP505" s="51">
        <v>548</v>
      </c>
      <c r="DQ505" s="51">
        <v>537</v>
      </c>
      <c r="DR505" s="51">
        <v>471</v>
      </c>
      <c r="DS505" s="51">
        <v>326</v>
      </c>
      <c r="DT505" s="51">
        <v>330</v>
      </c>
      <c r="DU505" s="51">
        <v>355</v>
      </c>
      <c r="DV505" s="51">
        <v>431</v>
      </c>
      <c r="DW505" s="51">
        <v>478</v>
      </c>
      <c r="DX505" s="51">
        <v>455</v>
      </c>
      <c r="DY505" s="51">
        <v>501</v>
      </c>
      <c r="DZ505" s="51">
        <v>527</v>
      </c>
      <c r="EA505" s="51">
        <v>479</v>
      </c>
      <c r="EB505" s="51">
        <v>553</v>
      </c>
      <c r="EC505" s="51">
        <v>564</v>
      </c>
      <c r="ED505" s="51">
        <v>527</v>
      </c>
      <c r="EE505" s="51">
        <v>578</v>
      </c>
      <c r="EF505" s="51">
        <v>543</v>
      </c>
      <c r="EG505" s="51">
        <v>550</v>
      </c>
      <c r="EH505" s="51">
        <v>520</v>
      </c>
      <c r="EI505" s="51">
        <v>558</v>
      </c>
      <c r="EJ505" s="51">
        <v>547</v>
      </c>
      <c r="EK505" s="51">
        <v>543</v>
      </c>
      <c r="EL505" s="51">
        <v>510</v>
      </c>
      <c r="EM505" s="51">
        <v>537</v>
      </c>
      <c r="EN505" s="51">
        <v>503</v>
      </c>
      <c r="EO505" s="51">
        <v>529</v>
      </c>
      <c r="EP505" s="51">
        <v>542</v>
      </c>
      <c r="EQ505" s="51">
        <v>558</v>
      </c>
      <c r="ER505" s="51">
        <v>492</v>
      </c>
      <c r="ES505" s="51">
        <v>547</v>
      </c>
      <c r="ET505" s="51">
        <v>537</v>
      </c>
      <c r="EU505" s="51">
        <v>575</v>
      </c>
      <c r="EV505" s="51">
        <v>582</v>
      </c>
      <c r="EW505" s="51">
        <v>595</v>
      </c>
      <c r="EX505" s="51">
        <v>718</v>
      </c>
      <c r="EY505" s="51">
        <v>666</v>
      </c>
      <c r="EZ505" s="51">
        <v>701</v>
      </c>
      <c r="FA505" s="51">
        <v>756</v>
      </c>
      <c r="FB505" s="51">
        <v>718</v>
      </c>
      <c r="FC505" s="51">
        <v>783</v>
      </c>
      <c r="FD505" s="51">
        <v>757</v>
      </c>
      <c r="FE505" s="51">
        <v>730</v>
      </c>
      <c r="FF505" s="51">
        <v>788</v>
      </c>
      <c r="FG505" s="51">
        <v>787</v>
      </c>
      <c r="FH505" s="51">
        <v>777</v>
      </c>
      <c r="FI505" s="51">
        <v>765</v>
      </c>
      <c r="FJ505" s="51">
        <v>669</v>
      </c>
      <c r="FK505" s="51">
        <v>681</v>
      </c>
      <c r="FL505" s="51">
        <v>694</v>
      </c>
      <c r="FM505" s="51">
        <v>653</v>
      </c>
      <c r="FN505" s="51">
        <v>597</v>
      </c>
      <c r="FO505" s="51">
        <v>620</v>
      </c>
      <c r="FP505" s="51">
        <v>647</v>
      </c>
      <c r="FQ505" s="51">
        <v>638</v>
      </c>
      <c r="FR505" s="51">
        <v>601</v>
      </c>
      <c r="FS505" s="51">
        <v>656</v>
      </c>
      <c r="FT505" s="51">
        <v>621</v>
      </c>
      <c r="FU505" s="51">
        <v>656</v>
      </c>
      <c r="FV505" s="51">
        <v>696</v>
      </c>
      <c r="FW505" s="51">
        <v>673</v>
      </c>
      <c r="FX505" s="51">
        <v>562</v>
      </c>
      <c r="FY505" s="51">
        <v>527</v>
      </c>
      <c r="FZ505" s="51">
        <v>554</v>
      </c>
      <c r="GA505" s="51">
        <v>455</v>
      </c>
      <c r="GB505" s="51">
        <v>413</v>
      </c>
      <c r="GC505" s="51">
        <v>378</v>
      </c>
      <c r="GD505" s="51">
        <v>368</v>
      </c>
      <c r="GE505" s="51">
        <v>316</v>
      </c>
      <c r="GF505" s="51">
        <v>322</v>
      </c>
      <c r="GG505" s="51">
        <v>326</v>
      </c>
      <c r="GH505" s="51">
        <v>254</v>
      </c>
      <c r="GI505" s="51">
        <v>236</v>
      </c>
      <c r="GJ505" s="51">
        <v>189</v>
      </c>
      <c r="GK505" s="51">
        <v>163</v>
      </c>
      <c r="GL505" s="52">
        <v>762</v>
      </c>
    </row>
    <row r="506" spans="1:194" s="1" customFormat="1">
      <c r="A506" s="30" t="s">
        <v>124</v>
      </c>
      <c r="B506" s="1" t="s">
        <v>579</v>
      </c>
      <c r="C506" s="29" t="str">
        <f t="shared" si="124"/>
        <v>LA Wales - Flintshire</v>
      </c>
      <c r="D506" s="50">
        <f t="shared" si="126"/>
        <v>60140</v>
      </c>
      <c r="E506" s="50">
        <f t="shared" si="127"/>
        <v>64292</v>
      </c>
      <c r="F506" s="51">
        <f t="shared" si="128"/>
        <v>155319</v>
      </c>
      <c r="G506" s="51">
        <f t="shared" si="129"/>
        <v>76023</v>
      </c>
      <c r="H506" s="52">
        <f t="shared" si="130"/>
        <v>79296</v>
      </c>
      <c r="I506" s="52">
        <f t="shared" si="131"/>
        <v>60140</v>
      </c>
      <c r="J506" s="52">
        <f t="shared" si="132"/>
        <v>64292</v>
      </c>
      <c r="K506" s="49">
        <f t="shared" si="133"/>
        <v>15883</v>
      </c>
      <c r="L506" s="50">
        <f t="shared" si="134"/>
        <v>15004</v>
      </c>
      <c r="M506" s="355">
        <v>701</v>
      </c>
      <c r="N506" s="355">
        <v>780</v>
      </c>
      <c r="O506" s="355">
        <v>775</v>
      </c>
      <c r="P506" s="355">
        <v>770</v>
      </c>
      <c r="Q506" s="355">
        <v>817</v>
      </c>
      <c r="R506" s="355">
        <v>825</v>
      </c>
      <c r="S506" s="355">
        <v>849</v>
      </c>
      <c r="T506" s="355">
        <v>888</v>
      </c>
      <c r="U506" s="355">
        <v>904</v>
      </c>
      <c r="V506" s="355">
        <v>899</v>
      </c>
      <c r="W506" s="355">
        <v>971</v>
      </c>
      <c r="X506" s="355">
        <v>933</v>
      </c>
      <c r="Y506" s="355">
        <v>1008</v>
      </c>
      <c r="Z506" s="355">
        <v>933</v>
      </c>
      <c r="AA506" s="355">
        <v>1033</v>
      </c>
      <c r="AB506" s="355">
        <v>950</v>
      </c>
      <c r="AC506" s="355">
        <v>903</v>
      </c>
      <c r="AD506" s="355">
        <v>944</v>
      </c>
      <c r="AE506" s="355">
        <v>881</v>
      </c>
      <c r="AF506" s="355">
        <v>661</v>
      </c>
      <c r="AG506" s="355">
        <v>648</v>
      </c>
      <c r="AH506" s="355">
        <v>673</v>
      </c>
      <c r="AI506" s="355">
        <v>728</v>
      </c>
      <c r="AJ506" s="355">
        <v>844</v>
      </c>
      <c r="AK506" s="355">
        <v>853</v>
      </c>
      <c r="AL506" s="355">
        <v>829</v>
      </c>
      <c r="AM506" s="355">
        <v>799</v>
      </c>
      <c r="AN506" s="355">
        <v>822</v>
      </c>
      <c r="AO506" s="355">
        <v>837</v>
      </c>
      <c r="AP506" s="355">
        <v>879</v>
      </c>
      <c r="AQ506" s="355">
        <v>1004</v>
      </c>
      <c r="AR506" s="355">
        <v>928</v>
      </c>
      <c r="AS506" s="355">
        <v>919</v>
      </c>
      <c r="AT506" s="355">
        <v>961</v>
      </c>
      <c r="AU506" s="355">
        <v>970</v>
      </c>
      <c r="AV506" s="355">
        <v>947</v>
      </c>
      <c r="AW506" s="355">
        <v>978</v>
      </c>
      <c r="AX506" s="355">
        <v>903</v>
      </c>
      <c r="AY506" s="355">
        <v>860</v>
      </c>
      <c r="AZ506" s="355">
        <v>889</v>
      </c>
      <c r="BA506" s="355">
        <v>925</v>
      </c>
      <c r="BB506" s="355">
        <v>916</v>
      </c>
      <c r="BC506" s="355">
        <v>930</v>
      </c>
      <c r="BD506" s="355">
        <v>875</v>
      </c>
      <c r="BE506" s="355">
        <v>855</v>
      </c>
      <c r="BF506" s="355">
        <v>802</v>
      </c>
      <c r="BG506" s="355">
        <v>825</v>
      </c>
      <c r="BH506" s="355">
        <v>925</v>
      </c>
      <c r="BI506" s="355">
        <v>970</v>
      </c>
      <c r="BJ506" s="355">
        <v>989</v>
      </c>
      <c r="BK506" s="355">
        <v>1124</v>
      </c>
      <c r="BL506" s="355">
        <v>1159</v>
      </c>
      <c r="BM506" s="355">
        <v>1172</v>
      </c>
      <c r="BN506" s="355">
        <v>1222</v>
      </c>
      <c r="BO506" s="355">
        <v>1193</v>
      </c>
      <c r="BP506" s="355">
        <v>1115</v>
      </c>
      <c r="BQ506" s="355">
        <v>1116</v>
      </c>
      <c r="BR506" s="355">
        <v>1156</v>
      </c>
      <c r="BS506" s="355">
        <v>1196</v>
      </c>
      <c r="BT506" s="355">
        <v>1096</v>
      </c>
      <c r="BU506" s="355">
        <v>1149</v>
      </c>
      <c r="BV506" s="355">
        <v>1060</v>
      </c>
      <c r="BW506" s="355">
        <v>1024</v>
      </c>
      <c r="BX506" s="355">
        <v>1036</v>
      </c>
      <c r="BY506" s="355">
        <v>912</v>
      </c>
      <c r="BZ506" s="355">
        <v>883</v>
      </c>
      <c r="CA506" s="355">
        <v>867</v>
      </c>
      <c r="CB506" s="355">
        <v>793</v>
      </c>
      <c r="CC506" s="355">
        <v>812</v>
      </c>
      <c r="CD506" s="355">
        <v>850</v>
      </c>
      <c r="CE506" s="355">
        <v>761</v>
      </c>
      <c r="CF506" s="355">
        <v>877</v>
      </c>
      <c r="CG506" s="355">
        <v>832</v>
      </c>
      <c r="CH506" s="355">
        <v>891</v>
      </c>
      <c r="CI506" s="355">
        <v>922</v>
      </c>
      <c r="CJ506" s="355">
        <v>1006</v>
      </c>
      <c r="CK506" s="355">
        <v>637</v>
      </c>
      <c r="CL506" s="355">
        <v>646</v>
      </c>
      <c r="CM506" s="355">
        <v>660</v>
      </c>
      <c r="CN506" s="355">
        <v>553</v>
      </c>
      <c r="CO506" s="355">
        <v>481</v>
      </c>
      <c r="CP506" s="355">
        <v>430</v>
      </c>
      <c r="CQ506" s="355">
        <v>426</v>
      </c>
      <c r="CR506" s="355">
        <v>354</v>
      </c>
      <c r="CS506" s="355">
        <v>350</v>
      </c>
      <c r="CT506" s="355">
        <v>287</v>
      </c>
      <c r="CU506" s="355">
        <v>257</v>
      </c>
      <c r="CV506" s="355">
        <v>212</v>
      </c>
      <c r="CW506" s="355">
        <v>170</v>
      </c>
      <c r="CX506" s="355">
        <v>138</v>
      </c>
      <c r="CY506" s="355">
        <v>490</v>
      </c>
      <c r="CZ506" s="51">
        <v>723</v>
      </c>
      <c r="DA506" s="51">
        <v>697</v>
      </c>
      <c r="DB506" s="51">
        <v>742</v>
      </c>
      <c r="DC506" s="51">
        <v>715</v>
      </c>
      <c r="DD506" s="51">
        <v>762</v>
      </c>
      <c r="DE506" s="51">
        <v>827</v>
      </c>
      <c r="DF506" s="51">
        <v>811</v>
      </c>
      <c r="DG506" s="51">
        <v>786</v>
      </c>
      <c r="DH506" s="51">
        <v>834</v>
      </c>
      <c r="DI506" s="51">
        <v>911</v>
      </c>
      <c r="DJ506" s="51">
        <v>866</v>
      </c>
      <c r="DK506" s="51">
        <v>883</v>
      </c>
      <c r="DL506" s="51">
        <v>927</v>
      </c>
      <c r="DM506" s="51">
        <v>879</v>
      </c>
      <c r="DN506" s="51">
        <v>962</v>
      </c>
      <c r="DO506" s="51">
        <v>923</v>
      </c>
      <c r="DP506" s="51">
        <v>855</v>
      </c>
      <c r="DQ506" s="51">
        <v>901</v>
      </c>
      <c r="DR506" s="51">
        <v>814</v>
      </c>
      <c r="DS506" s="51">
        <v>532</v>
      </c>
      <c r="DT506" s="51">
        <v>586</v>
      </c>
      <c r="DU506" s="51">
        <v>599</v>
      </c>
      <c r="DV506" s="51">
        <v>705</v>
      </c>
      <c r="DW506" s="51">
        <v>763</v>
      </c>
      <c r="DX506" s="51">
        <v>781</v>
      </c>
      <c r="DY506" s="51">
        <v>841</v>
      </c>
      <c r="DZ506" s="51">
        <v>856</v>
      </c>
      <c r="EA506" s="51">
        <v>913</v>
      </c>
      <c r="EB506" s="51">
        <v>886</v>
      </c>
      <c r="EC506" s="51">
        <v>942</v>
      </c>
      <c r="ED506" s="51">
        <v>1012</v>
      </c>
      <c r="EE506" s="51">
        <v>1074</v>
      </c>
      <c r="EF506" s="51">
        <v>971</v>
      </c>
      <c r="EG506" s="51">
        <v>984</v>
      </c>
      <c r="EH506" s="51">
        <v>1000</v>
      </c>
      <c r="EI506" s="51">
        <v>999</v>
      </c>
      <c r="EJ506" s="51">
        <v>943</v>
      </c>
      <c r="EK506" s="51">
        <v>1011</v>
      </c>
      <c r="EL506" s="51">
        <v>992</v>
      </c>
      <c r="EM506" s="51">
        <v>984</v>
      </c>
      <c r="EN506" s="51">
        <v>992</v>
      </c>
      <c r="EO506" s="51">
        <v>967</v>
      </c>
      <c r="EP506" s="51">
        <v>1024</v>
      </c>
      <c r="EQ506" s="51">
        <v>911</v>
      </c>
      <c r="ER506" s="51">
        <v>848</v>
      </c>
      <c r="ES506" s="51">
        <v>914</v>
      </c>
      <c r="ET506" s="51">
        <v>892</v>
      </c>
      <c r="EU506" s="51">
        <v>1006</v>
      </c>
      <c r="EV506" s="51">
        <v>925</v>
      </c>
      <c r="EW506" s="51">
        <v>1130</v>
      </c>
      <c r="EX506" s="51">
        <v>1099</v>
      </c>
      <c r="EY506" s="51">
        <v>1241</v>
      </c>
      <c r="EZ506" s="51">
        <v>1226</v>
      </c>
      <c r="FA506" s="51">
        <v>1282</v>
      </c>
      <c r="FB506" s="51">
        <v>1159</v>
      </c>
      <c r="FC506" s="51">
        <v>1227</v>
      </c>
      <c r="FD506" s="51">
        <v>1174</v>
      </c>
      <c r="FE506" s="51">
        <v>1252</v>
      </c>
      <c r="FF506" s="51">
        <v>1247</v>
      </c>
      <c r="FG506" s="51">
        <v>1193</v>
      </c>
      <c r="FH506" s="51">
        <v>1109</v>
      </c>
      <c r="FI506" s="51">
        <v>1076</v>
      </c>
      <c r="FJ506" s="51">
        <v>1051</v>
      </c>
      <c r="FK506" s="51">
        <v>1013</v>
      </c>
      <c r="FL506" s="51">
        <v>971</v>
      </c>
      <c r="FM506" s="51">
        <v>966</v>
      </c>
      <c r="FN506" s="51">
        <v>892</v>
      </c>
      <c r="FO506" s="51">
        <v>870</v>
      </c>
      <c r="FP506" s="51">
        <v>914</v>
      </c>
      <c r="FQ506" s="51">
        <v>897</v>
      </c>
      <c r="FR506" s="51">
        <v>851</v>
      </c>
      <c r="FS506" s="51">
        <v>940</v>
      </c>
      <c r="FT506" s="51">
        <v>938</v>
      </c>
      <c r="FU506" s="51">
        <v>937</v>
      </c>
      <c r="FV506" s="51">
        <v>1015</v>
      </c>
      <c r="FW506" s="51">
        <v>1083</v>
      </c>
      <c r="FX506" s="51">
        <v>800</v>
      </c>
      <c r="FY506" s="51">
        <v>770</v>
      </c>
      <c r="FZ506" s="51">
        <v>722</v>
      </c>
      <c r="GA506" s="51">
        <v>642</v>
      </c>
      <c r="GB506" s="51">
        <v>565</v>
      </c>
      <c r="GC506" s="51">
        <v>528</v>
      </c>
      <c r="GD506" s="51">
        <v>497</v>
      </c>
      <c r="GE506" s="51">
        <v>506</v>
      </c>
      <c r="GF506" s="51">
        <v>457</v>
      </c>
      <c r="GG506" s="51">
        <v>403</v>
      </c>
      <c r="GH506" s="51">
        <v>304</v>
      </c>
      <c r="GI506" s="51">
        <v>291</v>
      </c>
      <c r="GJ506" s="51">
        <v>255</v>
      </c>
      <c r="GK506" s="51">
        <v>218</v>
      </c>
      <c r="GL506" s="52">
        <v>914</v>
      </c>
    </row>
    <row r="507" spans="1:194" s="1" customFormat="1">
      <c r="A507" s="30" t="s">
        <v>124</v>
      </c>
      <c r="B507" s="1" t="s">
        <v>580</v>
      </c>
      <c r="C507" s="29" t="str">
        <f t="shared" si="124"/>
        <v>LA Wales - Gwynedd</v>
      </c>
      <c r="D507" s="50">
        <f t="shared" si="126"/>
        <v>46623</v>
      </c>
      <c r="E507" s="50">
        <f t="shared" si="127"/>
        <v>49111</v>
      </c>
      <c r="F507" s="51">
        <f t="shared" si="128"/>
        <v>117591</v>
      </c>
      <c r="G507" s="51">
        <f t="shared" si="129"/>
        <v>57848</v>
      </c>
      <c r="H507" s="52">
        <f t="shared" si="130"/>
        <v>59743</v>
      </c>
      <c r="I507" s="52">
        <f t="shared" si="131"/>
        <v>46623</v>
      </c>
      <c r="J507" s="52">
        <f t="shared" si="132"/>
        <v>49111</v>
      </c>
      <c r="K507" s="49">
        <f t="shared" si="133"/>
        <v>11225</v>
      </c>
      <c r="L507" s="50">
        <f t="shared" si="134"/>
        <v>10632</v>
      </c>
      <c r="M507" s="355">
        <v>554</v>
      </c>
      <c r="N507" s="355">
        <v>518</v>
      </c>
      <c r="O507" s="355">
        <v>550</v>
      </c>
      <c r="P507" s="355">
        <v>548</v>
      </c>
      <c r="Q507" s="355">
        <v>593</v>
      </c>
      <c r="R507" s="355">
        <v>563</v>
      </c>
      <c r="S507" s="355">
        <v>656</v>
      </c>
      <c r="T507" s="355">
        <v>596</v>
      </c>
      <c r="U507" s="355">
        <v>662</v>
      </c>
      <c r="V507" s="355">
        <v>660</v>
      </c>
      <c r="W507" s="355">
        <v>664</v>
      </c>
      <c r="X507" s="355">
        <v>666</v>
      </c>
      <c r="Y507" s="355">
        <v>714</v>
      </c>
      <c r="Z507" s="355">
        <v>665</v>
      </c>
      <c r="AA507" s="355">
        <v>674</v>
      </c>
      <c r="AB507" s="355">
        <v>671</v>
      </c>
      <c r="AC507" s="355">
        <v>653</v>
      </c>
      <c r="AD507" s="355">
        <v>618</v>
      </c>
      <c r="AE507" s="355">
        <v>660</v>
      </c>
      <c r="AF507" s="355">
        <v>869</v>
      </c>
      <c r="AG507" s="355">
        <v>893</v>
      </c>
      <c r="AH507" s="355">
        <v>930</v>
      </c>
      <c r="AI507" s="355">
        <v>871</v>
      </c>
      <c r="AJ507" s="355">
        <v>777</v>
      </c>
      <c r="AK507" s="355">
        <v>709</v>
      </c>
      <c r="AL507" s="355">
        <v>648</v>
      </c>
      <c r="AM507" s="355">
        <v>637</v>
      </c>
      <c r="AN507" s="355">
        <v>635</v>
      </c>
      <c r="AO507" s="355">
        <v>676</v>
      </c>
      <c r="AP507" s="355">
        <v>659</v>
      </c>
      <c r="AQ507" s="355">
        <v>661</v>
      </c>
      <c r="AR507" s="355">
        <v>643</v>
      </c>
      <c r="AS507" s="355">
        <v>663</v>
      </c>
      <c r="AT507" s="355">
        <v>677</v>
      </c>
      <c r="AU507" s="355">
        <v>680</v>
      </c>
      <c r="AV507" s="355">
        <v>704</v>
      </c>
      <c r="AW507" s="355">
        <v>572</v>
      </c>
      <c r="AX507" s="355">
        <v>595</v>
      </c>
      <c r="AY507" s="355">
        <v>582</v>
      </c>
      <c r="AZ507" s="355">
        <v>586</v>
      </c>
      <c r="BA507" s="355">
        <v>589</v>
      </c>
      <c r="BB507" s="355">
        <v>603</v>
      </c>
      <c r="BC507" s="355">
        <v>613</v>
      </c>
      <c r="BD507" s="355">
        <v>569</v>
      </c>
      <c r="BE507" s="355">
        <v>557</v>
      </c>
      <c r="BF507" s="355">
        <v>575</v>
      </c>
      <c r="BG507" s="355">
        <v>581</v>
      </c>
      <c r="BH507" s="355">
        <v>606</v>
      </c>
      <c r="BI507" s="355">
        <v>678</v>
      </c>
      <c r="BJ507" s="355">
        <v>722</v>
      </c>
      <c r="BK507" s="355">
        <v>767</v>
      </c>
      <c r="BL507" s="355">
        <v>811</v>
      </c>
      <c r="BM507" s="355">
        <v>804</v>
      </c>
      <c r="BN507" s="355">
        <v>775</v>
      </c>
      <c r="BO507" s="355">
        <v>801</v>
      </c>
      <c r="BP507" s="355">
        <v>799</v>
      </c>
      <c r="BQ507" s="355">
        <v>858</v>
      </c>
      <c r="BR507" s="355">
        <v>866</v>
      </c>
      <c r="BS507" s="355">
        <v>874</v>
      </c>
      <c r="BT507" s="355">
        <v>888</v>
      </c>
      <c r="BU507" s="355">
        <v>867</v>
      </c>
      <c r="BV507" s="355">
        <v>849</v>
      </c>
      <c r="BW507" s="355">
        <v>771</v>
      </c>
      <c r="BX507" s="355">
        <v>768</v>
      </c>
      <c r="BY507" s="355">
        <v>811</v>
      </c>
      <c r="BZ507" s="355">
        <v>756</v>
      </c>
      <c r="CA507" s="355">
        <v>711</v>
      </c>
      <c r="CB507" s="355">
        <v>727</v>
      </c>
      <c r="CC507" s="355">
        <v>675</v>
      </c>
      <c r="CD507" s="355">
        <v>709</v>
      </c>
      <c r="CE507" s="355">
        <v>650</v>
      </c>
      <c r="CF507" s="355">
        <v>649</v>
      </c>
      <c r="CG507" s="355">
        <v>649</v>
      </c>
      <c r="CH507" s="355">
        <v>729</v>
      </c>
      <c r="CI507" s="355">
        <v>764</v>
      </c>
      <c r="CJ507" s="355">
        <v>736</v>
      </c>
      <c r="CK507" s="355">
        <v>589</v>
      </c>
      <c r="CL507" s="355">
        <v>522</v>
      </c>
      <c r="CM507" s="355">
        <v>521</v>
      </c>
      <c r="CN507" s="355">
        <v>483</v>
      </c>
      <c r="CO507" s="355">
        <v>379</v>
      </c>
      <c r="CP507" s="355">
        <v>308</v>
      </c>
      <c r="CQ507" s="355">
        <v>331</v>
      </c>
      <c r="CR507" s="355">
        <v>327</v>
      </c>
      <c r="CS507" s="355">
        <v>274</v>
      </c>
      <c r="CT507" s="355">
        <v>248</v>
      </c>
      <c r="CU507" s="355">
        <v>221</v>
      </c>
      <c r="CV507" s="355">
        <v>181</v>
      </c>
      <c r="CW507" s="355">
        <v>162</v>
      </c>
      <c r="CX507" s="355">
        <v>135</v>
      </c>
      <c r="CY507" s="355">
        <v>458</v>
      </c>
      <c r="CZ507" s="51">
        <v>498</v>
      </c>
      <c r="DA507" s="51">
        <v>473</v>
      </c>
      <c r="DB507" s="51">
        <v>502</v>
      </c>
      <c r="DC507" s="51">
        <v>505</v>
      </c>
      <c r="DD507" s="51">
        <v>591</v>
      </c>
      <c r="DE507" s="51">
        <v>549</v>
      </c>
      <c r="DF507" s="51">
        <v>609</v>
      </c>
      <c r="DG507" s="51">
        <v>553</v>
      </c>
      <c r="DH507" s="51">
        <v>578</v>
      </c>
      <c r="DI507" s="51">
        <v>618</v>
      </c>
      <c r="DJ507" s="51">
        <v>692</v>
      </c>
      <c r="DK507" s="51">
        <v>634</v>
      </c>
      <c r="DL507" s="51">
        <v>633</v>
      </c>
      <c r="DM507" s="51">
        <v>649</v>
      </c>
      <c r="DN507" s="51">
        <v>621</v>
      </c>
      <c r="DO507" s="51">
        <v>658</v>
      </c>
      <c r="DP507" s="51">
        <v>644</v>
      </c>
      <c r="DQ507" s="51">
        <v>625</v>
      </c>
      <c r="DR507" s="51">
        <v>610</v>
      </c>
      <c r="DS507" s="51">
        <v>882</v>
      </c>
      <c r="DT507" s="51">
        <v>954</v>
      </c>
      <c r="DU507" s="51">
        <v>964</v>
      </c>
      <c r="DV507" s="51">
        <v>769</v>
      </c>
      <c r="DW507" s="51">
        <v>744</v>
      </c>
      <c r="DX507" s="51">
        <v>639</v>
      </c>
      <c r="DY507" s="51">
        <v>690</v>
      </c>
      <c r="DZ507" s="51">
        <v>584</v>
      </c>
      <c r="EA507" s="51">
        <v>672</v>
      </c>
      <c r="EB507" s="51">
        <v>669</v>
      </c>
      <c r="EC507" s="51">
        <v>640</v>
      </c>
      <c r="ED507" s="51">
        <v>662</v>
      </c>
      <c r="EE507" s="51">
        <v>696</v>
      </c>
      <c r="EF507" s="51">
        <v>677</v>
      </c>
      <c r="EG507" s="51">
        <v>704</v>
      </c>
      <c r="EH507" s="51">
        <v>694</v>
      </c>
      <c r="EI507" s="51">
        <v>647</v>
      </c>
      <c r="EJ507" s="51">
        <v>609</v>
      </c>
      <c r="EK507" s="51">
        <v>620</v>
      </c>
      <c r="EL507" s="51">
        <v>569</v>
      </c>
      <c r="EM507" s="51">
        <v>625</v>
      </c>
      <c r="EN507" s="51">
        <v>632</v>
      </c>
      <c r="EO507" s="51">
        <v>650</v>
      </c>
      <c r="EP507" s="51">
        <v>654</v>
      </c>
      <c r="EQ507" s="51">
        <v>632</v>
      </c>
      <c r="ER507" s="51">
        <v>577</v>
      </c>
      <c r="ES507" s="51">
        <v>565</v>
      </c>
      <c r="ET507" s="51">
        <v>590</v>
      </c>
      <c r="EU507" s="51">
        <v>639</v>
      </c>
      <c r="EV507" s="51">
        <v>739</v>
      </c>
      <c r="EW507" s="51">
        <v>751</v>
      </c>
      <c r="EX507" s="51">
        <v>793</v>
      </c>
      <c r="EY507" s="51">
        <v>825</v>
      </c>
      <c r="EZ507" s="51">
        <v>838</v>
      </c>
      <c r="FA507" s="51">
        <v>859</v>
      </c>
      <c r="FB507" s="51">
        <v>827</v>
      </c>
      <c r="FC507" s="51">
        <v>863</v>
      </c>
      <c r="FD507" s="51">
        <v>857</v>
      </c>
      <c r="FE507" s="51">
        <v>894</v>
      </c>
      <c r="FF507" s="51">
        <v>865</v>
      </c>
      <c r="FG507" s="51">
        <v>857</v>
      </c>
      <c r="FH507" s="51">
        <v>871</v>
      </c>
      <c r="FI507" s="51">
        <v>889</v>
      </c>
      <c r="FJ507" s="51">
        <v>868</v>
      </c>
      <c r="FK507" s="51">
        <v>765</v>
      </c>
      <c r="FL507" s="51">
        <v>797</v>
      </c>
      <c r="FM507" s="51">
        <v>779</v>
      </c>
      <c r="FN507" s="51">
        <v>781</v>
      </c>
      <c r="FO507" s="51">
        <v>661</v>
      </c>
      <c r="FP507" s="51">
        <v>715</v>
      </c>
      <c r="FQ507" s="51">
        <v>738</v>
      </c>
      <c r="FR507" s="51">
        <v>705</v>
      </c>
      <c r="FS507" s="51">
        <v>670</v>
      </c>
      <c r="FT507" s="51">
        <v>695</v>
      </c>
      <c r="FU507" s="51">
        <v>693</v>
      </c>
      <c r="FV507" s="51">
        <v>692</v>
      </c>
      <c r="FW507" s="51">
        <v>767</v>
      </c>
      <c r="FX507" s="51">
        <v>605</v>
      </c>
      <c r="FY507" s="51">
        <v>568</v>
      </c>
      <c r="FZ507" s="51">
        <v>633</v>
      </c>
      <c r="GA507" s="51">
        <v>560</v>
      </c>
      <c r="GB507" s="51">
        <v>475</v>
      </c>
      <c r="GC507" s="51">
        <v>404</v>
      </c>
      <c r="GD507" s="51">
        <v>390</v>
      </c>
      <c r="GE507" s="51">
        <v>374</v>
      </c>
      <c r="GF507" s="51">
        <v>349</v>
      </c>
      <c r="GG507" s="51">
        <v>371</v>
      </c>
      <c r="GH507" s="51">
        <v>301</v>
      </c>
      <c r="GI507" s="51">
        <v>285</v>
      </c>
      <c r="GJ507" s="51">
        <v>264</v>
      </c>
      <c r="GK507" s="51">
        <v>186</v>
      </c>
      <c r="GL507" s="52">
        <v>1033</v>
      </c>
    </row>
    <row r="508" spans="1:194" s="1" customFormat="1">
      <c r="A508" s="30" t="s">
        <v>124</v>
      </c>
      <c r="B508" s="1" t="s">
        <v>581</v>
      </c>
      <c r="C508" s="29" t="str">
        <f t="shared" si="124"/>
        <v>LA Wales - Isle of Anglesey</v>
      </c>
      <c r="D508" s="50">
        <f t="shared" si="126"/>
        <v>27052</v>
      </c>
      <c r="E508" s="50">
        <f t="shared" si="127"/>
        <v>28893</v>
      </c>
      <c r="F508" s="51">
        <f t="shared" si="128"/>
        <v>69049</v>
      </c>
      <c r="G508" s="51">
        <f t="shared" si="129"/>
        <v>33761</v>
      </c>
      <c r="H508" s="52">
        <f t="shared" si="130"/>
        <v>35288</v>
      </c>
      <c r="I508" s="52">
        <f t="shared" si="131"/>
        <v>27052</v>
      </c>
      <c r="J508" s="52">
        <f t="shared" si="132"/>
        <v>28893</v>
      </c>
      <c r="K508" s="49">
        <f t="shared" si="133"/>
        <v>6709</v>
      </c>
      <c r="L508" s="50">
        <f t="shared" si="134"/>
        <v>6395</v>
      </c>
      <c r="M508" s="355">
        <v>273</v>
      </c>
      <c r="N508" s="355">
        <v>322</v>
      </c>
      <c r="O508" s="355">
        <v>305</v>
      </c>
      <c r="P508" s="355">
        <v>320</v>
      </c>
      <c r="Q508" s="355">
        <v>334</v>
      </c>
      <c r="R508" s="355">
        <v>383</v>
      </c>
      <c r="S508" s="355">
        <v>383</v>
      </c>
      <c r="T508" s="355">
        <v>361</v>
      </c>
      <c r="U508" s="355">
        <v>383</v>
      </c>
      <c r="V508" s="355">
        <v>411</v>
      </c>
      <c r="W508" s="355">
        <v>394</v>
      </c>
      <c r="X508" s="355">
        <v>440</v>
      </c>
      <c r="Y508" s="355">
        <v>405</v>
      </c>
      <c r="Z508" s="355">
        <v>438</v>
      </c>
      <c r="AA508" s="355">
        <v>385</v>
      </c>
      <c r="AB508" s="355">
        <v>392</v>
      </c>
      <c r="AC508" s="355">
        <v>391</v>
      </c>
      <c r="AD508" s="355">
        <v>389</v>
      </c>
      <c r="AE508" s="355">
        <v>348</v>
      </c>
      <c r="AF508" s="355">
        <v>299</v>
      </c>
      <c r="AG508" s="355">
        <v>302</v>
      </c>
      <c r="AH508" s="355">
        <v>273</v>
      </c>
      <c r="AI508" s="355">
        <v>297</v>
      </c>
      <c r="AJ508" s="355">
        <v>367</v>
      </c>
      <c r="AK508" s="355">
        <v>299</v>
      </c>
      <c r="AL508" s="355">
        <v>316</v>
      </c>
      <c r="AM508" s="355">
        <v>341</v>
      </c>
      <c r="AN508" s="355">
        <v>319</v>
      </c>
      <c r="AO508" s="355">
        <v>363</v>
      </c>
      <c r="AP508" s="355">
        <v>338</v>
      </c>
      <c r="AQ508" s="355">
        <v>332</v>
      </c>
      <c r="AR508" s="355">
        <v>349</v>
      </c>
      <c r="AS508" s="355">
        <v>346</v>
      </c>
      <c r="AT508" s="355">
        <v>349</v>
      </c>
      <c r="AU508" s="355">
        <v>381</v>
      </c>
      <c r="AV508" s="355">
        <v>373</v>
      </c>
      <c r="AW508" s="355">
        <v>310</v>
      </c>
      <c r="AX508" s="355">
        <v>347</v>
      </c>
      <c r="AY508" s="355">
        <v>371</v>
      </c>
      <c r="AZ508" s="355">
        <v>328</v>
      </c>
      <c r="BA508" s="355">
        <v>331</v>
      </c>
      <c r="BB508" s="355">
        <v>346</v>
      </c>
      <c r="BC508" s="355">
        <v>345</v>
      </c>
      <c r="BD508" s="355">
        <v>373</v>
      </c>
      <c r="BE508" s="355">
        <v>321</v>
      </c>
      <c r="BF508" s="355">
        <v>306</v>
      </c>
      <c r="BG508" s="355">
        <v>326</v>
      </c>
      <c r="BH508" s="355">
        <v>357</v>
      </c>
      <c r="BI508" s="355">
        <v>373</v>
      </c>
      <c r="BJ508" s="355">
        <v>436</v>
      </c>
      <c r="BK508" s="355">
        <v>448</v>
      </c>
      <c r="BL508" s="355">
        <v>493</v>
      </c>
      <c r="BM508" s="355">
        <v>440</v>
      </c>
      <c r="BN508" s="355">
        <v>466</v>
      </c>
      <c r="BO508" s="355">
        <v>481</v>
      </c>
      <c r="BP508" s="355">
        <v>523</v>
      </c>
      <c r="BQ508" s="355">
        <v>490</v>
      </c>
      <c r="BR508" s="355">
        <v>546</v>
      </c>
      <c r="BS508" s="355">
        <v>515</v>
      </c>
      <c r="BT508" s="355">
        <v>563</v>
      </c>
      <c r="BU508" s="355">
        <v>503</v>
      </c>
      <c r="BV508" s="355">
        <v>511</v>
      </c>
      <c r="BW508" s="355">
        <v>539</v>
      </c>
      <c r="BX508" s="355">
        <v>521</v>
      </c>
      <c r="BY508" s="355">
        <v>482</v>
      </c>
      <c r="BZ508" s="355">
        <v>468</v>
      </c>
      <c r="CA508" s="355">
        <v>489</v>
      </c>
      <c r="CB508" s="355">
        <v>476</v>
      </c>
      <c r="CC508" s="355">
        <v>458</v>
      </c>
      <c r="CD508" s="355">
        <v>460</v>
      </c>
      <c r="CE508" s="355">
        <v>458</v>
      </c>
      <c r="CF508" s="355">
        <v>438</v>
      </c>
      <c r="CG508" s="355">
        <v>468</v>
      </c>
      <c r="CH508" s="355">
        <v>490</v>
      </c>
      <c r="CI508" s="355">
        <v>504</v>
      </c>
      <c r="CJ508" s="355">
        <v>484</v>
      </c>
      <c r="CK508" s="355">
        <v>343</v>
      </c>
      <c r="CL508" s="355">
        <v>365</v>
      </c>
      <c r="CM508" s="355">
        <v>374</v>
      </c>
      <c r="CN508" s="355">
        <v>344</v>
      </c>
      <c r="CO508" s="355">
        <v>273</v>
      </c>
      <c r="CP508" s="355">
        <v>244</v>
      </c>
      <c r="CQ508" s="355">
        <v>233</v>
      </c>
      <c r="CR508" s="355">
        <v>249</v>
      </c>
      <c r="CS508" s="355">
        <v>194</v>
      </c>
      <c r="CT508" s="355">
        <v>174</v>
      </c>
      <c r="CU508" s="355">
        <v>143</v>
      </c>
      <c r="CV508" s="355">
        <v>115</v>
      </c>
      <c r="CW508" s="355">
        <v>82</v>
      </c>
      <c r="CX508" s="355">
        <v>77</v>
      </c>
      <c r="CY508" s="355">
        <v>266</v>
      </c>
      <c r="CZ508" s="51">
        <v>296</v>
      </c>
      <c r="DA508" s="51">
        <v>263</v>
      </c>
      <c r="DB508" s="51">
        <v>296</v>
      </c>
      <c r="DC508" s="51">
        <v>276</v>
      </c>
      <c r="DD508" s="51">
        <v>356</v>
      </c>
      <c r="DE508" s="51">
        <v>330</v>
      </c>
      <c r="DF508" s="51">
        <v>381</v>
      </c>
      <c r="DG508" s="51">
        <v>383</v>
      </c>
      <c r="DH508" s="51">
        <v>374</v>
      </c>
      <c r="DI508" s="51">
        <v>415</v>
      </c>
      <c r="DJ508" s="51">
        <v>437</v>
      </c>
      <c r="DK508" s="51">
        <v>401</v>
      </c>
      <c r="DL508" s="51">
        <v>365</v>
      </c>
      <c r="DM508" s="51">
        <v>387</v>
      </c>
      <c r="DN508" s="51">
        <v>425</v>
      </c>
      <c r="DO508" s="51">
        <v>331</v>
      </c>
      <c r="DP508" s="51">
        <v>343</v>
      </c>
      <c r="DQ508" s="51">
        <v>336</v>
      </c>
      <c r="DR508" s="51">
        <v>367</v>
      </c>
      <c r="DS508" s="51">
        <v>230</v>
      </c>
      <c r="DT508" s="51">
        <v>246</v>
      </c>
      <c r="DU508" s="51">
        <v>261</v>
      </c>
      <c r="DV508" s="51">
        <v>258</v>
      </c>
      <c r="DW508" s="51">
        <v>278</v>
      </c>
      <c r="DX508" s="51">
        <v>346</v>
      </c>
      <c r="DY508" s="51">
        <v>372</v>
      </c>
      <c r="DZ508" s="51">
        <v>325</v>
      </c>
      <c r="EA508" s="51">
        <v>352</v>
      </c>
      <c r="EB508" s="51">
        <v>296</v>
      </c>
      <c r="EC508" s="51">
        <v>332</v>
      </c>
      <c r="ED508" s="51">
        <v>365</v>
      </c>
      <c r="EE508" s="51">
        <v>385</v>
      </c>
      <c r="EF508" s="51">
        <v>394</v>
      </c>
      <c r="EG508" s="51">
        <v>419</v>
      </c>
      <c r="EH508" s="51">
        <v>372</v>
      </c>
      <c r="EI508" s="51">
        <v>362</v>
      </c>
      <c r="EJ508" s="51">
        <v>366</v>
      </c>
      <c r="EK508" s="51">
        <v>408</v>
      </c>
      <c r="EL508" s="51">
        <v>337</v>
      </c>
      <c r="EM508" s="51">
        <v>362</v>
      </c>
      <c r="EN508" s="51">
        <v>360</v>
      </c>
      <c r="EO508" s="51">
        <v>346</v>
      </c>
      <c r="EP508" s="51">
        <v>425</v>
      </c>
      <c r="EQ508" s="51">
        <v>377</v>
      </c>
      <c r="ER508" s="51">
        <v>374</v>
      </c>
      <c r="ES508" s="51">
        <v>301</v>
      </c>
      <c r="ET508" s="51">
        <v>372</v>
      </c>
      <c r="EU508" s="51">
        <v>327</v>
      </c>
      <c r="EV508" s="51">
        <v>406</v>
      </c>
      <c r="EW508" s="51">
        <v>480</v>
      </c>
      <c r="EX508" s="51">
        <v>442</v>
      </c>
      <c r="EY508" s="51">
        <v>518</v>
      </c>
      <c r="EZ508" s="51">
        <v>507</v>
      </c>
      <c r="FA508" s="51">
        <v>548</v>
      </c>
      <c r="FB508" s="51">
        <v>528</v>
      </c>
      <c r="FC508" s="51">
        <v>544</v>
      </c>
      <c r="FD508" s="51">
        <v>523</v>
      </c>
      <c r="FE508" s="51">
        <v>526</v>
      </c>
      <c r="FF508" s="51">
        <v>587</v>
      </c>
      <c r="FG508" s="51">
        <v>558</v>
      </c>
      <c r="FH508" s="51">
        <v>506</v>
      </c>
      <c r="FI508" s="51">
        <v>521</v>
      </c>
      <c r="FJ508" s="51">
        <v>543</v>
      </c>
      <c r="FK508" s="51">
        <v>517</v>
      </c>
      <c r="FL508" s="51">
        <v>479</v>
      </c>
      <c r="FM508" s="51">
        <v>494</v>
      </c>
      <c r="FN508" s="51">
        <v>497</v>
      </c>
      <c r="FO508" s="51">
        <v>490</v>
      </c>
      <c r="FP508" s="51">
        <v>495</v>
      </c>
      <c r="FQ508" s="51">
        <v>431</v>
      </c>
      <c r="FR508" s="51">
        <v>470</v>
      </c>
      <c r="FS508" s="51">
        <v>497</v>
      </c>
      <c r="FT508" s="51">
        <v>486</v>
      </c>
      <c r="FU508" s="51">
        <v>508</v>
      </c>
      <c r="FV508" s="51">
        <v>509</v>
      </c>
      <c r="FW508" s="51">
        <v>582</v>
      </c>
      <c r="FX508" s="51">
        <v>403</v>
      </c>
      <c r="FY508" s="51">
        <v>427</v>
      </c>
      <c r="FZ508" s="51">
        <v>398</v>
      </c>
      <c r="GA508" s="51">
        <v>367</v>
      </c>
      <c r="GB508" s="51">
        <v>323</v>
      </c>
      <c r="GC508" s="51">
        <v>273</v>
      </c>
      <c r="GD508" s="51">
        <v>275</v>
      </c>
      <c r="GE508" s="51">
        <v>248</v>
      </c>
      <c r="GF508" s="51">
        <v>270</v>
      </c>
      <c r="GG508" s="51">
        <v>198</v>
      </c>
      <c r="GH508" s="51">
        <v>173</v>
      </c>
      <c r="GI508" s="51">
        <v>178</v>
      </c>
      <c r="GJ508" s="51">
        <v>159</v>
      </c>
      <c r="GK508" s="51">
        <v>136</v>
      </c>
      <c r="GL508" s="52">
        <v>558</v>
      </c>
    </row>
    <row r="509" spans="1:194" s="1" customFormat="1">
      <c r="A509" s="30" t="s">
        <v>124</v>
      </c>
      <c r="B509" s="1" t="s">
        <v>582</v>
      </c>
      <c r="C509" s="29" t="str">
        <f t="shared" si="124"/>
        <v>LA Wales - Merthyr Tydfil</v>
      </c>
      <c r="D509" s="50">
        <f t="shared" si="126"/>
        <v>22353</v>
      </c>
      <c r="E509" s="50">
        <f t="shared" si="127"/>
        <v>24054</v>
      </c>
      <c r="F509" s="51">
        <f t="shared" si="128"/>
        <v>58883</v>
      </c>
      <c r="G509" s="51">
        <f t="shared" si="129"/>
        <v>28785</v>
      </c>
      <c r="H509" s="52">
        <f t="shared" si="130"/>
        <v>30098</v>
      </c>
      <c r="I509" s="52">
        <f t="shared" si="131"/>
        <v>22353</v>
      </c>
      <c r="J509" s="52">
        <f t="shared" si="132"/>
        <v>24054</v>
      </c>
      <c r="K509" s="49">
        <f t="shared" si="133"/>
        <v>6432</v>
      </c>
      <c r="L509" s="50">
        <f t="shared" si="134"/>
        <v>6044</v>
      </c>
      <c r="M509" s="355">
        <v>322</v>
      </c>
      <c r="N509" s="355">
        <v>325</v>
      </c>
      <c r="O509" s="355">
        <v>329</v>
      </c>
      <c r="P509" s="355">
        <v>309</v>
      </c>
      <c r="Q509" s="355">
        <v>371</v>
      </c>
      <c r="R509" s="355">
        <v>402</v>
      </c>
      <c r="S509" s="355">
        <v>381</v>
      </c>
      <c r="T509" s="355">
        <v>384</v>
      </c>
      <c r="U509" s="355">
        <v>350</v>
      </c>
      <c r="V509" s="355">
        <v>355</v>
      </c>
      <c r="W509" s="355">
        <v>378</v>
      </c>
      <c r="X509" s="355">
        <v>405</v>
      </c>
      <c r="Y509" s="355">
        <v>360</v>
      </c>
      <c r="Z509" s="355">
        <v>363</v>
      </c>
      <c r="AA509" s="355">
        <v>375</v>
      </c>
      <c r="AB509" s="355">
        <v>379</v>
      </c>
      <c r="AC509" s="355">
        <v>337</v>
      </c>
      <c r="AD509" s="355">
        <v>307</v>
      </c>
      <c r="AE509" s="355">
        <v>319</v>
      </c>
      <c r="AF509" s="355">
        <v>333</v>
      </c>
      <c r="AG509" s="355">
        <v>297</v>
      </c>
      <c r="AH509" s="355">
        <v>289</v>
      </c>
      <c r="AI509" s="355">
        <v>333</v>
      </c>
      <c r="AJ509" s="355">
        <v>329</v>
      </c>
      <c r="AK509" s="355">
        <v>314</v>
      </c>
      <c r="AL509" s="355">
        <v>356</v>
      </c>
      <c r="AM509" s="355">
        <v>342</v>
      </c>
      <c r="AN509" s="355">
        <v>329</v>
      </c>
      <c r="AO509" s="355">
        <v>375</v>
      </c>
      <c r="AP509" s="355">
        <v>373</v>
      </c>
      <c r="AQ509" s="355">
        <v>362</v>
      </c>
      <c r="AR509" s="355">
        <v>382</v>
      </c>
      <c r="AS509" s="355">
        <v>390</v>
      </c>
      <c r="AT509" s="355">
        <v>371</v>
      </c>
      <c r="AU509" s="355">
        <v>386</v>
      </c>
      <c r="AV509" s="355">
        <v>397</v>
      </c>
      <c r="AW509" s="355">
        <v>396</v>
      </c>
      <c r="AX509" s="355">
        <v>417</v>
      </c>
      <c r="AY509" s="355">
        <v>405</v>
      </c>
      <c r="AZ509" s="355">
        <v>353</v>
      </c>
      <c r="BA509" s="355">
        <v>345</v>
      </c>
      <c r="BB509" s="355">
        <v>368</v>
      </c>
      <c r="BC509" s="355">
        <v>386</v>
      </c>
      <c r="BD509" s="355">
        <v>340</v>
      </c>
      <c r="BE509" s="355">
        <v>284</v>
      </c>
      <c r="BF509" s="355">
        <v>280</v>
      </c>
      <c r="BG509" s="355">
        <v>319</v>
      </c>
      <c r="BH509" s="355">
        <v>331</v>
      </c>
      <c r="BI509" s="355">
        <v>303</v>
      </c>
      <c r="BJ509" s="355">
        <v>340</v>
      </c>
      <c r="BK509" s="355">
        <v>362</v>
      </c>
      <c r="BL509" s="355">
        <v>394</v>
      </c>
      <c r="BM509" s="355">
        <v>378</v>
      </c>
      <c r="BN509" s="355">
        <v>423</v>
      </c>
      <c r="BO509" s="355">
        <v>387</v>
      </c>
      <c r="BP509" s="355">
        <v>385</v>
      </c>
      <c r="BQ509" s="355">
        <v>419</v>
      </c>
      <c r="BR509" s="355">
        <v>416</v>
      </c>
      <c r="BS509" s="355">
        <v>421</v>
      </c>
      <c r="BT509" s="355">
        <v>381</v>
      </c>
      <c r="BU509" s="355">
        <v>405</v>
      </c>
      <c r="BV509" s="355">
        <v>379</v>
      </c>
      <c r="BW509" s="355">
        <v>383</v>
      </c>
      <c r="BX509" s="355">
        <v>405</v>
      </c>
      <c r="BY509" s="355">
        <v>393</v>
      </c>
      <c r="BZ509" s="355">
        <v>324</v>
      </c>
      <c r="CA509" s="355">
        <v>306</v>
      </c>
      <c r="CB509" s="355">
        <v>295</v>
      </c>
      <c r="CC509" s="355">
        <v>323</v>
      </c>
      <c r="CD509" s="355">
        <v>301</v>
      </c>
      <c r="CE509" s="355">
        <v>295</v>
      </c>
      <c r="CF509" s="355">
        <v>300</v>
      </c>
      <c r="CG509" s="355">
        <v>276</v>
      </c>
      <c r="CH509" s="355">
        <v>314</v>
      </c>
      <c r="CI509" s="355">
        <v>295</v>
      </c>
      <c r="CJ509" s="355">
        <v>264</v>
      </c>
      <c r="CK509" s="355">
        <v>208</v>
      </c>
      <c r="CL509" s="355">
        <v>225</v>
      </c>
      <c r="CM509" s="355">
        <v>219</v>
      </c>
      <c r="CN509" s="355">
        <v>190</v>
      </c>
      <c r="CO509" s="355">
        <v>177</v>
      </c>
      <c r="CP509" s="355">
        <v>123</v>
      </c>
      <c r="CQ509" s="355">
        <v>131</v>
      </c>
      <c r="CR509" s="355">
        <v>119</v>
      </c>
      <c r="CS509" s="355">
        <v>109</v>
      </c>
      <c r="CT509" s="355">
        <v>95</v>
      </c>
      <c r="CU509" s="355">
        <v>84</v>
      </c>
      <c r="CV509" s="355">
        <v>76</v>
      </c>
      <c r="CW509" s="355">
        <v>50</v>
      </c>
      <c r="CX509" s="355">
        <v>44</v>
      </c>
      <c r="CY509" s="355">
        <v>135</v>
      </c>
      <c r="CZ509" s="51">
        <v>280</v>
      </c>
      <c r="DA509" s="51">
        <v>273</v>
      </c>
      <c r="DB509" s="51">
        <v>311</v>
      </c>
      <c r="DC509" s="51">
        <v>361</v>
      </c>
      <c r="DD509" s="51">
        <v>306</v>
      </c>
      <c r="DE509" s="51">
        <v>347</v>
      </c>
      <c r="DF509" s="51">
        <v>341</v>
      </c>
      <c r="DG509" s="51">
        <v>377</v>
      </c>
      <c r="DH509" s="51">
        <v>338</v>
      </c>
      <c r="DI509" s="51">
        <v>370</v>
      </c>
      <c r="DJ509" s="51">
        <v>388</v>
      </c>
      <c r="DK509" s="51">
        <v>326</v>
      </c>
      <c r="DL509" s="51">
        <v>326</v>
      </c>
      <c r="DM509" s="51">
        <v>364</v>
      </c>
      <c r="DN509" s="51">
        <v>369</v>
      </c>
      <c r="DO509" s="51">
        <v>321</v>
      </c>
      <c r="DP509" s="51">
        <v>320</v>
      </c>
      <c r="DQ509" s="51">
        <v>326</v>
      </c>
      <c r="DR509" s="51">
        <v>318</v>
      </c>
      <c r="DS509" s="51">
        <v>257</v>
      </c>
      <c r="DT509" s="51">
        <v>242</v>
      </c>
      <c r="DU509" s="51">
        <v>282</v>
      </c>
      <c r="DV509" s="51">
        <v>302</v>
      </c>
      <c r="DW509" s="51">
        <v>344</v>
      </c>
      <c r="DX509" s="51">
        <v>338</v>
      </c>
      <c r="DY509" s="51">
        <v>377</v>
      </c>
      <c r="DZ509" s="51">
        <v>348</v>
      </c>
      <c r="EA509" s="51">
        <v>365</v>
      </c>
      <c r="EB509" s="51">
        <v>382</v>
      </c>
      <c r="EC509" s="51">
        <v>372</v>
      </c>
      <c r="ED509" s="51">
        <v>443</v>
      </c>
      <c r="EE509" s="51">
        <v>430</v>
      </c>
      <c r="EF509" s="51">
        <v>455</v>
      </c>
      <c r="EG509" s="51">
        <v>443</v>
      </c>
      <c r="EH509" s="51">
        <v>422</v>
      </c>
      <c r="EI509" s="51">
        <v>464</v>
      </c>
      <c r="EJ509" s="51">
        <v>483</v>
      </c>
      <c r="EK509" s="51">
        <v>427</v>
      </c>
      <c r="EL509" s="51">
        <v>403</v>
      </c>
      <c r="EM509" s="51">
        <v>416</v>
      </c>
      <c r="EN509" s="51">
        <v>393</v>
      </c>
      <c r="EO509" s="51">
        <v>402</v>
      </c>
      <c r="EP509" s="51">
        <v>376</v>
      </c>
      <c r="EQ509" s="51">
        <v>339</v>
      </c>
      <c r="ER509" s="51">
        <v>305</v>
      </c>
      <c r="ES509" s="51">
        <v>314</v>
      </c>
      <c r="ET509" s="51">
        <v>305</v>
      </c>
      <c r="EU509" s="51">
        <v>340</v>
      </c>
      <c r="EV509" s="51">
        <v>355</v>
      </c>
      <c r="EW509" s="51">
        <v>364</v>
      </c>
      <c r="EX509" s="51">
        <v>408</v>
      </c>
      <c r="EY509" s="51">
        <v>418</v>
      </c>
      <c r="EZ509" s="51">
        <v>401</v>
      </c>
      <c r="FA509" s="51">
        <v>449</v>
      </c>
      <c r="FB509" s="51">
        <v>404</v>
      </c>
      <c r="FC509" s="51">
        <v>451</v>
      </c>
      <c r="FD509" s="51">
        <v>429</v>
      </c>
      <c r="FE509" s="51">
        <v>451</v>
      </c>
      <c r="FF509" s="51">
        <v>486</v>
      </c>
      <c r="FG509" s="51">
        <v>411</v>
      </c>
      <c r="FH509" s="51">
        <v>463</v>
      </c>
      <c r="FI509" s="51">
        <v>417</v>
      </c>
      <c r="FJ509" s="51">
        <v>379</v>
      </c>
      <c r="FK509" s="51">
        <v>349</v>
      </c>
      <c r="FL509" s="51">
        <v>389</v>
      </c>
      <c r="FM509" s="51">
        <v>322</v>
      </c>
      <c r="FN509" s="51">
        <v>336</v>
      </c>
      <c r="FO509" s="51">
        <v>317</v>
      </c>
      <c r="FP509" s="51">
        <v>309</v>
      </c>
      <c r="FQ509" s="51">
        <v>302</v>
      </c>
      <c r="FR509" s="51">
        <v>311</v>
      </c>
      <c r="FS509" s="51">
        <v>346</v>
      </c>
      <c r="FT509" s="51">
        <v>301</v>
      </c>
      <c r="FU509" s="51">
        <v>304</v>
      </c>
      <c r="FV509" s="51">
        <v>307</v>
      </c>
      <c r="FW509" s="51">
        <v>330</v>
      </c>
      <c r="FX509" s="51">
        <v>221</v>
      </c>
      <c r="FY509" s="51">
        <v>262</v>
      </c>
      <c r="FZ509" s="51">
        <v>235</v>
      </c>
      <c r="GA509" s="51">
        <v>184</v>
      </c>
      <c r="GB509" s="51">
        <v>186</v>
      </c>
      <c r="GC509" s="51">
        <v>161</v>
      </c>
      <c r="GD509" s="51">
        <v>162</v>
      </c>
      <c r="GE509" s="51">
        <v>128</v>
      </c>
      <c r="GF509" s="51">
        <v>142</v>
      </c>
      <c r="GG509" s="51">
        <v>127</v>
      </c>
      <c r="GH509" s="51">
        <v>117</v>
      </c>
      <c r="GI509" s="51">
        <v>92</v>
      </c>
      <c r="GJ509" s="51">
        <v>88</v>
      </c>
      <c r="GK509" s="51">
        <v>75</v>
      </c>
      <c r="GL509" s="52">
        <v>278</v>
      </c>
    </row>
    <row r="510" spans="1:194" s="1" customFormat="1">
      <c r="A510" s="30" t="s">
        <v>124</v>
      </c>
      <c r="B510" s="1" t="s">
        <v>583</v>
      </c>
      <c r="C510" s="29" t="str">
        <f t="shared" si="124"/>
        <v>LA Wales - Monmouthshire</v>
      </c>
      <c r="D510" s="50">
        <f t="shared" si="126"/>
        <v>37260</v>
      </c>
      <c r="E510" s="50">
        <f t="shared" si="127"/>
        <v>39723</v>
      </c>
      <c r="F510" s="51">
        <f t="shared" si="128"/>
        <v>93886</v>
      </c>
      <c r="G510" s="51">
        <f t="shared" si="129"/>
        <v>46037</v>
      </c>
      <c r="H510" s="52">
        <f t="shared" si="130"/>
        <v>47849</v>
      </c>
      <c r="I510" s="52">
        <f t="shared" si="131"/>
        <v>37260</v>
      </c>
      <c r="J510" s="52">
        <f t="shared" si="132"/>
        <v>39723</v>
      </c>
      <c r="K510" s="49">
        <f t="shared" si="133"/>
        <v>8777</v>
      </c>
      <c r="L510" s="50">
        <f t="shared" si="134"/>
        <v>8126</v>
      </c>
      <c r="M510" s="355">
        <v>377</v>
      </c>
      <c r="N510" s="355">
        <v>383</v>
      </c>
      <c r="O510" s="355">
        <v>404</v>
      </c>
      <c r="P510" s="355">
        <v>394</v>
      </c>
      <c r="Q510" s="355">
        <v>447</v>
      </c>
      <c r="R510" s="355">
        <v>478</v>
      </c>
      <c r="S510" s="355">
        <v>490</v>
      </c>
      <c r="T510" s="355">
        <v>485</v>
      </c>
      <c r="U510" s="355">
        <v>489</v>
      </c>
      <c r="V510" s="355">
        <v>501</v>
      </c>
      <c r="W510" s="355">
        <v>531</v>
      </c>
      <c r="X510" s="355">
        <v>542</v>
      </c>
      <c r="Y510" s="355">
        <v>515</v>
      </c>
      <c r="Z510" s="355">
        <v>563</v>
      </c>
      <c r="AA510" s="355">
        <v>550</v>
      </c>
      <c r="AB510" s="355">
        <v>559</v>
      </c>
      <c r="AC510" s="355">
        <v>524</v>
      </c>
      <c r="AD510" s="355">
        <v>545</v>
      </c>
      <c r="AE510" s="355">
        <v>490</v>
      </c>
      <c r="AF510" s="355">
        <v>319</v>
      </c>
      <c r="AG510" s="355">
        <v>335</v>
      </c>
      <c r="AH510" s="355">
        <v>372</v>
      </c>
      <c r="AI510" s="355">
        <v>418</v>
      </c>
      <c r="AJ510" s="355">
        <v>441</v>
      </c>
      <c r="AK510" s="355">
        <v>398</v>
      </c>
      <c r="AL510" s="355">
        <v>495</v>
      </c>
      <c r="AM510" s="355">
        <v>449</v>
      </c>
      <c r="AN510" s="355">
        <v>462</v>
      </c>
      <c r="AO510" s="355">
        <v>457</v>
      </c>
      <c r="AP510" s="355">
        <v>442</v>
      </c>
      <c r="AQ510" s="355">
        <v>500</v>
      </c>
      <c r="AR510" s="355">
        <v>537</v>
      </c>
      <c r="AS510" s="355">
        <v>477</v>
      </c>
      <c r="AT510" s="355">
        <v>516</v>
      </c>
      <c r="AU510" s="355">
        <v>453</v>
      </c>
      <c r="AV510" s="355">
        <v>485</v>
      </c>
      <c r="AW510" s="355">
        <v>490</v>
      </c>
      <c r="AX510" s="355">
        <v>484</v>
      </c>
      <c r="AY510" s="355">
        <v>482</v>
      </c>
      <c r="AZ510" s="355">
        <v>486</v>
      </c>
      <c r="BA510" s="355">
        <v>499</v>
      </c>
      <c r="BB510" s="355">
        <v>471</v>
      </c>
      <c r="BC510" s="355">
        <v>509</v>
      </c>
      <c r="BD510" s="355">
        <v>520</v>
      </c>
      <c r="BE510" s="355">
        <v>463</v>
      </c>
      <c r="BF510" s="355">
        <v>519</v>
      </c>
      <c r="BG510" s="355">
        <v>496</v>
      </c>
      <c r="BH510" s="355">
        <v>549</v>
      </c>
      <c r="BI510" s="355">
        <v>538</v>
      </c>
      <c r="BJ510" s="355">
        <v>592</v>
      </c>
      <c r="BK510" s="355">
        <v>667</v>
      </c>
      <c r="BL510" s="355">
        <v>708</v>
      </c>
      <c r="BM510" s="355">
        <v>648</v>
      </c>
      <c r="BN510" s="355">
        <v>693</v>
      </c>
      <c r="BO510" s="355">
        <v>749</v>
      </c>
      <c r="BP510" s="355">
        <v>752</v>
      </c>
      <c r="BQ510" s="355">
        <v>784</v>
      </c>
      <c r="BR510" s="355">
        <v>766</v>
      </c>
      <c r="BS510" s="355">
        <v>756</v>
      </c>
      <c r="BT510" s="355">
        <v>782</v>
      </c>
      <c r="BU510" s="355">
        <v>721</v>
      </c>
      <c r="BV510" s="355">
        <v>717</v>
      </c>
      <c r="BW510" s="355">
        <v>665</v>
      </c>
      <c r="BX510" s="355">
        <v>635</v>
      </c>
      <c r="BY510" s="355">
        <v>685</v>
      </c>
      <c r="BZ510" s="355">
        <v>628</v>
      </c>
      <c r="CA510" s="355">
        <v>575</v>
      </c>
      <c r="CB510" s="355">
        <v>602</v>
      </c>
      <c r="CC510" s="355">
        <v>554</v>
      </c>
      <c r="CD510" s="355">
        <v>603</v>
      </c>
      <c r="CE510" s="355">
        <v>611</v>
      </c>
      <c r="CF510" s="355">
        <v>578</v>
      </c>
      <c r="CG510" s="355">
        <v>625</v>
      </c>
      <c r="CH510" s="355">
        <v>605</v>
      </c>
      <c r="CI510" s="355">
        <v>606</v>
      </c>
      <c r="CJ510" s="355">
        <v>658</v>
      </c>
      <c r="CK510" s="355">
        <v>487</v>
      </c>
      <c r="CL510" s="355">
        <v>470</v>
      </c>
      <c r="CM510" s="355">
        <v>490</v>
      </c>
      <c r="CN510" s="355">
        <v>437</v>
      </c>
      <c r="CO510" s="355">
        <v>368</v>
      </c>
      <c r="CP510" s="355">
        <v>310</v>
      </c>
      <c r="CQ510" s="355">
        <v>342</v>
      </c>
      <c r="CR510" s="355">
        <v>275</v>
      </c>
      <c r="CS510" s="355">
        <v>241</v>
      </c>
      <c r="CT510" s="355">
        <v>224</v>
      </c>
      <c r="CU510" s="355">
        <v>217</v>
      </c>
      <c r="CV510" s="355">
        <v>168</v>
      </c>
      <c r="CW510" s="355">
        <v>170</v>
      </c>
      <c r="CX510" s="355">
        <v>145</v>
      </c>
      <c r="CY510" s="355">
        <v>399</v>
      </c>
      <c r="CZ510" s="51">
        <v>381</v>
      </c>
      <c r="DA510" s="51">
        <v>396</v>
      </c>
      <c r="DB510" s="51">
        <v>373</v>
      </c>
      <c r="DC510" s="51">
        <v>402</v>
      </c>
      <c r="DD510" s="51">
        <v>398</v>
      </c>
      <c r="DE510" s="51">
        <v>417</v>
      </c>
      <c r="DF510" s="51">
        <v>420</v>
      </c>
      <c r="DG510" s="51">
        <v>457</v>
      </c>
      <c r="DH510" s="51">
        <v>416</v>
      </c>
      <c r="DI510" s="51">
        <v>481</v>
      </c>
      <c r="DJ510" s="51">
        <v>484</v>
      </c>
      <c r="DK510" s="51">
        <v>486</v>
      </c>
      <c r="DL510" s="51">
        <v>500</v>
      </c>
      <c r="DM510" s="51">
        <v>520</v>
      </c>
      <c r="DN510" s="51">
        <v>526</v>
      </c>
      <c r="DO510" s="51">
        <v>530</v>
      </c>
      <c r="DP510" s="51">
        <v>474</v>
      </c>
      <c r="DQ510" s="51">
        <v>465</v>
      </c>
      <c r="DR510" s="51">
        <v>445</v>
      </c>
      <c r="DS510" s="51">
        <v>259</v>
      </c>
      <c r="DT510" s="51">
        <v>299</v>
      </c>
      <c r="DU510" s="51">
        <v>321</v>
      </c>
      <c r="DV510" s="51">
        <v>363</v>
      </c>
      <c r="DW510" s="51">
        <v>404</v>
      </c>
      <c r="DX510" s="51">
        <v>395</v>
      </c>
      <c r="DY510" s="51">
        <v>462</v>
      </c>
      <c r="DZ510" s="51">
        <v>412</v>
      </c>
      <c r="EA510" s="51">
        <v>445</v>
      </c>
      <c r="EB510" s="51">
        <v>457</v>
      </c>
      <c r="EC510" s="51">
        <v>498</v>
      </c>
      <c r="ED510" s="51">
        <v>478</v>
      </c>
      <c r="EE510" s="51">
        <v>486</v>
      </c>
      <c r="EF510" s="51">
        <v>449</v>
      </c>
      <c r="EG510" s="51">
        <v>503</v>
      </c>
      <c r="EH510" s="51">
        <v>503</v>
      </c>
      <c r="EI510" s="51">
        <v>553</v>
      </c>
      <c r="EJ510" s="51">
        <v>514</v>
      </c>
      <c r="EK510" s="51">
        <v>518</v>
      </c>
      <c r="EL510" s="51">
        <v>524</v>
      </c>
      <c r="EM510" s="51">
        <v>571</v>
      </c>
      <c r="EN510" s="51">
        <v>542</v>
      </c>
      <c r="EO510" s="51">
        <v>560</v>
      </c>
      <c r="EP510" s="51">
        <v>567</v>
      </c>
      <c r="EQ510" s="51">
        <v>534</v>
      </c>
      <c r="ER510" s="51">
        <v>525</v>
      </c>
      <c r="ES510" s="51">
        <v>492</v>
      </c>
      <c r="ET510" s="51">
        <v>497</v>
      </c>
      <c r="EU510" s="51">
        <v>582</v>
      </c>
      <c r="EV510" s="51">
        <v>561</v>
      </c>
      <c r="EW510" s="51">
        <v>631</v>
      </c>
      <c r="EX510" s="51">
        <v>715</v>
      </c>
      <c r="EY510" s="51">
        <v>766</v>
      </c>
      <c r="EZ510" s="51">
        <v>685</v>
      </c>
      <c r="FA510" s="51">
        <v>724</v>
      </c>
      <c r="FB510" s="51">
        <v>807</v>
      </c>
      <c r="FC510" s="51">
        <v>792</v>
      </c>
      <c r="FD510" s="51">
        <v>812</v>
      </c>
      <c r="FE510" s="51">
        <v>811</v>
      </c>
      <c r="FF510" s="51">
        <v>855</v>
      </c>
      <c r="FG510" s="51">
        <v>797</v>
      </c>
      <c r="FH510" s="51">
        <v>779</v>
      </c>
      <c r="FI510" s="51">
        <v>714</v>
      </c>
      <c r="FJ510" s="51">
        <v>697</v>
      </c>
      <c r="FK510" s="51">
        <v>658</v>
      </c>
      <c r="FL510" s="51">
        <v>613</v>
      </c>
      <c r="FM510" s="51">
        <v>689</v>
      </c>
      <c r="FN510" s="51">
        <v>609</v>
      </c>
      <c r="FO510" s="51">
        <v>617</v>
      </c>
      <c r="FP510" s="51">
        <v>646</v>
      </c>
      <c r="FQ510" s="51">
        <v>631</v>
      </c>
      <c r="FR510" s="51">
        <v>658</v>
      </c>
      <c r="FS510" s="51">
        <v>615</v>
      </c>
      <c r="FT510" s="51">
        <v>666</v>
      </c>
      <c r="FU510" s="51">
        <v>623</v>
      </c>
      <c r="FV510" s="51">
        <v>630</v>
      </c>
      <c r="FW510" s="51">
        <v>708</v>
      </c>
      <c r="FX510" s="51">
        <v>601</v>
      </c>
      <c r="FY510" s="51">
        <v>537</v>
      </c>
      <c r="FZ510" s="51">
        <v>493</v>
      </c>
      <c r="GA510" s="51">
        <v>494</v>
      </c>
      <c r="GB510" s="51">
        <v>467</v>
      </c>
      <c r="GC510" s="51">
        <v>383</v>
      </c>
      <c r="GD510" s="51">
        <v>374</v>
      </c>
      <c r="GE510" s="51">
        <v>332</v>
      </c>
      <c r="GF510" s="51">
        <v>336</v>
      </c>
      <c r="GG510" s="51">
        <v>296</v>
      </c>
      <c r="GH510" s="51">
        <v>282</v>
      </c>
      <c r="GI510" s="51">
        <v>250</v>
      </c>
      <c r="GJ510" s="51">
        <v>202</v>
      </c>
      <c r="GK510" s="51">
        <v>190</v>
      </c>
      <c r="GL510" s="52">
        <v>819</v>
      </c>
    </row>
    <row r="511" spans="1:194" s="1" customFormat="1">
      <c r="A511" s="30" t="s">
        <v>124</v>
      </c>
      <c r="B511" s="1" t="s">
        <v>584</v>
      </c>
      <c r="C511" s="29" t="str">
        <f t="shared" si="124"/>
        <v>LA Wales - Neath Port Talbot</v>
      </c>
      <c r="D511" s="50">
        <f t="shared" si="126"/>
        <v>55265</v>
      </c>
      <c r="E511" s="50">
        <f t="shared" si="127"/>
        <v>58732</v>
      </c>
      <c r="F511" s="51">
        <f t="shared" si="128"/>
        <v>142158</v>
      </c>
      <c r="G511" s="51">
        <f t="shared" si="129"/>
        <v>69635</v>
      </c>
      <c r="H511" s="52">
        <f t="shared" si="130"/>
        <v>72523</v>
      </c>
      <c r="I511" s="52">
        <f t="shared" si="131"/>
        <v>55265</v>
      </c>
      <c r="J511" s="52">
        <f t="shared" si="132"/>
        <v>58732</v>
      </c>
      <c r="K511" s="49">
        <f t="shared" si="133"/>
        <v>14370</v>
      </c>
      <c r="L511" s="50">
        <f t="shared" si="134"/>
        <v>13791</v>
      </c>
      <c r="M511" s="355">
        <v>636</v>
      </c>
      <c r="N511" s="355">
        <v>642</v>
      </c>
      <c r="O511" s="355">
        <v>647</v>
      </c>
      <c r="P511" s="355">
        <v>707</v>
      </c>
      <c r="Q511" s="355">
        <v>762</v>
      </c>
      <c r="R511" s="355">
        <v>761</v>
      </c>
      <c r="S511" s="355">
        <v>825</v>
      </c>
      <c r="T511" s="355">
        <v>811</v>
      </c>
      <c r="U511" s="355">
        <v>818</v>
      </c>
      <c r="V511" s="355">
        <v>783</v>
      </c>
      <c r="W511" s="355">
        <v>915</v>
      </c>
      <c r="X511" s="355">
        <v>922</v>
      </c>
      <c r="Y511" s="355">
        <v>869</v>
      </c>
      <c r="Z511" s="355">
        <v>864</v>
      </c>
      <c r="AA511" s="355">
        <v>873</v>
      </c>
      <c r="AB511" s="355">
        <v>854</v>
      </c>
      <c r="AC511" s="355">
        <v>858</v>
      </c>
      <c r="AD511" s="355">
        <v>823</v>
      </c>
      <c r="AE511" s="355">
        <v>958</v>
      </c>
      <c r="AF511" s="355">
        <v>1502</v>
      </c>
      <c r="AG511" s="355">
        <v>878</v>
      </c>
      <c r="AH511" s="355">
        <v>667</v>
      </c>
      <c r="AI511" s="355">
        <v>607</v>
      </c>
      <c r="AJ511" s="355">
        <v>701</v>
      </c>
      <c r="AK511" s="355">
        <v>688</v>
      </c>
      <c r="AL511" s="355">
        <v>776</v>
      </c>
      <c r="AM511" s="355">
        <v>789</v>
      </c>
      <c r="AN511" s="355">
        <v>806</v>
      </c>
      <c r="AO511" s="355">
        <v>797</v>
      </c>
      <c r="AP511" s="355">
        <v>829</v>
      </c>
      <c r="AQ511" s="355">
        <v>904</v>
      </c>
      <c r="AR511" s="355">
        <v>851</v>
      </c>
      <c r="AS511" s="355">
        <v>855</v>
      </c>
      <c r="AT511" s="355">
        <v>855</v>
      </c>
      <c r="AU511" s="355">
        <v>825</v>
      </c>
      <c r="AV511" s="355">
        <v>845</v>
      </c>
      <c r="AW511" s="355">
        <v>903</v>
      </c>
      <c r="AX511" s="355">
        <v>859</v>
      </c>
      <c r="AY511" s="355">
        <v>868</v>
      </c>
      <c r="AZ511" s="355">
        <v>830</v>
      </c>
      <c r="BA511" s="355">
        <v>830</v>
      </c>
      <c r="BB511" s="355">
        <v>850</v>
      </c>
      <c r="BC511" s="355">
        <v>826</v>
      </c>
      <c r="BD511" s="355">
        <v>853</v>
      </c>
      <c r="BE511" s="355">
        <v>809</v>
      </c>
      <c r="BF511" s="355">
        <v>756</v>
      </c>
      <c r="BG511" s="355">
        <v>746</v>
      </c>
      <c r="BH511" s="355">
        <v>825</v>
      </c>
      <c r="BI511" s="355">
        <v>777</v>
      </c>
      <c r="BJ511" s="355">
        <v>849</v>
      </c>
      <c r="BK511" s="355">
        <v>862</v>
      </c>
      <c r="BL511" s="355">
        <v>954</v>
      </c>
      <c r="BM511" s="355">
        <v>904</v>
      </c>
      <c r="BN511" s="355">
        <v>948</v>
      </c>
      <c r="BO511" s="355">
        <v>1003</v>
      </c>
      <c r="BP511" s="355">
        <v>945</v>
      </c>
      <c r="BQ511" s="355">
        <v>984</v>
      </c>
      <c r="BR511" s="355">
        <v>991</v>
      </c>
      <c r="BS511" s="355">
        <v>1043</v>
      </c>
      <c r="BT511" s="355">
        <v>992</v>
      </c>
      <c r="BU511" s="355">
        <v>975</v>
      </c>
      <c r="BV511" s="355">
        <v>943</v>
      </c>
      <c r="BW511" s="355">
        <v>960</v>
      </c>
      <c r="BX511" s="355">
        <v>888</v>
      </c>
      <c r="BY511" s="355">
        <v>1006</v>
      </c>
      <c r="BZ511" s="355">
        <v>870</v>
      </c>
      <c r="CA511" s="355">
        <v>796</v>
      </c>
      <c r="CB511" s="355">
        <v>802</v>
      </c>
      <c r="CC511" s="355">
        <v>793</v>
      </c>
      <c r="CD511" s="355">
        <v>815</v>
      </c>
      <c r="CE511" s="355">
        <v>772</v>
      </c>
      <c r="CF511" s="355">
        <v>725</v>
      </c>
      <c r="CG511" s="355">
        <v>778</v>
      </c>
      <c r="CH511" s="355">
        <v>746</v>
      </c>
      <c r="CI511" s="355">
        <v>847</v>
      </c>
      <c r="CJ511" s="355">
        <v>799</v>
      </c>
      <c r="CK511" s="355">
        <v>579</v>
      </c>
      <c r="CL511" s="355">
        <v>577</v>
      </c>
      <c r="CM511" s="355">
        <v>556</v>
      </c>
      <c r="CN511" s="355">
        <v>505</v>
      </c>
      <c r="CO511" s="355">
        <v>452</v>
      </c>
      <c r="CP511" s="355">
        <v>360</v>
      </c>
      <c r="CQ511" s="355">
        <v>384</v>
      </c>
      <c r="CR511" s="355">
        <v>318</v>
      </c>
      <c r="CS511" s="355">
        <v>294</v>
      </c>
      <c r="CT511" s="355">
        <v>260</v>
      </c>
      <c r="CU511" s="355">
        <v>226</v>
      </c>
      <c r="CV511" s="355">
        <v>183</v>
      </c>
      <c r="CW511" s="355">
        <v>177</v>
      </c>
      <c r="CX511" s="355">
        <v>127</v>
      </c>
      <c r="CY511" s="355">
        <v>412</v>
      </c>
      <c r="CZ511" s="51">
        <v>630</v>
      </c>
      <c r="DA511" s="51">
        <v>610</v>
      </c>
      <c r="DB511" s="51">
        <v>669</v>
      </c>
      <c r="DC511" s="51">
        <v>714</v>
      </c>
      <c r="DD511" s="51">
        <v>724</v>
      </c>
      <c r="DE511" s="51">
        <v>762</v>
      </c>
      <c r="DF511" s="51">
        <v>788</v>
      </c>
      <c r="DG511" s="51">
        <v>784</v>
      </c>
      <c r="DH511" s="51">
        <v>790</v>
      </c>
      <c r="DI511" s="51">
        <v>757</v>
      </c>
      <c r="DJ511" s="51">
        <v>811</v>
      </c>
      <c r="DK511" s="51">
        <v>828</v>
      </c>
      <c r="DL511" s="51">
        <v>828</v>
      </c>
      <c r="DM511" s="51">
        <v>806</v>
      </c>
      <c r="DN511" s="51">
        <v>824</v>
      </c>
      <c r="DO511" s="51">
        <v>799</v>
      </c>
      <c r="DP511" s="51">
        <v>829</v>
      </c>
      <c r="DQ511" s="51">
        <v>838</v>
      </c>
      <c r="DR511" s="51">
        <v>807</v>
      </c>
      <c r="DS511" s="51">
        <v>917</v>
      </c>
      <c r="DT511" s="51">
        <v>631</v>
      </c>
      <c r="DU511" s="51">
        <v>585</v>
      </c>
      <c r="DV511" s="51">
        <v>611</v>
      </c>
      <c r="DW511" s="51">
        <v>719</v>
      </c>
      <c r="DX511" s="51">
        <v>778</v>
      </c>
      <c r="DY511" s="51">
        <v>903</v>
      </c>
      <c r="DZ511" s="51">
        <v>780</v>
      </c>
      <c r="EA511" s="51">
        <v>815</v>
      </c>
      <c r="EB511" s="51">
        <v>863</v>
      </c>
      <c r="EC511" s="51">
        <v>875</v>
      </c>
      <c r="ED511" s="51">
        <v>983</v>
      </c>
      <c r="EE511" s="51">
        <v>954</v>
      </c>
      <c r="EF511" s="51">
        <v>925</v>
      </c>
      <c r="EG511" s="51">
        <v>892</v>
      </c>
      <c r="EH511" s="51">
        <v>969</v>
      </c>
      <c r="EI511" s="51">
        <v>971</v>
      </c>
      <c r="EJ511" s="51">
        <v>964</v>
      </c>
      <c r="EK511" s="51">
        <v>916</v>
      </c>
      <c r="EL511" s="51">
        <v>876</v>
      </c>
      <c r="EM511" s="51">
        <v>912</v>
      </c>
      <c r="EN511" s="51">
        <v>919</v>
      </c>
      <c r="EO511" s="51">
        <v>881</v>
      </c>
      <c r="EP511" s="51">
        <v>913</v>
      </c>
      <c r="EQ511" s="51">
        <v>829</v>
      </c>
      <c r="ER511" s="51">
        <v>783</v>
      </c>
      <c r="ES511" s="51">
        <v>776</v>
      </c>
      <c r="ET511" s="51">
        <v>871</v>
      </c>
      <c r="EU511" s="51">
        <v>832</v>
      </c>
      <c r="EV511" s="51">
        <v>812</v>
      </c>
      <c r="EW511" s="51">
        <v>889</v>
      </c>
      <c r="EX511" s="51">
        <v>903</v>
      </c>
      <c r="EY511" s="51">
        <v>980</v>
      </c>
      <c r="EZ511" s="51">
        <v>922</v>
      </c>
      <c r="FA511" s="51">
        <v>998</v>
      </c>
      <c r="FB511" s="51">
        <v>1045</v>
      </c>
      <c r="FC511" s="51">
        <v>1048</v>
      </c>
      <c r="FD511" s="51">
        <v>1041</v>
      </c>
      <c r="FE511" s="51">
        <v>1073</v>
      </c>
      <c r="FF511" s="51">
        <v>1161</v>
      </c>
      <c r="FG511" s="51">
        <v>1074</v>
      </c>
      <c r="FH511" s="51">
        <v>1007</v>
      </c>
      <c r="FI511" s="51">
        <v>1031</v>
      </c>
      <c r="FJ511" s="51">
        <v>997</v>
      </c>
      <c r="FK511" s="51">
        <v>1005</v>
      </c>
      <c r="FL511" s="51">
        <v>910</v>
      </c>
      <c r="FM511" s="51">
        <v>910</v>
      </c>
      <c r="FN511" s="51">
        <v>872</v>
      </c>
      <c r="FO511" s="51">
        <v>801</v>
      </c>
      <c r="FP511" s="51">
        <v>852</v>
      </c>
      <c r="FQ511" s="51">
        <v>829</v>
      </c>
      <c r="FR511" s="51">
        <v>875</v>
      </c>
      <c r="FS511" s="51">
        <v>817</v>
      </c>
      <c r="FT511" s="51">
        <v>794</v>
      </c>
      <c r="FU511" s="51">
        <v>801</v>
      </c>
      <c r="FV511" s="51">
        <v>838</v>
      </c>
      <c r="FW511" s="51">
        <v>879</v>
      </c>
      <c r="FX511" s="51">
        <v>697</v>
      </c>
      <c r="FY511" s="51">
        <v>611</v>
      </c>
      <c r="FZ511" s="51">
        <v>649</v>
      </c>
      <c r="GA511" s="51">
        <v>588</v>
      </c>
      <c r="GB511" s="51">
        <v>495</v>
      </c>
      <c r="GC511" s="51">
        <v>479</v>
      </c>
      <c r="GD511" s="51">
        <v>412</v>
      </c>
      <c r="GE511" s="51">
        <v>423</v>
      </c>
      <c r="GF511" s="51">
        <v>391</v>
      </c>
      <c r="GG511" s="51">
        <v>389</v>
      </c>
      <c r="GH511" s="51">
        <v>313</v>
      </c>
      <c r="GI511" s="51">
        <v>291</v>
      </c>
      <c r="GJ511" s="51">
        <v>211</v>
      </c>
      <c r="GK511" s="51">
        <v>231</v>
      </c>
      <c r="GL511" s="52">
        <v>938</v>
      </c>
    </row>
    <row r="512" spans="1:194" s="1" customFormat="1">
      <c r="A512" s="30" t="s">
        <v>124</v>
      </c>
      <c r="B512" s="1" t="s">
        <v>585</v>
      </c>
      <c r="C512" s="29" t="str">
        <f t="shared" si="124"/>
        <v>LA Wales - Newport</v>
      </c>
      <c r="D512" s="50">
        <f t="shared" si="126"/>
        <v>61039</v>
      </c>
      <c r="E512" s="50">
        <f t="shared" si="127"/>
        <v>63918</v>
      </c>
      <c r="F512" s="51">
        <f t="shared" si="128"/>
        <v>161506</v>
      </c>
      <c r="G512" s="51">
        <f t="shared" si="129"/>
        <v>79686</v>
      </c>
      <c r="H512" s="52">
        <f t="shared" si="130"/>
        <v>81820</v>
      </c>
      <c r="I512" s="52">
        <f t="shared" si="131"/>
        <v>61039</v>
      </c>
      <c r="J512" s="52">
        <f t="shared" si="132"/>
        <v>63918</v>
      </c>
      <c r="K512" s="49">
        <f t="shared" si="133"/>
        <v>18647</v>
      </c>
      <c r="L512" s="50">
        <f t="shared" si="134"/>
        <v>17902</v>
      </c>
      <c r="M512" s="355">
        <v>1002</v>
      </c>
      <c r="N512" s="355">
        <v>958</v>
      </c>
      <c r="O512" s="355">
        <v>993</v>
      </c>
      <c r="P512" s="355">
        <v>1033</v>
      </c>
      <c r="Q512" s="355">
        <v>1002</v>
      </c>
      <c r="R512" s="355">
        <v>1014</v>
      </c>
      <c r="S512" s="355">
        <v>1196</v>
      </c>
      <c r="T512" s="355">
        <v>1083</v>
      </c>
      <c r="U512" s="355">
        <v>1043</v>
      </c>
      <c r="V512" s="355">
        <v>1089</v>
      </c>
      <c r="W512" s="355">
        <v>1039</v>
      </c>
      <c r="X512" s="355">
        <v>1059</v>
      </c>
      <c r="Y512" s="355">
        <v>1048</v>
      </c>
      <c r="Z512" s="355">
        <v>1123</v>
      </c>
      <c r="AA512" s="355">
        <v>1128</v>
      </c>
      <c r="AB512" s="355">
        <v>945</v>
      </c>
      <c r="AC512" s="355">
        <v>940</v>
      </c>
      <c r="AD512" s="355">
        <v>952</v>
      </c>
      <c r="AE512" s="355">
        <v>969</v>
      </c>
      <c r="AF512" s="355">
        <v>782</v>
      </c>
      <c r="AG512" s="355">
        <v>699</v>
      </c>
      <c r="AH512" s="355">
        <v>774</v>
      </c>
      <c r="AI512" s="355">
        <v>881</v>
      </c>
      <c r="AJ512" s="355">
        <v>985</v>
      </c>
      <c r="AK512" s="355">
        <v>959</v>
      </c>
      <c r="AL512" s="355">
        <v>1027</v>
      </c>
      <c r="AM512" s="355">
        <v>1005</v>
      </c>
      <c r="AN512" s="355">
        <v>1020</v>
      </c>
      <c r="AO512" s="355">
        <v>1076</v>
      </c>
      <c r="AP512" s="355">
        <v>1245</v>
      </c>
      <c r="AQ512" s="355">
        <v>1220</v>
      </c>
      <c r="AR512" s="355">
        <v>1265</v>
      </c>
      <c r="AS512" s="355">
        <v>1169</v>
      </c>
      <c r="AT512" s="355">
        <v>1279</v>
      </c>
      <c r="AU512" s="355">
        <v>1332</v>
      </c>
      <c r="AV512" s="355">
        <v>1215</v>
      </c>
      <c r="AW512" s="355">
        <v>1185</v>
      </c>
      <c r="AX512" s="355">
        <v>1259</v>
      </c>
      <c r="AY512" s="355">
        <v>1143</v>
      </c>
      <c r="AZ512" s="355">
        <v>1017</v>
      </c>
      <c r="BA512" s="355">
        <v>1038</v>
      </c>
      <c r="BB512" s="355">
        <v>1044</v>
      </c>
      <c r="BC512" s="355">
        <v>1120</v>
      </c>
      <c r="BD512" s="355">
        <v>1055</v>
      </c>
      <c r="BE512" s="355">
        <v>942</v>
      </c>
      <c r="BF512" s="355">
        <v>907</v>
      </c>
      <c r="BG512" s="355">
        <v>917</v>
      </c>
      <c r="BH512" s="355">
        <v>953</v>
      </c>
      <c r="BI512" s="355">
        <v>944</v>
      </c>
      <c r="BJ512" s="355">
        <v>996</v>
      </c>
      <c r="BK512" s="355">
        <v>980</v>
      </c>
      <c r="BL512" s="355">
        <v>1095</v>
      </c>
      <c r="BM512" s="355">
        <v>1067</v>
      </c>
      <c r="BN512" s="355">
        <v>1100</v>
      </c>
      <c r="BO512" s="355">
        <v>948</v>
      </c>
      <c r="BP512" s="355">
        <v>1070</v>
      </c>
      <c r="BQ512" s="355">
        <v>1067</v>
      </c>
      <c r="BR512" s="355">
        <v>1053</v>
      </c>
      <c r="BS512" s="355">
        <v>1041</v>
      </c>
      <c r="BT512" s="355">
        <v>1021</v>
      </c>
      <c r="BU512" s="355">
        <v>935</v>
      </c>
      <c r="BV512" s="355">
        <v>982</v>
      </c>
      <c r="BW512" s="355">
        <v>893</v>
      </c>
      <c r="BX512" s="355">
        <v>964</v>
      </c>
      <c r="BY512" s="355">
        <v>829</v>
      </c>
      <c r="BZ512" s="355">
        <v>800</v>
      </c>
      <c r="CA512" s="355">
        <v>680</v>
      </c>
      <c r="CB512" s="355">
        <v>675</v>
      </c>
      <c r="CC512" s="355">
        <v>724</v>
      </c>
      <c r="CD512" s="355">
        <v>751</v>
      </c>
      <c r="CE512" s="355">
        <v>678</v>
      </c>
      <c r="CF512" s="355">
        <v>607</v>
      </c>
      <c r="CG512" s="355">
        <v>654</v>
      </c>
      <c r="CH512" s="355">
        <v>620</v>
      </c>
      <c r="CI512" s="355">
        <v>701</v>
      </c>
      <c r="CJ512" s="355">
        <v>753</v>
      </c>
      <c r="CK512" s="355">
        <v>517</v>
      </c>
      <c r="CL512" s="355">
        <v>519</v>
      </c>
      <c r="CM512" s="355">
        <v>492</v>
      </c>
      <c r="CN512" s="355">
        <v>470</v>
      </c>
      <c r="CO512" s="355">
        <v>374</v>
      </c>
      <c r="CP512" s="355">
        <v>319</v>
      </c>
      <c r="CQ512" s="355">
        <v>324</v>
      </c>
      <c r="CR512" s="355">
        <v>314</v>
      </c>
      <c r="CS512" s="355">
        <v>256</v>
      </c>
      <c r="CT512" s="355">
        <v>240</v>
      </c>
      <c r="CU512" s="355">
        <v>230</v>
      </c>
      <c r="CV512" s="355">
        <v>172</v>
      </c>
      <c r="CW512" s="355">
        <v>142</v>
      </c>
      <c r="CX512" s="355">
        <v>117</v>
      </c>
      <c r="CY512" s="355">
        <v>443</v>
      </c>
      <c r="CZ512" s="51">
        <v>952</v>
      </c>
      <c r="DA512" s="51">
        <v>910</v>
      </c>
      <c r="DB512" s="51">
        <v>960</v>
      </c>
      <c r="DC512" s="51">
        <v>997</v>
      </c>
      <c r="DD512" s="51">
        <v>999</v>
      </c>
      <c r="DE512" s="51">
        <v>1047</v>
      </c>
      <c r="DF512" s="51">
        <v>1021</v>
      </c>
      <c r="DG512" s="51">
        <v>1054</v>
      </c>
      <c r="DH512" s="51">
        <v>1010</v>
      </c>
      <c r="DI512" s="51">
        <v>990</v>
      </c>
      <c r="DJ512" s="51">
        <v>996</v>
      </c>
      <c r="DK512" s="51">
        <v>1049</v>
      </c>
      <c r="DL512" s="51">
        <v>1109</v>
      </c>
      <c r="DM512" s="51">
        <v>989</v>
      </c>
      <c r="DN512" s="51">
        <v>1003</v>
      </c>
      <c r="DO512" s="51">
        <v>937</v>
      </c>
      <c r="DP512" s="51">
        <v>914</v>
      </c>
      <c r="DQ512" s="51">
        <v>965</v>
      </c>
      <c r="DR512" s="51">
        <v>832</v>
      </c>
      <c r="DS512" s="51">
        <v>629</v>
      </c>
      <c r="DT512" s="51">
        <v>636</v>
      </c>
      <c r="DU512" s="51">
        <v>699</v>
      </c>
      <c r="DV512" s="51">
        <v>771</v>
      </c>
      <c r="DW512" s="51">
        <v>960</v>
      </c>
      <c r="DX512" s="51">
        <v>978</v>
      </c>
      <c r="DY512" s="51">
        <v>982</v>
      </c>
      <c r="DZ512" s="51">
        <v>1046</v>
      </c>
      <c r="EA512" s="51">
        <v>1150</v>
      </c>
      <c r="EB512" s="51">
        <v>1155</v>
      </c>
      <c r="EC512" s="51">
        <v>1223</v>
      </c>
      <c r="ED512" s="51">
        <v>1302</v>
      </c>
      <c r="EE512" s="51">
        <v>1388</v>
      </c>
      <c r="EF512" s="51">
        <v>1274</v>
      </c>
      <c r="EG512" s="51">
        <v>1207</v>
      </c>
      <c r="EH512" s="51">
        <v>1353</v>
      </c>
      <c r="EI512" s="51">
        <v>1268</v>
      </c>
      <c r="EJ512" s="51">
        <v>1268</v>
      </c>
      <c r="EK512" s="51">
        <v>1179</v>
      </c>
      <c r="EL512" s="51">
        <v>1164</v>
      </c>
      <c r="EM512" s="51">
        <v>1052</v>
      </c>
      <c r="EN512" s="51">
        <v>1173</v>
      </c>
      <c r="EO512" s="51">
        <v>1072</v>
      </c>
      <c r="EP512" s="51">
        <v>1053</v>
      </c>
      <c r="EQ512" s="51">
        <v>1004</v>
      </c>
      <c r="ER512" s="51">
        <v>911</v>
      </c>
      <c r="ES512" s="51">
        <v>942</v>
      </c>
      <c r="ET512" s="51">
        <v>957</v>
      </c>
      <c r="EU512" s="51">
        <v>907</v>
      </c>
      <c r="EV512" s="51">
        <v>945</v>
      </c>
      <c r="EW512" s="51">
        <v>1029</v>
      </c>
      <c r="EX512" s="51">
        <v>992</v>
      </c>
      <c r="EY512" s="51">
        <v>1093</v>
      </c>
      <c r="EZ512" s="51">
        <v>1012</v>
      </c>
      <c r="FA512" s="51">
        <v>1081</v>
      </c>
      <c r="FB512" s="51">
        <v>1174</v>
      </c>
      <c r="FC512" s="51">
        <v>1124</v>
      </c>
      <c r="FD512" s="51">
        <v>1138</v>
      </c>
      <c r="FE512" s="51">
        <v>1110</v>
      </c>
      <c r="FF512" s="51">
        <v>1101</v>
      </c>
      <c r="FG512" s="51">
        <v>1036</v>
      </c>
      <c r="FH512" s="51">
        <v>1077</v>
      </c>
      <c r="FI512" s="51">
        <v>928</v>
      </c>
      <c r="FJ512" s="51">
        <v>972</v>
      </c>
      <c r="FK512" s="51">
        <v>923</v>
      </c>
      <c r="FL512" s="51">
        <v>851</v>
      </c>
      <c r="FM512" s="51">
        <v>800</v>
      </c>
      <c r="FN512" s="51">
        <v>756</v>
      </c>
      <c r="FO512" s="51">
        <v>707</v>
      </c>
      <c r="FP512" s="51">
        <v>797</v>
      </c>
      <c r="FQ512" s="51">
        <v>708</v>
      </c>
      <c r="FR512" s="51">
        <v>686</v>
      </c>
      <c r="FS512" s="51">
        <v>652</v>
      </c>
      <c r="FT512" s="51">
        <v>737</v>
      </c>
      <c r="FU512" s="51">
        <v>736</v>
      </c>
      <c r="FV512" s="51">
        <v>744</v>
      </c>
      <c r="FW512" s="51">
        <v>795</v>
      </c>
      <c r="FX512" s="51">
        <v>599</v>
      </c>
      <c r="FY512" s="51">
        <v>644</v>
      </c>
      <c r="FZ512" s="51">
        <v>533</v>
      </c>
      <c r="GA512" s="51">
        <v>528</v>
      </c>
      <c r="GB512" s="51">
        <v>533</v>
      </c>
      <c r="GC512" s="51">
        <v>456</v>
      </c>
      <c r="GD512" s="51">
        <v>423</v>
      </c>
      <c r="GE512" s="51">
        <v>388</v>
      </c>
      <c r="GF512" s="51">
        <v>359</v>
      </c>
      <c r="GG512" s="51">
        <v>355</v>
      </c>
      <c r="GH512" s="51">
        <v>313</v>
      </c>
      <c r="GI512" s="51">
        <v>252</v>
      </c>
      <c r="GJ512" s="51">
        <v>232</v>
      </c>
      <c r="GK512" s="51">
        <v>212</v>
      </c>
      <c r="GL512" s="52">
        <v>852</v>
      </c>
    </row>
    <row r="513" spans="1:194" s="1" customFormat="1">
      <c r="A513" s="30" t="s">
        <v>124</v>
      </c>
      <c r="B513" s="1" t="s">
        <v>586</v>
      </c>
      <c r="C513" s="29" t="str">
        <f t="shared" si="124"/>
        <v>LA Wales - Pembrokeshire</v>
      </c>
      <c r="D513" s="50">
        <f t="shared" si="126"/>
        <v>48508</v>
      </c>
      <c r="E513" s="50">
        <f t="shared" si="127"/>
        <v>52320</v>
      </c>
      <c r="F513" s="51">
        <f t="shared" si="128"/>
        <v>124367</v>
      </c>
      <c r="G513" s="51">
        <f t="shared" si="129"/>
        <v>60607</v>
      </c>
      <c r="H513" s="52">
        <f t="shared" si="130"/>
        <v>63760</v>
      </c>
      <c r="I513" s="52">
        <f t="shared" si="131"/>
        <v>48508</v>
      </c>
      <c r="J513" s="52">
        <f t="shared" si="132"/>
        <v>52320</v>
      </c>
      <c r="K513" s="49">
        <f t="shared" si="133"/>
        <v>12099</v>
      </c>
      <c r="L513" s="50">
        <f t="shared" si="134"/>
        <v>11440</v>
      </c>
      <c r="M513" s="355">
        <v>547</v>
      </c>
      <c r="N513" s="355">
        <v>541</v>
      </c>
      <c r="O513" s="355">
        <v>560</v>
      </c>
      <c r="P513" s="355">
        <v>587</v>
      </c>
      <c r="Q513" s="355">
        <v>646</v>
      </c>
      <c r="R513" s="355">
        <v>630</v>
      </c>
      <c r="S513" s="355">
        <v>657</v>
      </c>
      <c r="T513" s="355">
        <v>695</v>
      </c>
      <c r="U513" s="355">
        <v>700</v>
      </c>
      <c r="V513" s="355">
        <v>693</v>
      </c>
      <c r="W513" s="355">
        <v>704</v>
      </c>
      <c r="X513" s="355">
        <v>745</v>
      </c>
      <c r="Y513" s="355">
        <v>723</v>
      </c>
      <c r="Z513" s="355">
        <v>691</v>
      </c>
      <c r="AA513" s="355">
        <v>785</v>
      </c>
      <c r="AB513" s="355">
        <v>690</v>
      </c>
      <c r="AC513" s="355">
        <v>779</v>
      </c>
      <c r="AD513" s="355">
        <v>726</v>
      </c>
      <c r="AE513" s="355">
        <v>659</v>
      </c>
      <c r="AF513" s="355">
        <v>545</v>
      </c>
      <c r="AG513" s="355">
        <v>505</v>
      </c>
      <c r="AH513" s="355">
        <v>573</v>
      </c>
      <c r="AI513" s="355">
        <v>608</v>
      </c>
      <c r="AJ513" s="355">
        <v>603</v>
      </c>
      <c r="AK513" s="355">
        <v>650</v>
      </c>
      <c r="AL513" s="355">
        <v>681</v>
      </c>
      <c r="AM513" s="355">
        <v>604</v>
      </c>
      <c r="AN513" s="355">
        <v>539</v>
      </c>
      <c r="AO513" s="355">
        <v>615</v>
      </c>
      <c r="AP513" s="355">
        <v>649</v>
      </c>
      <c r="AQ513" s="355">
        <v>715</v>
      </c>
      <c r="AR513" s="355">
        <v>687</v>
      </c>
      <c r="AS513" s="355">
        <v>631</v>
      </c>
      <c r="AT513" s="355">
        <v>601</v>
      </c>
      <c r="AU513" s="355">
        <v>686</v>
      </c>
      <c r="AV513" s="355">
        <v>659</v>
      </c>
      <c r="AW513" s="355">
        <v>623</v>
      </c>
      <c r="AX513" s="355">
        <v>623</v>
      </c>
      <c r="AY513" s="355">
        <v>614</v>
      </c>
      <c r="AZ513" s="355">
        <v>608</v>
      </c>
      <c r="BA513" s="355">
        <v>609</v>
      </c>
      <c r="BB513" s="355">
        <v>629</v>
      </c>
      <c r="BC513" s="355">
        <v>647</v>
      </c>
      <c r="BD513" s="355">
        <v>626</v>
      </c>
      <c r="BE513" s="355">
        <v>583</v>
      </c>
      <c r="BF513" s="355">
        <v>542</v>
      </c>
      <c r="BG513" s="355">
        <v>580</v>
      </c>
      <c r="BH513" s="355">
        <v>603</v>
      </c>
      <c r="BI513" s="355">
        <v>639</v>
      </c>
      <c r="BJ513" s="355">
        <v>703</v>
      </c>
      <c r="BK513" s="355">
        <v>754</v>
      </c>
      <c r="BL513" s="355">
        <v>757</v>
      </c>
      <c r="BM513" s="355">
        <v>818</v>
      </c>
      <c r="BN513" s="355">
        <v>808</v>
      </c>
      <c r="BO513" s="355">
        <v>855</v>
      </c>
      <c r="BP513" s="355">
        <v>905</v>
      </c>
      <c r="BQ513" s="355">
        <v>926</v>
      </c>
      <c r="BR513" s="355">
        <v>915</v>
      </c>
      <c r="BS513" s="355">
        <v>887</v>
      </c>
      <c r="BT513" s="355">
        <v>1009</v>
      </c>
      <c r="BU513" s="355">
        <v>967</v>
      </c>
      <c r="BV513" s="355">
        <v>914</v>
      </c>
      <c r="BW513" s="355">
        <v>904</v>
      </c>
      <c r="BX513" s="355">
        <v>952</v>
      </c>
      <c r="BY513" s="355">
        <v>893</v>
      </c>
      <c r="BZ513" s="355">
        <v>866</v>
      </c>
      <c r="CA513" s="355">
        <v>855</v>
      </c>
      <c r="CB513" s="355">
        <v>857</v>
      </c>
      <c r="CC513" s="355">
        <v>882</v>
      </c>
      <c r="CD513" s="355">
        <v>875</v>
      </c>
      <c r="CE513" s="355">
        <v>807</v>
      </c>
      <c r="CF513" s="355">
        <v>838</v>
      </c>
      <c r="CG513" s="355">
        <v>832</v>
      </c>
      <c r="CH513" s="355">
        <v>800</v>
      </c>
      <c r="CI513" s="355">
        <v>838</v>
      </c>
      <c r="CJ513" s="355">
        <v>882</v>
      </c>
      <c r="CK513" s="355">
        <v>614</v>
      </c>
      <c r="CL513" s="355">
        <v>659</v>
      </c>
      <c r="CM513" s="355">
        <v>627</v>
      </c>
      <c r="CN513" s="355">
        <v>545</v>
      </c>
      <c r="CO513" s="355">
        <v>490</v>
      </c>
      <c r="CP513" s="355">
        <v>469</v>
      </c>
      <c r="CQ513" s="355">
        <v>418</v>
      </c>
      <c r="CR513" s="355">
        <v>376</v>
      </c>
      <c r="CS513" s="355">
        <v>328</v>
      </c>
      <c r="CT513" s="355">
        <v>268</v>
      </c>
      <c r="CU513" s="355">
        <v>254</v>
      </c>
      <c r="CV513" s="355">
        <v>224</v>
      </c>
      <c r="CW513" s="355">
        <v>142</v>
      </c>
      <c r="CX513" s="355">
        <v>181</v>
      </c>
      <c r="CY513" s="355">
        <v>478</v>
      </c>
      <c r="CZ513" s="51">
        <v>495</v>
      </c>
      <c r="DA513" s="51">
        <v>483</v>
      </c>
      <c r="DB513" s="51">
        <v>536</v>
      </c>
      <c r="DC513" s="51">
        <v>531</v>
      </c>
      <c r="DD513" s="51">
        <v>575</v>
      </c>
      <c r="DE513" s="51">
        <v>624</v>
      </c>
      <c r="DF513" s="51">
        <v>628</v>
      </c>
      <c r="DG513" s="51">
        <v>653</v>
      </c>
      <c r="DH513" s="51">
        <v>657</v>
      </c>
      <c r="DI513" s="51">
        <v>639</v>
      </c>
      <c r="DJ513" s="51">
        <v>787</v>
      </c>
      <c r="DK513" s="51">
        <v>712</v>
      </c>
      <c r="DL513" s="51">
        <v>711</v>
      </c>
      <c r="DM513" s="51">
        <v>711</v>
      </c>
      <c r="DN513" s="51">
        <v>693</v>
      </c>
      <c r="DO513" s="51">
        <v>710</v>
      </c>
      <c r="DP513" s="51">
        <v>639</v>
      </c>
      <c r="DQ513" s="51">
        <v>656</v>
      </c>
      <c r="DR513" s="51">
        <v>618</v>
      </c>
      <c r="DS513" s="51">
        <v>475</v>
      </c>
      <c r="DT513" s="51">
        <v>405</v>
      </c>
      <c r="DU513" s="51">
        <v>471</v>
      </c>
      <c r="DV513" s="51">
        <v>498</v>
      </c>
      <c r="DW513" s="51">
        <v>568</v>
      </c>
      <c r="DX513" s="51">
        <v>587</v>
      </c>
      <c r="DY513" s="51">
        <v>598</v>
      </c>
      <c r="DZ513" s="51">
        <v>593</v>
      </c>
      <c r="EA513" s="51">
        <v>596</v>
      </c>
      <c r="EB513" s="51">
        <v>628</v>
      </c>
      <c r="EC513" s="51">
        <v>660</v>
      </c>
      <c r="ED513" s="51">
        <v>706</v>
      </c>
      <c r="EE513" s="51">
        <v>708</v>
      </c>
      <c r="EF513" s="51">
        <v>720</v>
      </c>
      <c r="EG513" s="51">
        <v>698</v>
      </c>
      <c r="EH513" s="51">
        <v>740</v>
      </c>
      <c r="EI513" s="51">
        <v>659</v>
      </c>
      <c r="EJ513" s="51">
        <v>676</v>
      </c>
      <c r="EK513" s="51">
        <v>686</v>
      </c>
      <c r="EL513" s="51">
        <v>665</v>
      </c>
      <c r="EM513" s="51">
        <v>635</v>
      </c>
      <c r="EN513" s="51">
        <v>669</v>
      </c>
      <c r="EO513" s="51">
        <v>710</v>
      </c>
      <c r="EP513" s="51">
        <v>628</v>
      </c>
      <c r="EQ513" s="51">
        <v>698</v>
      </c>
      <c r="ER513" s="51">
        <v>621</v>
      </c>
      <c r="ES513" s="51">
        <v>639</v>
      </c>
      <c r="ET513" s="51">
        <v>599</v>
      </c>
      <c r="EU513" s="51">
        <v>636</v>
      </c>
      <c r="EV513" s="51">
        <v>752</v>
      </c>
      <c r="EW513" s="51">
        <v>834</v>
      </c>
      <c r="EX513" s="51">
        <v>838</v>
      </c>
      <c r="EY513" s="51">
        <v>880</v>
      </c>
      <c r="EZ513" s="51">
        <v>877</v>
      </c>
      <c r="FA513" s="51">
        <v>977</v>
      </c>
      <c r="FB513" s="51">
        <v>904</v>
      </c>
      <c r="FC513" s="51">
        <v>1003</v>
      </c>
      <c r="FD513" s="51">
        <v>970</v>
      </c>
      <c r="FE513" s="51">
        <v>1008</v>
      </c>
      <c r="FF513" s="51">
        <v>1006</v>
      </c>
      <c r="FG513" s="51">
        <v>1080</v>
      </c>
      <c r="FH513" s="51">
        <v>1045</v>
      </c>
      <c r="FI513" s="51">
        <v>1022</v>
      </c>
      <c r="FJ513" s="51">
        <v>924</v>
      </c>
      <c r="FK513" s="51">
        <v>943</v>
      </c>
      <c r="FL513" s="51">
        <v>924</v>
      </c>
      <c r="FM513" s="51">
        <v>900</v>
      </c>
      <c r="FN513" s="51">
        <v>899</v>
      </c>
      <c r="FO513" s="51">
        <v>864</v>
      </c>
      <c r="FP513" s="51">
        <v>788</v>
      </c>
      <c r="FQ513" s="51">
        <v>881</v>
      </c>
      <c r="FR513" s="51">
        <v>843</v>
      </c>
      <c r="FS513" s="51">
        <v>869</v>
      </c>
      <c r="FT513" s="51">
        <v>901</v>
      </c>
      <c r="FU513" s="51">
        <v>840</v>
      </c>
      <c r="FV513" s="51">
        <v>898</v>
      </c>
      <c r="FW513" s="51">
        <v>955</v>
      </c>
      <c r="FX513" s="51">
        <v>785</v>
      </c>
      <c r="FY513" s="51">
        <v>714</v>
      </c>
      <c r="FZ513" s="51">
        <v>751</v>
      </c>
      <c r="GA513" s="51">
        <v>633</v>
      </c>
      <c r="GB513" s="51">
        <v>566</v>
      </c>
      <c r="GC513" s="51">
        <v>513</v>
      </c>
      <c r="GD513" s="51">
        <v>469</v>
      </c>
      <c r="GE513" s="51">
        <v>414</v>
      </c>
      <c r="GF513" s="51">
        <v>436</v>
      </c>
      <c r="GG513" s="51">
        <v>360</v>
      </c>
      <c r="GH513" s="51">
        <v>378</v>
      </c>
      <c r="GI513" s="51">
        <v>311</v>
      </c>
      <c r="GJ513" s="51">
        <v>306</v>
      </c>
      <c r="GK513" s="51">
        <v>267</v>
      </c>
      <c r="GL513" s="52">
        <v>1002</v>
      </c>
    </row>
    <row r="514" spans="1:194" s="1" customFormat="1">
      <c r="A514" s="30" t="s">
        <v>124</v>
      </c>
      <c r="B514" s="1" t="s">
        <v>587</v>
      </c>
      <c r="C514" s="29" t="str">
        <f t="shared" si="124"/>
        <v>LA Wales - Powys</v>
      </c>
      <c r="D514" s="50">
        <f>I514</f>
        <v>53985</v>
      </c>
      <c r="E514" s="50">
        <f>J514</f>
        <v>56355</v>
      </c>
      <c r="F514" s="51">
        <f>G514+H514</f>
        <v>133891</v>
      </c>
      <c r="G514" s="51">
        <f>SUM(M514:CY514)</f>
        <v>66153</v>
      </c>
      <c r="H514" s="52">
        <f>SUM(CZ514:GL514)</f>
        <v>67738</v>
      </c>
      <c r="I514" s="52">
        <f>SUM(AE514:CY514)</f>
        <v>53985</v>
      </c>
      <c r="J514" s="52">
        <f>SUM(DR514:GL514)</f>
        <v>56355</v>
      </c>
      <c r="K514" s="49">
        <f>SUM(M514:AD514)</f>
        <v>12168</v>
      </c>
      <c r="L514" s="50">
        <f>SUM(CZ514:DQ514)</f>
        <v>11383</v>
      </c>
      <c r="M514" s="355">
        <v>542</v>
      </c>
      <c r="N514" s="355">
        <v>558</v>
      </c>
      <c r="O514" s="355">
        <v>557</v>
      </c>
      <c r="P514" s="355">
        <v>623</v>
      </c>
      <c r="Q514" s="355">
        <v>680</v>
      </c>
      <c r="R514" s="355">
        <v>640</v>
      </c>
      <c r="S514" s="355">
        <v>636</v>
      </c>
      <c r="T514" s="355">
        <v>702</v>
      </c>
      <c r="U514" s="355">
        <v>710</v>
      </c>
      <c r="V514" s="355">
        <v>708</v>
      </c>
      <c r="W514" s="355">
        <v>684</v>
      </c>
      <c r="X514" s="355">
        <v>699</v>
      </c>
      <c r="Y514" s="355">
        <v>687</v>
      </c>
      <c r="Z514" s="355">
        <v>724</v>
      </c>
      <c r="AA514" s="355">
        <v>813</v>
      </c>
      <c r="AB514" s="355">
        <v>726</v>
      </c>
      <c r="AC514" s="355">
        <v>720</v>
      </c>
      <c r="AD514" s="355">
        <v>759</v>
      </c>
      <c r="AE514" s="355">
        <v>677</v>
      </c>
      <c r="AF514" s="355">
        <v>546</v>
      </c>
      <c r="AG514" s="355">
        <v>497</v>
      </c>
      <c r="AH514" s="355">
        <v>540</v>
      </c>
      <c r="AI514" s="355">
        <v>576</v>
      </c>
      <c r="AJ514" s="355">
        <v>708</v>
      </c>
      <c r="AK514" s="355">
        <v>659</v>
      </c>
      <c r="AL514" s="355">
        <v>640</v>
      </c>
      <c r="AM514" s="355">
        <v>700</v>
      </c>
      <c r="AN514" s="355">
        <v>643</v>
      </c>
      <c r="AO514" s="355">
        <v>676</v>
      </c>
      <c r="AP514" s="355">
        <v>655</v>
      </c>
      <c r="AQ514" s="355">
        <v>689</v>
      </c>
      <c r="AR514" s="355">
        <v>681</v>
      </c>
      <c r="AS514" s="355">
        <v>678</v>
      </c>
      <c r="AT514" s="355">
        <v>691</v>
      </c>
      <c r="AU514" s="355">
        <v>706</v>
      </c>
      <c r="AV514" s="355">
        <v>621</v>
      </c>
      <c r="AW514" s="355">
        <v>641</v>
      </c>
      <c r="AX514" s="355">
        <v>683</v>
      </c>
      <c r="AY514" s="355">
        <v>629</v>
      </c>
      <c r="AZ514" s="355">
        <v>628</v>
      </c>
      <c r="BA514" s="355">
        <v>668</v>
      </c>
      <c r="BB514" s="355">
        <v>643</v>
      </c>
      <c r="BC514" s="355">
        <v>674</v>
      </c>
      <c r="BD514" s="355">
        <v>652</v>
      </c>
      <c r="BE514" s="355">
        <v>622</v>
      </c>
      <c r="BF514" s="355">
        <v>638</v>
      </c>
      <c r="BG514" s="355">
        <v>646</v>
      </c>
      <c r="BH514" s="355">
        <v>721</v>
      </c>
      <c r="BI514" s="355">
        <v>733</v>
      </c>
      <c r="BJ514" s="355">
        <v>732</v>
      </c>
      <c r="BK514" s="355">
        <v>904</v>
      </c>
      <c r="BL514" s="355">
        <v>916</v>
      </c>
      <c r="BM514" s="355">
        <v>874</v>
      </c>
      <c r="BN514" s="355">
        <v>967</v>
      </c>
      <c r="BO514" s="355">
        <v>918</v>
      </c>
      <c r="BP514" s="355">
        <v>1049</v>
      </c>
      <c r="BQ514" s="355">
        <v>1027</v>
      </c>
      <c r="BR514" s="355">
        <v>1085</v>
      </c>
      <c r="BS514" s="355">
        <v>1055</v>
      </c>
      <c r="BT514" s="355">
        <v>1079</v>
      </c>
      <c r="BU514" s="355">
        <v>1083</v>
      </c>
      <c r="BV514" s="355">
        <v>1072</v>
      </c>
      <c r="BW514" s="355">
        <v>1062</v>
      </c>
      <c r="BX514" s="355">
        <v>1068</v>
      </c>
      <c r="BY514" s="355">
        <v>970</v>
      </c>
      <c r="BZ514" s="355">
        <v>1004</v>
      </c>
      <c r="CA514" s="355">
        <v>1048</v>
      </c>
      <c r="CB514" s="355">
        <v>920</v>
      </c>
      <c r="CC514" s="355">
        <v>981</v>
      </c>
      <c r="CD514" s="355">
        <v>986</v>
      </c>
      <c r="CE514" s="355">
        <v>946</v>
      </c>
      <c r="CF514" s="355">
        <v>909</v>
      </c>
      <c r="CG514" s="355">
        <v>957</v>
      </c>
      <c r="CH514" s="355">
        <v>966</v>
      </c>
      <c r="CI514" s="355">
        <v>1053</v>
      </c>
      <c r="CJ514" s="355">
        <v>1016</v>
      </c>
      <c r="CK514" s="355">
        <v>762</v>
      </c>
      <c r="CL514" s="355">
        <v>697</v>
      </c>
      <c r="CM514" s="355">
        <v>815</v>
      </c>
      <c r="CN514" s="355">
        <v>676</v>
      </c>
      <c r="CO514" s="355">
        <v>565</v>
      </c>
      <c r="CP514" s="355">
        <v>480</v>
      </c>
      <c r="CQ514" s="355">
        <v>484</v>
      </c>
      <c r="CR514" s="355">
        <v>421</v>
      </c>
      <c r="CS514" s="355">
        <v>402</v>
      </c>
      <c r="CT514" s="355">
        <v>348</v>
      </c>
      <c r="CU514" s="355">
        <v>295</v>
      </c>
      <c r="CV514" s="355">
        <v>283</v>
      </c>
      <c r="CW514" s="355">
        <v>234</v>
      </c>
      <c r="CX514" s="355">
        <v>151</v>
      </c>
      <c r="CY514" s="355">
        <v>564</v>
      </c>
      <c r="CZ514" s="51">
        <v>513</v>
      </c>
      <c r="DA514" s="51">
        <v>497</v>
      </c>
      <c r="DB514" s="51">
        <v>564</v>
      </c>
      <c r="DC514" s="51">
        <v>564</v>
      </c>
      <c r="DD514" s="51">
        <v>561</v>
      </c>
      <c r="DE514" s="51">
        <v>596</v>
      </c>
      <c r="DF514" s="51">
        <v>663</v>
      </c>
      <c r="DG514" s="51">
        <v>618</v>
      </c>
      <c r="DH514" s="51">
        <v>648</v>
      </c>
      <c r="DI514" s="51">
        <v>660</v>
      </c>
      <c r="DJ514" s="51">
        <v>671</v>
      </c>
      <c r="DK514" s="51">
        <v>709</v>
      </c>
      <c r="DL514" s="51">
        <v>663</v>
      </c>
      <c r="DM514" s="51">
        <v>672</v>
      </c>
      <c r="DN514" s="51">
        <v>699</v>
      </c>
      <c r="DO514" s="51">
        <v>712</v>
      </c>
      <c r="DP514" s="51">
        <v>686</v>
      </c>
      <c r="DQ514" s="51">
        <v>687</v>
      </c>
      <c r="DR514" s="51">
        <v>653</v>
      </c>
      <c r="DS514" s="51">
        <v>439</v>
      </c>
      <c r="DT514" s="51">
        <v>370</v>
      </c>
      <c r="DU514" s="51">
        <v>420</v>
      </c>
      <c r="DV514" s="51">
        <v>461</v>
      </c>
      <c r="DW514" s="51">
        <v>558</v>
      </c>
      <c r="DX514" s="51">
        <v>571</v>
      </c>
      <c r="DY514" s="51">
        <v>624</v>
      </c>
      <c r="DZ514" s="51">
        <v>583</v>
      </c>
      <c r="EA514" s="51">
        <v>679</v>
      </c>
      <c r="EB514" s="51">
        <v>707</v>
      </c>
      <c r="EC514" s="51">
        <v>581</v>
      </c>
      <c r="ED514" s="51">
        <v>667</v>
      </c>
      <c r="EE514" s="51">
        <v>694</v>
      </c>
      <c r="EF514" s="51">
        <v>641</v>
      </c>
      <c r="EG514" s="51">
        <v>673</v>
      </c>
      <c r="EH514" s="51">
        <v>735</v>
      </c>
      <c r="EI514" s="51">
        <v>665</v>
      </c>
      <c r="EJ514" s="51">
        <v>641</v>
      </c>
      <c r="EK514" s="51">
        <v>664</v>
      </c>
      <c r="EL514" s="51">
        <v>671</v>
      </c>
      <c r="EM514" s="51">
        <v>694</v>
      </c>
      <c r="EN514" s="51">
        <v>676</v>
      </c>
      <c r="EO514" s="51">
        <v>694</v>
      </c>
      <c r="EP514" s="51">
        <v>662</v>
      </c>
      <c r="EQ514" s="51">
        <v>696</v>
      </c>
      <c r="ER514" s="51">
        <v>648</v>
      </c>
      <c r="ES514" s="51">
        <v>653</v>
      </c>
      <c r="ET514" s="51">
        <v>715</v>
      </c>
      <c r="EU514" s="51">
        <v>709</v>
      </c>
      <c r="EV514" s="51">
        <v>793</v>
      </c>
      <c r="EW514" s="51">
        <v>802</v>
      </c>
      <c r="EX514" s="51">
        <v>952</v>
      </c>
      <c r="EY514" s="51">
        <v>1020</v>
      </c>
      <c r="EZ514" s="51">
        <v>1025</v>
      </c>
      <c r="FA514" s="51">
        <v>1039</v>
      </c>
      <c r="FB514" s="51">
        <v>990</v>
      </c>
      <c r="FC514" s="51">
        <v>1101</v>
      </c>
      <c r="FD514" s="51">
        <v>1116</v>
      </c>
      <c r="FE514" s="51">
        <v>1169</v>
      </c>
      <c r="FF514" s="51">
        <v>1085</v>
      </c>
      <c r="FG514" s="51">
        <v>1177</v>
      </c>
      <c r="FH514" s="51">
        <v>1057</v>
      </c>
      <c r="FI514" s="51">
        <v>1114</v>
      </c>
      <c r="FJ514" s="51">
        <v>1074</v>
      </c>
      <c r="FK514" s="51">
        <v>1099</v>
      </c>
      <c r="FL514" s="51">
        <v>1067</v>
      </c>
      <c r="FM514" s="51">
        <v>1035</v>
      </c>
      <c r="FN514" s="51">
        <v>977</v>
      </c>
      <c r="FO514" s="51">
        <v>1022</v>
      </c>
      <c r="FP514" s="51">
        <v>1047</v>
      </c>
      <c r="FQ514" s="51">
        <v>991</v>
      </c>
      <c r="FR514" s="51">
        <v>915</v>
      </c>
      <c r="FS514" s="51">
        <v>966</v>
      </c>
      <c r="FT514" s="51">
        <v>960</v>
      </c>
      <c r="FU514" s="51">
        <v>1008</v>
      </c>
      <c r="FV514" s="51">
        <v>1001</v>
      </c>
      <c r="FW514" s="51">
        <v>1006</v>
      </c>
      <c r="FX514" s="51">
        <v>850</v>
      </c>
      <c r="FY514" s="51">
        <v>816</v>
      </c>
      <c r="FZ514" s="51">
        <v>796</v>
      </c>
      <c r="GA514" s="51">
        <v>746</v>
      </c>
      <c r="GB514" s="51">
        <v>658</v>
      </c>
      <c r="GC514" s="51">
        <v>546</v>
      </c>
      <c r="GD514" s="51">
        <v>547</v>
      </c>
      <c r="GE514" s="51">
        <v>539</v>
      </c>
      <c r="GF514" s="51">
        <v>457</v>
      </c>
      <c r="GG514" s="51">
        <v>434</v>
      </c>
      <c r="GH514" s="51">
        <v>403</v>
      </c>
      <c r="GI514" s="51">
        <v>321</v>
      </c>
      <c r="GJ514" s="51">
        <v>296</v>
      </c>
      <c r="GK514" s="51">
        <v>271</v>
      </c>
      <c r="GL514" s="52">
        <v>1223</v>
      </c>
    </row>
    <row r="515" spans="1:194" s="1" customFormat="1">
      <c r="A515" s="30" t="s">
        <v>124</v>
      </c>
      <c r="B515" s="1" t="s">
        <v>588</v>
      </c>
      <c r="C515" s="29" t="str">
        <f t="shared" si="124"/>
        <v>LA Wales - Rhondda Cynon Taf</v>
      </c>
      <c r="D515" s="50">
        <f t="shared" si="126"/>
        <v>92142</v>
      </c>
      <c r="E515" s="50">
        <f t="shared" si="127"/>
        <v>97668</v>
      </c>
      <c r="F515" s="51">
        <f t="shared" si="128"/>
        <v>239018</v>
      </c>
      <c r="G515" s="51">
        <f t="shared" si="129"/>
        <v>117258</v>
      </c>
      <c r="H515" s="52">
        <f t="shared" si="130"/>
        <v>121760</v>
      </c>
      <c r="I515" s="52">
        <f t="shared" si="131"/>
        <v>92142</v>
      </c>
      <c r="J515" s="52">
        <f t="shared" si="132"/>
        <v>97668</v>
      </c>
      <c r="K515" s="49">
        <f t="shared" si="133"/>
        <v>25116</v>
      </c>
      <c r="L515" s="50">
        <f t="shared" si="134"/>
        <v>24092</v>
      </c>
      <c r="M515" s="355">
        <v>1182</v>
      </c>
      <c r="N515" s="355">
        <v>1192</v>
      </c>
      <c r="O515" s="355">
        <v>1246</v>
      </c>
      <c r="P515" s="355">
        <v>1330</v>
      </c>
      <c r="Q515" s="355">
        <v>1390</v>
      </c>
      <c r="R515" s="355">
        <v>1335</v>
      </c>
      <c r="S515" s="355">
        <v>1349</v>
      </c>
      <c r="T515" s="355">
        <v>1424</v>
      </c>
      <c r="U515" s="355">
        <v>1454</v>
      </c>
      <c r="V515" s="355">
        <v>1448</v>
      </c>
      <c r="W515" s="355">
        <v>1470</v>
      </c>
      <c r="X515" s="355">
        <v>1500</v>
      </c>
      <c r="Y515" s="355">
        <v>1414</v>
      </c>
      <c r="Z515" s="355">
        <v>1599</v>
      </c>
      <c r="AA515" s="355">
        <v>1471</v>
      </c>
      <c r="AB515" s="355">
        <v>1487</v>
      </c>
      <c r="AC515" s="355">
        <v>1400</v>
      </c>
      <c r="AD515" s="355">
        <v>1425</v>
      </c>
      <c r="AE515" s="355">
        <v>1383</v>
      </c>
      <c r="AF515" s="355">
        <v>1430</v>
      </c>
      <c r="AG515" s="355">
        <v>1361</v>
      </c>
      <c r="AH515" s="355">
        <v>1470</v>
      </c>
      <c r="AI515" s="355">
        <v>1333</v>
      </c>
      <c r="AJ515" s="355">
        <v>1508</v>
      </c>
      <c r="AK515" s="355">
        <v>1349</v>
      </c>
      <c r="AL515" s="355">
        <v>1510</v>
      </c>
      <c r="AM515" s="355">
        <v>1397</v>
      </c>
      <c r="AN515" s="355">
        <v>1501</v>
      </c>
      <c r="AO515" s="355">
        <v>1440</v>
      </c>
      <c r="AP515" s="355">
        <v>1561</v>
      </c>
      <c r="AQ515" s="355">
        <v>1531</v>
      </c>
      <c r="AR515" s="355">
        <v>1507</v>
      </c>
      <c r="AS515" s="355">
        <v>1666</v>
      </c>
      <c r="AT515" s="355">
        <v>1646</v>
      </c>
      <c r="AU515" s="355">
        <v>1508</v>
      </c>
      <c r="AV515" s="355">
        <v>1576</v>
      </c>
      <c r="AW515" s="355">
        <v>1511</v>
      </c>
      <c r="AX515" s="355">
        <v>1573</v>
      </c>
      <c r="AY515" s="355">
        <v>1526</v>
      </c>
      <c r="AZ515" s="355">
        <v>1487</v>
      </c>
      <c r="BA515" s="355">
        <v>1448</v>
      </c>
      <c r="BB515" s="355">
        <v>1387</v>
      </c>
      <c r="BC515" s="355">
        <v>1473</v>
      </c>
      <c r="BD515" s="355">
        <v>1436</v>
      </c>
      <c r="BE515" s="355">
        <v>1292</v>
      </c>
      <c r="BF515" s="355">
        <v>1234</v>
      </c>
      <c r="BG515" s="355">
        <v>1228</v>
      </c>
      <c r="BH515" s="355">
        <v>1344</v>
      </c>
      <c r="BI515" s="355">
        <v>1265</v>
      </c>
      <c r="BJ515" s="355">
        <v>1525</v>
      </c>
      <c r="BK515" s="355">
        <v>1616</v>
      </c>
      <c r="BL515" s="355">
        <v>1695</v>
      </c>
      <c r="BM515" s="355">
        <v>1558</v>
      </c>
      <c r="BN515" s="355">
        <v>1611</v>
      </c>
      <c r="BO515" s="355">
        <v>1667</v>
      </c>
      <c r="BP515" s="355">
        <v>1659</v>
      </c>
      <c r="BQ515" s="355">
        <v>1692</v>
      </c>
      <c r="BR515" s="355">
        <v>1734</v>
      </c>
      <c r="BS515" s="355">
        <v>1649</v>
      </c>
      <c r="BT515" s="355">
        <v>1594</v>
      </c>
      <c r="BU515" s="355">
        <v>1607</v>
      </c>
      <c r="BV515" s="355">
        <v>1496</v>
      </c>
      <c r="BW515" s="355">
        <v>1364</v>
      </c>
      <c r="BX515" s="355">
        <v>1434</v>
      </c>
      <c r="BY515" s="355">
        <v>1372</v>
      </c>
      <c r="BZ515" s="355">
        <v>1354</v>
      </c>
      <c r="CA515" s="355">
        <v>1261</v>
      </c>
      <c r="CB515" s="355">
        <v>1184</v>
      </c>
      <c r="CC515" s="355">
        <v>1223</v>
      </c>
      <c r="CD515" s="355">
        <v>1163</v>
      </c>
      <c r="CE515" s="355">
        <v>1238</v>
      </c>
      <c r="CF515" s="355">
        <v>1171</v>
      </c>
      <c r="CG515" s="355">
        <v>1232</v>
      </c>
      <c r="CH515" s="355">
        <v>1244</v>
      </c>
      <c r="CI515" s="355">
        <v>1280</v>
      </c>
      <c r="CJ515" s="355">
        <v>1272</v>
      </c>
      <c r="CK515" s="355">
        <v>1071</v>
      </c>
      <c r="CL515" s="355">
        <v>988</v>
      </c>
      <c r="CM515" s="355">
        <v>843</v>
      </c>
      <c r="CN515" s="355">
        <v>708</v>
      </c>
      <c r="CO515" s="355">
        <v>680</v>
      </c>
      <c r="CP515" s="355">
        <v>591</v>
      </c>
      <c r="CQ515" s="355">
        <v>536</v>
      </c>
      <c r="CR515" s="355">
        <v>480</v>
      </c>
      <c r="CS515" s="355">
        <v>454</v>
      </c>
      <c r="CT515" s="355">
        <v>366</v>
      </c>
      <c r="CU515" s="355">
        <v>342</v>
      </c>
      <c r="CV515" s="355">
        <v>288</v>
      </c>
      <c r="CW515" s="355">
        <v>231</v>
      </c>
      <c r="CX515" s="355">
        <v>183</v>
      </c>
      <c r="CY515" s="355">
        <v>605</v>
      </c>
      <c r="CZ515" s="51">
        <v>1122</v>
      </c>
      <c r="DA515" s="51">
        <v>1093</v>
      </c>
      <c r="DB515" s="51">
        <v>1233</v>
      </c>
      <c r="DC515" s="51">
        <v>1242</v>
      </c>
      <c r="DD515" s="51">
        <v>1199</v>
      </c>
      <c r="DE515" s="51">
        <v>1272</v>
      </c>
      <c r="DF515" s="51">
        <v>1423</v>
      </c>
      <c r="DG515" s="51">
        <v>1317</v>
      </c>
      <c r="DH515" s="51">
        <v>1384</v>
      </c>
      <c r="DI515" s="51">
        <v>1472</v>
      </c>
      <c r="DJ515" s="51">
        <v>1409</v>
      </c>
      <c r="DK515" s="51">
        <v>1483</v>
      </c>
      <c r="DL515" s="51">
        <v>1471</v>
      </c>
      <c r="DM515" s="51">
        <v>1461</v>
      </c>
      <c r="DN515" s="51">
        <v>1454</v>
      </c>
      <c r="DO515" s="51">
        <v>1286</v>
      </c>
      <c r="DP515" s="51">
        <v>1356</v>
      </c>
      <c r="DQ515" s="51">
        <v>1415</v>
      </c>
      <c r="DR515" s="51">
        <v>1283</v>
      </c>
      <c r="DS515" s="51">
        <v>1199</v>
      </c>
      <c r="DT515" s="51">
        <v>1138</v>
      </c>
      <c r="DU515" s="51">
        <v>1199</v>
      </c>
      <c r="DV515" s="51">
        <v>1331</v>
      </c>
      <c r="DW515" s="51">
        <v>1488</v>
      </c>
      <c r="DX515" s="51">
        <v>1429</v>
      </c>
      <c r="DY515" s="51">
        <v>1577</v>
      </c>
      <c r="DZ515" s="51">
        <v>1382</v>
      </c>
      <c r="EA515" s="51">
        <v>1449</v>
      </c>
      <c r="EB515" s="51">
        <v>1572</v>
      </c>
      <c r="EC515" s="51">
        <v>1543</v>
      </c>
      <c r="ED515" s="51">
        <v>1620</v>
      </c>
      <c r="EE515" s="51">
        <v>1780</v>
      </c>
      <c r="EF515" s="51">
        <v>1689</v>
      </c>
      <c r="EG515" s="51">
        <v>1705</v>
      </c>
      <c r="EH515" s="51">
        <v>1725</v>
      </c>
      <c r="EI515" s="51">
        <v>1685</v>
      </c>
      <c r="EJ515" s="51">
        <v>1600</v>
      </c>
      <c r="EK515" s="51">
        <v>1677</v>
      </c>
      <c r="EL515" s="51">
        <v>1547</v>
      </c>
      <c r="EM515" s="51">
        <v>1595</v>
      </c>
      <c r="EN515" s="51">
        <v>1563</v>
      </c>
      <c r="EO515" s="51">
        <v>1580</v>
      </c>
      <c r="EP515" s="51">
        <v>1555</v>
      </c>
      <c r="EQ515" s="51">
        <v>1411</v>
      </c>
      <c r="ER515" s="51">
        <v>1274</v>
      </c>
      <c r="ES515" s="51">
        <v>1232</v>
      </c>
      <c r="ET515" s="51">
        <v>1357</v>
      </c>
      <c r="EU515" s="51">
        <v>1405</v>
      </c>
      <c r="EV515" s="51">
        <v>1449</v>
      </c>
      <c r="EW515" s="51">
        <v>1550</v>
      </c>
      <c r="EX515" s="51">
        <v>1670</v>
      </c>
      <c r="EY515" s="51">
        <v>1819</v>
      </c>
      <c r="EZ515" s="51">
        <v>1649</v>
      </c>
      <c r="FA515" s="51">
        <v>1645</v>
      </c>
      <c r="FB515" s="51">
        <v>1715</v>
      </c>
      <c r="FC515" s="51">
        <v>1716</v>
      </c>
      <c r="FD515" s="51">
        <v>1722</v>
      </c>
      <c r="FE515" s="51">
        <v>1669</v>
      </c>
      <c r="FF515" s="51">
        <v>1751</v>
      </c>
      <c r="FG515" s="51">
        <v>1631</v>
      </c>
      <c r="FH515" s="51">
        <v>1665</v>
      </c>
      <c r="FI515" s="51">
        <v>1584</v>
      </c>
      <c r="FJ515" s="51">
        <v>1521</v>
      </c>
      <c r="FK515" s="51">
        <v>1486</v>
      </c>
      <c r="FL515" s="51">
        <v>1495</v>
      </c>
      <c r="FM515" s="51">
        <v>1329</v>
      </c>
      <c r="FN515" s="51">
        <v>1312</v>
      </c>
      <c r="FO515" s="51">
        <v>1351</v>
      </c>
      <c r="FP515" s="51">
        <v>1242</v>
      </c>
      <c r="FQ515" s="51">
        <v>1347</v>
      </c>
      <c r="FR515" s="51">
        <v>1268</v>
      </c>
      <c r="FS515" s="51">
        <v>1217</v>
      </c>
      <c r="FT515" s="51">
        <v>1283</v>
      </c>
      <c r="FU515" s="51">
        <v>1306</v>
      </c>
      <c r="FV515" s="51">
        <v>1432</v>
      </c>
      <c r="FW515" s="51">
        <v>1404</v>
      </c>
      <c r="FX515" s="51">
        <v>1038</v>
      </c>
      <c r="FY515" s="51">
        <v>993</v>
      </c>
      <c r="FZ515" s="51">
        <v>907</v>
      </c>
      <c r="GA515" s="51">
        <v>984</v>
      </c>
      <c r="GB515" s="51">
        <v>855</v>
      </c>
      <c r="GC515" s="51">
        <v>728</v>
      </c>
      <c r="GD515" s="51">
        <v>648</v>
      </c>
      <c r="GE515" s="51">
        <v>643</v>
      </c>
      <c r="GF515" s="51">
        <v>658</v>
      </c>
      <c r="GG515" s="51">
        <v>552</v>
      </c>
      <c r="GH515" s="51">
        <v>497</v>
      </c>
      <c r="GI515" s="51">
        <v>395</v>
      </c>
      <c r="GJ515" s="51">
        <v>405</v>
      </c>
      <c r="GK515" s="51">
        <v>312</v>
      </c>
      <c r="GL515" s="52">
        <v>1235</v>
      </c>
    </row>
    <row r="516" spans="1:194" s="1" customFormat="1">
      <c r="A516" s="30" t="s">
        <v>124</v>
      </c>
      <c r="B516" s="1" t="s">
        <v>589</v>
      </c>
      <c r="C516" s="29" t="str">
        <f t="shared" si="124"/>
        <v>LA Wales - Swansea</v>
      </c>
      <c r="D516" s="50">
        <f t="shared" si="126"/>
        <v>95345</v>
      </c>
      <c r="E516" s="50">
        <f t="shared" si="127"/>
        <v>99468</v>
      </c>
      <c r="F516" s="51">
        <f t="shared" si="128"/>
        <v>241282</v>
      </c>
      <c r="G516" s="51">
        <f t="shared" si="129"/>
        <v>119485</v>
      </c>
      <c r="H516" s="52">
        <f t="shared" si="130"/>
        <v>121797</v>
      </c>
      <c r="I516" s="52">
        <f t="shared" si="131"/>
        <v>95345</v>
      </c>
      <c r="J516" s="52">
        <f t="shared" si="132"/>
        <v>99468</v>
      </c>
      <c r="K516" s="49">
        <f t="shared" si="133"/>
        <v>24140</v>
      </c>
      <c r="L516" s="50">
        <f t="shared" si="134"/>
        <v>22329</v>
      </c>
      <c r="M516" s="355">
        <v>1134</v>
      </c>
      <c r="N516" s="355">
        <v>1063</v>
      </c>
      <c r="O516" s="355">
        <v>1133</v>
      </c>
      <c r="P516" s="355">
        <v>1224</v>
      </c>
      <c r="Q516" s="355">
        <v>1266</v>
      </c>
      <c r="R516" s="355">
        <v>1252</v>
      </c>
      <c r="S516" s="355">
        <v>1374</v>
      </c>
      <c r="T516" s="355">
        <v>1363</v>
      </c>
      <c r="U516" s="355">
        <v>1342</v>
      </c>
      <c r="V516" s="355">
        <v>1419</v>
      </c>
      <c r="W516" s="355">
        <v>1459</v>
      </c>
      <c r="X516" s="355">
        <v>1510</v>
      </c>
      <c r="Y516" s="355">
        <v>1407</v>
      </c>
      <c r="Z516" s="355">
        <v>1464</v>
      </c>
      <c r="AA516" s="355">
        <v>1527</v>
      </c>
      <c r="AB516" s="355">
        <v>1392</v>
      </c>
      <c r="AC516" s="355">
        <v>1385</v>
      </c>
      <c r="AD516" s="355">
        <v>1426</v>
      </c>
      <c r="AE516" s="355">
        <v>1459</v>
      </c>
      <c r="AF516" s="355">
        <v>1896</v>
      </c>
      <c r="AG516" s="355">
        <v>2522</v>
      </c>
      <c r="AH516" s="355">
        <v>2615</v>
      </c>
      <c r="AI516" s="355">
        <v>2280</v>
      </c>
      <c r="AJ516" s="355">
        <v>1910</v>
      </c>
      <c r="AK516" s="355">
        <v>1501</v>
      </c>
      <c r="AL516" s="355">
        <v>1507</v>
      </c>
      <c r="AM516" s="355">
        <v>1486</v>
      </c>
      <c r="AN516" s="355">
        <v>1351</v>
      </c>
      <c r="AO516" s="355">
        <v>1422</v>
      </c>
      <c r="AP516" s="355">
        <v>1448</v>
      </c>
      <c r="AQ516" s="355">
        <v>1520</v>
      </c>
      <c r="AR516" s="355">
        <v>1551</v>
      </c>
      <c r="AS516" s="355">
        <v>1644</v>
      </c>
      <c r="AT516" s="355">
        <v>1442</v>
      </c>
      <c r="AU516" s="355">
        <v>1501</v>
      </c>
      <c r="AV516" s="355">
        <v>1514</v>
      </c>
      <c r="AW516" s="355">
        <v>1498</v>
      </c>
      <c r="AX516" s="355">
        <v>1597</v>
      </c>
      <c r="AY516" s="355">
        <v>1396</v>
      </c>
      <c r="AZ516" s="355">
        <v>1455</v>
      </c>
      <c r="BA516" s="355">
        <v>1397</v>
      </c>
      <c r="BB516" s="355">
        <v>1417</v>
      </c>
      <c r="BC516" s="355">
        <v>1584</v>
      </c>
      <c r="BD516" s="355">
        <v>1343</v>
      </c>
      <c r="BE516" s="355">
        <v>1273</v>
      </c>
      <c r="BF516" s="355">
        <v>1289</v>
      </c>
      <c r="BG516" s="355">
        <v>1339</v>
      </c>
      <c r="BH516" s="355">
        <v>1379</v>
      </c>
      <c r="BI516" s="355">
        <v>1335</v>
      </c>
      <c r="BJ516" s="355">
        <v>1336</v>
      </c>
      <c r="BK516" s="355">
        <v>1462</v>
      </c>
      <c r="BL516" s="355">
        <v>1510</v>
      </c>
      <c r="BM516" s="355">
        <v>1509</v>
      </c>
      <c r="BN516" s="355">
        <v>1691</v>
      </c>
      <c r="BO516" s="355">
        <v>1552</v>
      </c>
      <c r="BP516" s="355">
        <v>1528</v>
      </c>
      <c r="BQ516" s="355">
        <v>1522</v>
      </c>
      <c r="BR516" s="355">
        <v>1665</v>
      </c>
      <c r="BS516" s="355">
        <v>1640</v>
      </c>
      <c r="BT516" s="355">
        <v>1484</v>
      </c>
      <c r="BU516" s="355">
        <v>1519</v>
      </c>
      <c r="BV516" s="355">
        <v>1456</v>
      </c>
      <c r="BW516" s="355">
        <v>1447</v>
      </c>
      <c r="BX516" s="355">
        <v>1394</v>
      </c>
      <c r="BY516" s="355">
        <v>1349</v>
      </c>
      <c r="BZ516" s="355">
        <v>1273</v>
      </c>
      <c r="CA516" s="355">
        <v>1240</v>
      </c>
      <c r="CB516" s="355">
        <v>1189</v>
      </c>
      <c r="CC516" s="355">
        <v>1181</v>
      </c>
      <c r="CD516" s="355">
        <v>1218</v>
      </c>
      <c r="CE516" s="355">
        <v>1171</v>
      </c>
      <c r="CF516" s="355">
        <v>1093</v>
      </c>
      <c r="CG516" s="355">
        <v>1212</v>
      </c>
      <c r="CH516" s="355">
        <v>1187</v>
      </c>
      <c r="CI516" s="355">
        <v>1233</v>
      </c>
      <c r="CJ516" s="355">
        <v>1340</v>
      </c>
      <c r="CK516" s="355">
        <v>889</v>
      </c>
      <c r="CL516" s="355">
        <v>905</v>
      </c>
      <c r="CM516" s="355">
        <v>899</v>
      </c>
      <c r="CN516" s="355">
        <v>852</v>
      </c>
      <c r="CO516" s="355">
        <v>748</v>
      </c>
      <c r="CP516" s="355">
        <v>612</v>
      </c>
      <c r="CQ516" s="355">
        <v>591</v>
      </c>
      <c r="CR516" s="355">
        <v>524</v>
      </c>
      <c r="CS516" s="355">
        <v>525</v>
      </c>
      <c r="CT516" s="355">
        <v>455</v>
      </c>
      <c r="CU516" s="355">
        <v>393</v>
      </c>
      <c r="CV516" s="355">
        <v>348</v>
      </c>
      <c r="CW516" s="355">
        <v>276</v>
      </c>
      <c r="CX516" s="355">
        <v>244</v>
      </c>
      <c r="CY516" s="355">
        <v>812</v>
      </c>
      <c r="CZ516" s="51">
        <v>983</v>
      </c>
      <c r="DA516" s="51">
        <v>1054</v>
      </c>
      <c r="DB516" s="51">
        <v>1145</v>
      </c>
      <c r="DC516" s="51">
        <v>1152</v>
      </c>
      <c r="DD516" s="51">
        <v>1258</v>
      </c>
      <c r="DE516" s="51">
        <v>1217</v>
      </c>
      <c r="DF516" s="51">
        <v>1278</v>
      </c>
      <c r="DG516" s="51">
        <v>1270</v>
      </c>
      <c r="DH516" s="51">
        <v>1178</v>
      </c>
      <c r="DI516" s="51">
        <v>1290</v>
      </c>
      <c r="DJ516" s="51">
        <v>1388</v>
      </c>
      <c r="DK516" s="51">
        <v>1279</v>
      </c>
      <c r="DL516" s="51">
        <v>1411</v>
      </c>
      <c r="DM516" s="51">
        <v>1299</v>
      </c>
      <c r="DN516" s="51">
        <v>1416</v>
      </c>
      <c r="DO516" s="51">
        <v>1288</v>
      </c>
      <c r="DP516" s="51">
        <v>1221</v>
      </c>
      <c r="DQ516" s="51">
        <v>1202</v>
      </c>
      <c r="DR516" s="51">
        <v>1315</v>
      </c>
      <c r="DS516" s="51">
        <v>1567</v>
      </c>
      <c r="DT516" s="51">
        <v>2106</v>
      </c>
      <c r="DU516" s="51">
        <v>2005</v>
      </c>
      <c r="DV516" s="51">
        <v>1704</v>
      </c>
      <c r="DW516" s="51">
        <v>1575</v>
      </c>
      <c r="DX516" s="51">
        <v>1446</v>
      </c>
      <c r="DY516" s="51">
        <v>1407</v>
      </c>
      <c r="DZ516" s="51">
        <v>1422</v>
      </c>
      <c r="EA516" s="51">
        <v>1373</v>
      </c>
      <c r="EB516" s="51">
        <v>1395</v>
      </c>
      <c r="EC516" s="51">
        <v>1447</v>
      </c>
      <c r="ED516" s="51">
        <v>1502</v>
      </c>
      <c r="EE516" s="51">
        <v>1527</v>
      </c>
      <c r="EF516" s="51">
        <v>1568</v>
      </c>
      <c r="EG516" s="51">
        <v>1544</v>
      </c>
      <c r="EH516" s="51">
        <v>1677</v>
      </c>
      <c r="EI516" s="51">
        <v>1565</v>
      </c>
      <c r="EJ516" s="51">
        <v>1596</v>
      </c>
      <c r="EK516" s="51">
        <v>1573</v>
      </c>
      <c r="EL516" s="51">
        <v>1414</v>
      </c>
      <c r="EM516" s="51">
        <v>1554</v>
      </c>
      <c r="EN516" s="51">
        <v>1493</v>
      </c>
      <c r="EO516" s="51">
        <v>1539</v>
      </c>
      <c r="EP516" s="51">
        <v>1499</v>
      </c>
      <c r="EQ516" s="51">
        <v>1495</v>
      </c>
      <c r="ER516" s="51">
        <v>1373</v>
      </c>
      <c r="ES516" s="51">
        <v>1209</v>
      </c>
      <c r="ET516" s="51">
        <v>1305</v>
      </c>
      <c r="EU516" s="51">
        <v>1380</v>
      </c>
      <c r="EV516" s="51">
        <v>1435</v>
      </c>
      <c r="EW516" s="51">
        <v>1487</v>
      </c>
      <c r="EX516" s="51">
        <v>1516</v>
      </c>
      <c r="EY516" s="51">
        <v>1662</v>
      </c>
      <c r="EZ516" s="51">
        <v>1528</v>
      </c>
      <c r="FA516" s="51">
        <v>1597</v>
      </c>
      <c r="FB516" s="51">
        <v>1583</v>
      </c>
      <c r="FC516" s="51">
        <v>1577</v>
      </c>
      <c r="FD516" s="51">
        <v>1613</v>
      </c>
      <c r="FE516" s="51">
        <v>1724</v>
      </c>
      <c r="FF516" s="51">
        <v>1695</v>
      </c>
      <c r="FG516" s="51">
        <v>1563</v>
      </c>
      <c r="FH516" s="51">
        <v>1589</v>
      </c>
      <c r="FI516" s="51">
        <v>1526</v>
      </c>
      <c r="FJ516" s="51">
        <v>1512</v>
      </c>
      <c r="FK516" s="51">
        <v>1486</v>
      </c>
      <c r="FL516" s="51">
        <v>1520</v>
      </c>
      <c r="FM516" s="51">
        <v>1530</v>
      </c>
      <c r="FN516" s="51">
        <v>1423</v>
      </c>
      <c r="FO516" s="51">
        <v>1317</v>
      </c>
      <c r="FP516" s="51">
        <v>1388</v>
      </c>
      <c r="FQ516" s="51">
        <v>1291</v>
      </c>
      <c r="FR516" s="51">
        <v>1185</v>
      </c>
      <c r="FS516" s="51">
        <v>1231</v>
      </c>
      <c r="FT516" s="51">
        <v>1258</v>
      </c>
      <c r="FU516" s="51">
        <v>1327</v>
      </c>
      <c r="FV516" s="51">
        <v>1452</v>
      </c>
      <c r="FW516" s="51">
        <v>1517</v>
      </c>
      <c r="FX516" s="51">
        <v>1116</v>
      </c>
      <c r="FY516" s="51">
        <v>1094</v>
      </c>
      <c r="FZ516" s="51">
        <v>1033</v>
      </c>
      <c r="GA516" s="51">
        <v>958</v>
      </c>
      <c r="GB516" s="51">
        <v>887</v>
      </c>
      <c r="GC516" s="51">
        <v>807</v>
      </c>
      <c r="GD516" s="51">
        <v>753</v>
      </c>
      <c r="GE516" s="51">
        <v>746</v>
      </c>
      <c r="GF516" s="51">
        <v>700</v>
      </c>
      <c r="GG516" s="51">
        <v>615</v>
      </c>
      <c r="GH516" s="51">
        <v>593</v>
      </c>
      <c r="GI516" s="51">
        <v>558</v>
      </c>
      <c r="GJ516" s="51">
        <v>484</v>
      </c>
      <c r="GK516" s="51">
        <v>418</v>
      </c>
      <c r="GL516" s="52">
        <v>1599</v>
      </c>
    </row>
    <row r="517" spans="1:194" s="1" customFormat="1">
      <c r="A517" s="30" t="s">
        <v>124</v>
      </c>
      <c r="B517" s="1" t="s">
        <v>590</v>
      </c>
      <c r="C517" s="29" t="str">
        <f t="shared" si="124"/>
        <v>LA Wales - Torfaen</v>
      </c>
      <c r="D517" s="50">
        <f t="shared" si="126"/>
        <v>35074</v>
      </c>
      <c r="E517" s="50">
        <f t="shared" si="127"/>
        <v>38434</v>
      </c>
      <c r="F517" s="51">
        <f t="shared" si="128"/>
        <v>92860</v>
      </c>
      <c r="G517" s="51">
        <f t="shared" si="129"/>
        <v>45114</v>
      </c>
      <c r="H517" s="52">
        <f t="shared" si="130"/>
        <v>47746</v>
      </c>
      <c r="I517" s="52">
        <f t="shared" si="131"/>
        <v>35074</v>
      </c>
      <c r="J517" s="52">
        <f t="shared" si="132"/>
        <v>38434</v>
      </c>
      <c r="K517" s="49">
        <f t="shared" si="133"/>
        <v>10040</v>
      </c>
      <c r="L517" s="50">
        <f t="shared" si="134"/>
        <v>9312</v>
      </c>
      <c r="M517" s="355">
        <v>514</v>
      </c>
      <c r="N517" s="355">
        <v>466</v>
      </c>
      <c r="O517" s="355">
        <v>537</v>
      </c>
      <c r="P517" s="355">
        <v>540</v>
      </c>
      <c r="Q517" s="355">
        <v>516</v>
      </c>
      <c r="R517" s="355">
        <v>556</v>
      </c>
      <c r="S517" s="355">
        <v>581</v>
      </c>
      <c r="T517" s="355">
        <v>514</v>
      </c>
      <c r="U517" s="355">
        <v>551</v>
      </c>
      <c r="V517" s="355">
        <v>551</v>
      </c>
      <c r="W517" s="355">
        <v>588</v>
      </c>
      <c r="X517" s="355">
        <v>600</v>
      </c>
      <c r="Y517" s="355">
        <v>586</v>
      </c>
      <c r="Z517" s="355">
        <v>625</v>
      </c>
      <c r="AA517" s="355">
        <v>581</v>
      </c>
      <c r="AB517" s="355">
        <v>557</v>
      </c>
      <c r="AC517" s="355">
        <v>592</v>
      </c>
      <c r="AD517" s="355">
        <v>585</v>
      </c>
      <c r="AE517" s="355">
        <v>488</v>
      </c>
      <c r="AF517" s="355">
        <v>425</v>
      </c>
      <c r="AG517" s="355">
        <v>404</v>
      </c>
      <c r="AH517" s="355">
        <v>418</v>
      </c>
      <c r="AI517" s="355">
        <v>438</v>
      </c>
      <c r="AJ517" s="355">
        <v>462</v>
      </c>
      <c r="AK517" s="355">
        <v>507</v>
      </c>
      <c r="AL517" s="355">
        <v>598</v>
      </c>
      <c r="AM517" s="355">
        <v>533</v>
      </c>
      <c r="AN517" s="355">
        <v>576</v>
      </c>
      <c r="AO517" s="355">
        <v>555</v>
      </c>
      <c r="AP517" s="355">
        <v>540</v>
      </c>
      <c r="AQ517" s="355">
        <v>596</v>
      </c>
      <c r="AR517" s="355">
        <v>615</v>
      </c>
      <c r="AS517" s="355">
        <v>622</v>
      </c>
      <c r="AT517" s="355">
        <v>617</v>
      </c>
      <c r="AU517" s="355">
        <v>553</v>
      </c>
      <c r="AV517" s="355">
        <v>586</v>
      </c>
      <c r="AW517" s="355">
        <v>593</v>
      </c>
      <c r="AX517" s="355">
        <v>574</v>
      </c>
      <c r="AY517" s="355">
        <v>532</v>
      </c>
      <c r="AZ517" s="355">
        <v>548</v>
      </c>
      <c r="BA517" s="355">
        <v>555</v>
      </c>
      <c r="BB517" s="355">
        <v>493</v>
      </c>
      <c r="BC517" s="355">
        <v>523</v>
      </c>
      <c r="BD517" s="355">
        <v>539</v>
      </c>
      <c r="BE517" s="355">
        <v>428</v>
      </c>
      <c r="BF517" s="355">
        <v>504</v>
      </c>
      <c r="BG517" s="355">
        <v>432</v>
      </c>
      <c r="BH517" s="355">
        <v>497</v>
      </c>
      <c r="BI517" s="355">
        <v>493</v>
      </c>
      <c r="BJ517" s="355">
        <v>561</v>
      </c>
      <c r="BK517" s="355">
        <v>569</v>
      </c>
      <c r="BL517" s="355">
        <v>636</v>
      </c>
      <c r="BM517" s="355">
        <v>634</v>
      </c>
      <c r="BN517" s="355">
        <v>601</v>
      </c>
      <c r="BO517" s="355">
        <v>597</v>
      </c>
      <c r="BP517" s="355">
        <v>623</v>
      </c>
      <c r="BQ517" s="355">
        <v>631</v>
      </c>
      <c r="BR517" s="355">
        <v>707</v>
      </c>
      <c r="BS517" s="355">
        <v>646</v>
      </c>
      <c r="BT517" s="355">
        <v>672</v>
      </c>
      <c r="BU517" s="355">
        <v>661</v>
      </c>
      <c r="BV517" s="355">
        <v>655</v>
      </c>
      <c r="BW517" s="355">
        <v>574</v>
      </c>
      <c r="BX517" s="355">
        <v>580</v>
      </c>
      <c r="BY517" s="355">
        <v>594</v>
      </c>
      <c r="BZ517" s="355">
        <v>511</v>
      </c>
      <c r="CA517" s="355">
        <v>490</v>
      </c>
      <c r="CB517" s="355">
        <v>470</v>
      </c>
      <c r="CC517" s="355">
        <v>535</v>
      </c>
      <c r="CD517" s="355">
        <v>469</v>
      </c>
      <c r="CE517" s="355">
        <v>488</v>
      </c>
      <c r="CF517" s="355">
        <v>479</v>
      </c>
      <c r="CG517" s="355">
        <v>457</v>
      </c>
      <c r="CH517" s="355">
        <v>484</v>
      </c>
      <c r="CI517" s="355">
        <v>455</v>
      </c>
      <c r="CJ517" s="355">
        <v>541</v>
      </c>
      <c r="CK517" s="355">
        <v>404</v>
      </c>
      <c r="CL517" s="355">
        <v>398</v>
      </c>
      <c r="CM517" s="355">
        <v>348</v>
      </c>
      <c r="CN517" s="355">
        <v>298</v>
      </c>
      <c r="CO517" s="355">
        <v>266</v>
      </c>
      <c r="CP517" s="355">
        <v>246</v>
      </c>
      <c r="CQ517" s="355">
        <v>224</v>
      </c>
      <c r="CR517" s="355">
        <v>223</v>
      </c>
      <c r="CS517" s="355">
        <v>187</v>
      </c>
      <c r="CT517" s="355">
        <v>157</v>
      </c>
      <c r="CU517" s="355">
        <v>143</v>
      </c>
      <c r="CV517" s="355">
        <v>129</v>
      </c>
      <c r="CW517" s="355">
        <v>118</v>
      </c>
      <c r="CX517" s="355">
        <v>110</v>
      </c>
      <c r="CY517" s="355">
        <v>259</v>
      </c>
      <c r="CZ517" s="51">
        <v>434</v>
      </c>
      <c r="DA517" s="51">
        <v>453</v>
      </c>
      <c r="DB517" s="51">
        <v>461</v>
      </c>
      <c r="DC517" s="51">
        <v>477</v>
      </c>
      <c r="DD517" s="51">
        <v>530</v>
      </c>
      <c r="DE517" s="51">
        <v>507</v>
      </c>
      <c r="DF517" s="51">
        <v>527</v>
      </c>
      <c r="DG517" s="51">
        <v>491</v>
      </c>
      <c r="DH517" s="51">
        <v>532</v>
      </c>
      <c r="DI517" s="51">
        <v>537</v>
      </c>
      <c r="DJ517" s="51">
        <v>532</v>
      </c>
      <c r="DK517" s="51">
        <v>599</v>
      </c>
      <c r="DL517" s="51">
        <v>560</v>
      </c>
      <c r="DM517" s="51">
        <v>534</v>
      </c>
      <c r="DN517" s="51">
        <v>534</v>
      </c>
      <c r="DO517" s="51">
        <v>521</v>
      </c>
      <c r="DP517" s="51">
        <v>547</v>
      </c>
      <c r="DQ517" s="51">
        <v>536</v>
      </c>
      <c r="DR517" s="51">
        <v>484</v>
      </c>
      <c r="DS517" s="51">
        <v>365</v>
      </c>
      <c r="DT517" s="51">
        <v>388</v>
      </c>
      <c r="DU517" s="51">
        <v>345</v>
      </c>
      <c r="DV517" s="51">
        <v>436</v>
      </c>
      <c r="DW517" s="51">
        <v>478</v>
      </c>
      <c r="DX517" s="51">
        <v>578</v>
      </c>
      <c r="DY517" s="51">
        <v>601</v>
      </c>
      <c r="DZ517" s="51">
        <v>546</v>
      </c>
      <c r="EA517" s="51">
        <v>597</v>
      </c>
      <c r="EB517" s="51">
        <v>647</v>
      </c>
      <c r="EC517" s="51">
        <v>650</v>
      </c>
      <c r="ED517" s="51">
        <v>700</v>
      </c>
      <c r="EE517" s="51">
        <v>652</v>
      </c>
      <c r="EF517" s="51">
        <v>691</v>
      </c>
      <c r="EG517" s="51">
        <v>678</v>
      </c>
      <c r="EH517" s="51">
        <v>679</v>
      </c>
      <c r="EI517" s="51">
        <v>670</v>
      </c>
      <c r="EJ517" s="51">
        <v>612</v>
      </c>
      <c r="EK517" s="51">
        <v>680</v>
      </c>
      <c r="EL517" s="51">
        <v>592</v>
      </c>
      <c r="EM517" s="51">
        <v>572</v>
      </c>
      <c r="EN517" s="51">
        <v>532</v>
      </c>
      <c r="EO517" s="51">
        <v>626</v>
      </c>
      <c r="EP517" s="51">
        <v>610</v>
      </c>
      <c r="EQ517" s="51">
        <v>566</v>
      </c>
      <c r="ER517" s="51">
        <v>499</v>
      </c>
      <c r="ES517" s="51">
        <v>493</v>
      </c>
      <c r="ET517" s="51">
        <v>502</v>
      </c>
      <c r="EU517" s="51">
        <v>531</v>
      </c>
      <c r="EV517" s="51">
        <v>541</v>
      </c>
      <c r="EW517" s="51">
        <v>603</v>
      </c>
      <c r="EX517" s="51">
        <v>572</v>
      </c>
      <c r="EY517" s="51">
        <v>630</v>
      </c>
      <c r="EZ517" s="51">
        <v>637</v>
      </c>
      <c r="FA517" s="51">
        <v>719</v>
      </c>
      <c r="FB517" s="51">
        <v>639</v>
      </c>
      <c r="FC517" s="51">
        <v>679</v>
      </c>
      <c r="FD517" s="51">
        <v>701</v>
      </c>
      <c r="FE517" s="51">
        <v>700</v>
      </c>
      <c r="FF517" s="51">
        <v>675</v>
      </c>
      <c r="FG517" s="51">
        <v>680</v>
      </c>
      <c r="FH517" s="51">
        <v>691</v>
      </c>
      <c r="FI517" s="51">
        <v>665</v>
      </c>
      <c r="FJ517" s="51">
        <v>568</v>
      </c>
      <c r="FK517" s="51">
        <v>597</v>
      </c>
      <c r="FL517" s="51">
        <v>607</v>
      </c>
      <c r="FM517" s="51">
        <v>539</v>
      </c>
      <c r="FN517" s="51">
        <v>527</v>
      </c>
      <c r="FO517" s="51">
        <v>525</v>
      </c>
      <c r="FP517" s="51">
        <v>552</v>
      </c>
      <c r="FQ517" s="51">
        <v>578</v>
      </c>
      <c r="FR517" s="51">
        <v>517</v>
      </c>
      <c r="FS517" s="51">
        <v>515</v>
      </c>
      <c r="FT517" s="51">
        <v>534</v>
      </c>
      <c r="FU517" s="51">
        <v>493</v>
      </c>
      <c r="FV517" s="51">
        <v>555</v>
      </c>
      <c r="FW517" s="51">
        <v>565</v>
      </c>
      <c r="FX517" s="51">
        <v>401</v>
      </c>
      <c r="FY517" s="51">
        <v>434</v>
      </c>
      <c r="FZ517" s="51">
        <v>383</v>
      </c>
      <c r="GA517" s="51">
        <v>379</v>
      </c>
      <c r="GB517" s="51">
        <v>364</v>
      </c>
      <c r="GC517" s="51">
        <v>341</v>
      </c>
      <c r="GD517" s="51">
        <v>269</v>
      </c>
      <c r="GE517" s="51">
        <v>266</v>
      </c>
      <c r="GF517" s="51">
        <v>251</v>
      </c>
      <c r="GG517" s="51">
        <v>219</v>
      </c>
      <c r="GH517" s="51">
        <v>237</v>
      </c>
      <c r="GI517" s="51">
        <v>205</v>
      </c>
      <c r="GJ517" s="51">
        <v>171</v>
      </c>
      <c r="GK517" s="51">
        <v>143</v>
      </c>
      <c r="GL517" s="52">
        <v>567</v>
      </c>
    </row>
    <row r="518" spans="1:194" s="1" customFormat="1">
      <c r="A518" s="30" t="s">
        <v>124</v>
      </c>
      <c r="B518" s="1" t="s">
        <v>591</v>
      </c>
      <c r="C518" s="29" t="str">
        <f t="shared" si="124"/>
        <v>LA Wales - Vale of Glamorgan</v>
      </c>
      <c r="D518" s="50">
        <f t="shared" si="126"/>
        <v>50182</v>
      </c>
      <c r="E518" s="50">
        <f t="shared" si="127"/>
        <v>55461</v>
      </c>
      <c r="F518" s="51">
        <f t="shared" si="128"/>
        <v>133492</v>
      </c>
      <c r="G518" s="51">
        <f t="shared" si="129"/>
        <v>64368</v>
      </c>
      <c r="H518" s="52">
        <f t="shared" si="130"/>
        <v>69124</v>
      </c>
      <c r="I518" s="52">
        <f t="shared" si="131"/>
        <v>50182</v>
      </c>
      <c r="J518" s="52">
        <f t="shared" si="132"/>
        <v>55461</v>
      </c>
      <c r="K518" s="49">
        <f t="shared" si="133"/>
        <v>14186</v>
      </c>
      <c r="L518" s="50">
        <f t="shared" si="134"/>
        <v>13663</v>
      </c>
      <c r="M518" s="355">
        <v>642</v>
      </c>
      <c r="N518" s="355">
        <v>670</v>
      </c>
      <c r="O518" s="355">
        <v>666</v>
      </c>
      <c r="P518" s="355">
        <v>745</v>
      </c>
      <c r="Q518" s="355">
        <v>708</v>
      </c>
      <c r="R518" s="355">
        <v>814</v>
      </c>
      <c r="S518" s="355">
        <v>772</v>
      </c>
      <c r="T518" s="355">
        <v>756</v>
      </c>
      <c r="U518" s="355">
        <v>790</v>
      </c>
      <c r="V518" s="355">
        <v>869</v>
      </c>
      <c r="W518" s="355">
        <v>878</v>
      </c>
      <c r="X518" s="355">
        <v>861</v>
      </c>
      <c r="Y518" s="355">
        <v>888</v>
      </c>
      <c r="Z518" s="355">
        <v>889</v>
      </c>
      <c r="AA518" s="355">
        <v>863</v>
      </c>
      <c r="AB518" s="355">
        <v>841</v>
      </c>
      <c r="AC518" s="355">
        <v>775</v>
      </c>
      <c r="AD518" s="355">
        <v>759</v>
      </c>
      <c r="AE518" s="355">
        <v>728</v>
      </c>
      <c r="AF518" s="355">
        <v>587</v>
      </c>
      <c r="AG518" s="355">
        <v>503</v>
      </c>
      <c r="AH518" s="355">
        <v>620</v>
      </c>
      <c r="AI518" s="355">
        <v>676</v>
      </c>
      <c r="AJ518" s="355">
        <v>666</v>
      </c>
      <c r="AK518" s="355">
        <v>621</v>
      </c>
      <c r="AL518" s="355">
        <v>702</v>
      </c>
      <c r="AM518" s="355">
        <v>663</v>
      </c>
      <c r="AN518" s="355">
        <v>711</v>
      </c>
      <c r="AO518" s="355">
        <v>738</v>
      </c>
      <c r="AP518" s="355">
        <v>687</v>
      </c>
      <c r="AQ518" s="355">
        <v>701</v>
      </c>
      <c r="AR518" s="355">
        <v>728</v>
      </c>
      <c r="AS518" s="355">
        <v>706</v>
      </c>
      <c r="AT518" s="355">
        <v>774</v>
      </c>
      <c r="AU518" s="355">
        <v>806</v>
      </c>
      <c r="AV518" s="355">
        <v>800</v>
      </c>
      <c r="AW518" s="355">
        <v>846</v>
      </c>
      <c r="AX518" s="355">
        <v>741</v>
      </c>
      <c r="AY518" s="355">
        <v>762</v>
      </c>
      <c r="AZ518" s="355">
        <v>802</v>
      </c>
      <c r="BA518" s="355">
        <v>818</v>
      </c>
      <c r="BB518" s="355">
        <v>893</v>
      </c>
      <c r="BC518" s="355">
        <v>884</v>
      </c>
      <c r="BD518" s="355">
        <v>832</v>
      </c>
      <c r="BE518" s="355">
        <v>669</v>
      </c>
      <c r="BF518" s="355">
        <v>732</v>
      </c>
      <c r="BG518" s="355">
        <v>722</v>
      </c>
      <c r="BH518" s="355">
        <v>807</v>
      </c>
      <c r="BI518" s="355">
        <v>781</v>
      </c>
      <c r="BJ518" s="355">
        <v>815</v>
      </c>
      <c r="BK518" s="355">
        <v>842</v>
      </c>
      <c r="BL518" s="355">
        <v>880</v>
      </c>
      <c r="BM518" s="355">
        <v>853</v>
      </c>
      <c r="BN518" s="355">
        <v>916</v>
      </c>
      <c r="BO518" s="355">
        <v>871</v>
      </c>
      <c r="BP518" s="355">
        <v>920</v>
      </c>
      <c r="BQ518" s="355">
        <v>867</v>
      </c>
      <c r="BR518" s="355">
        <v>906</v>
      </c>
      <c r="BS518" s="355">
        <v>932</v>
      </c>
      <c r="BT518" s="355">
        <v>907</v>
      </c>
      <c r="BU518" s="355">
        <v>934</v>
      </c>
      <c r="BV518" s="355">
        <v>904</v>
      </c>
      <c r="BW518" s="355">
        <v>828</v>
      </c>
      <c r="BX518" s="355">
        <v>857</v>
      </c>
      <c r="BY518" s="355">
        <v>763</v>
      </c>
      <c r="BZ518" s="355">
        <v>786</v>
      </c>
      <c r="CA518" s="355">
        <v>761</v>
      </c>
      <c r="CB518" s="355">
        <v>745</v>
      </c>
      <c r="CC518" s="355">
        <v>753</v>
      </c>
      <c r="CD518" s="355">
        <v>754</v>
      </c>
      <c r="CE518" s="355">
        <v>696</v>
      </c>
      <c r="CF518" s="355">
        <v>706</v>
      </c>
      <c r="CG518" s="355">
        <v>707</v>
      </c>
      <c r="CH518" s="355">
        <v>714</v>
      </c>
      <c r="CI518" s="355">
        <v>737</v>
      </c>
      <c r="CJ518" s="355">
        <v>775</v>
      </c>
      <c r="CK518" s="355">
        <v>562</v>
      </c>
      <c r="CL518" s="355">
        <v>555</v>
      </c>
      <c r="CM518" s="355">
        <v>563</v>
      </c>
      <c r="CN518" s="355">
        <v>468</v>
      </c>
      <c r="CO518" s="355">
        <v>410</v>
      </c>
      <c r="CP518" s="355">
        <v>391</v>
      </c>
      <c r="CQ518" s="355">
        <v>349</v>
      </c>
      <c r="CR518" s="355">
        <v>336</v>
      </c>
      <c r="CS518" s="355">
        <v>307</v>
      </c>
      <c r="CT518" s="355">
        <v>239</v>
      </c>
      <c r="CU518" s="355">
        <v>231</v>
      </c>
      <c r="CV518" s="355">
        <v>180</v>
      </c>
      <c r="CW518" s="355">
        <v>170</v>
      </c>
      <c r="CX518" s="355">
        <v>135</v>
      </c>
      <c r="CY518" s="355">
        <v>451</v>
      </c>
      <c r="CZ518" s="51">
        <v>583</v>
      </c>
      <c r="DA518" s="51">
        <v>604</v>
      </c>
      <c r="DB518" s="51">
        <v>623</v>
      </c>
      <c r="DC518" s="51">
        <v>675</v>
      </c>
      <c r="DD518" s="51">
        <v>762</v>
      </c>
      <c r="DE518" s="51">
        <v>781</v>
      </c>
      <c r="DF518" s="51">
        <v>801</v>
      </c>
      <c r="DG518" s="51">
        <v>815</v>
      </c>
      <c r="DH518" s="51">
        <v>768</v>
      </c>
      <c r="DI518" s="51">
        <v>761</v>
      </c>
      <c r="DJ518" s="51">
        <v>858</v>
      </c>
      <c r="DK518" s="51">
        <v>849</v>
      </c>
      <c r="DL518" s="51">
        <v>807</v>
      </c>
      <c r="DM518" s="51">
        <v>800</v>
      </c>
      <c r="DN518" s="51">
        <v>887</v>
      </c>
      <c r="DO518" s="51">
        <v>808</v>
      </c>
      <c r="DP518" s="51">
        <v>684</v>
      </c>
      <c r="DQ518" s="51">
        <v>797</v>
      </c>
      <c r="DR518" s="51">
        <v>748</v>
      </c>
      <c r="DS518" s="51">
        <v>457</v>
      </c>
      <c r="DT518" s="51">
        <v>404</v>
      </c>
      <c r="DU518" s="51">
        <v>467</v>
      </c>
      <c r="DV518" s="51">
        <v>617</v>
      </c>
      <c r="DW518" s="51">
        <v>603</v>
      </c>
      <c r="DX518" s="51">
        <v>662</v>
      </c>
      <c r="DY518" s="51">
        <v>704</v>
      </c>
      <c r="DZ518" s="51">
        <v>722</v>
      </c>
      <c r="EA518" s="51">
        <v>728</v>
      </c>
      <c r="EB518" s="51">
        <v>783</v>
      </c>
      <c r="EC518" s="51">
        <v>757</v>
      </c>
      <c r="ED518" s="51">
        <v>815</v>
      </c>
      <c r="EE518" s="51">
        <v>765</v>
      </c>
      <c r="EF518" s="51">
        <v>821</v>
      </c>
      <c r="EG518" s="51">
        <v>885</v>
      </c>
      <c r="EH518" s="51">
        <v>854</v>
      </c>
      <c r="EI518" s="51">
        <v>961</v>
      </c>
      <c r="EJ518" s="51">
        <v>932</v>
      </c>
      <c r="EK518" s="51">
        <v>857</v>
      </c>
      <c r="EL518" s="51">
        <v>873</v>
      </c>
      <c r="EM518" s="51">
        <v>865</v>
      </c>
      <c r="EN518" s="51">
        <v>893</v>
      </c>
      <c r="EO518" s="51">
        <v>912</v>
      </c>
      <c r="EP518" s="51">
        <v>888</v>
      </c>
      <c r="EQ518" s="51">
        <v>917</v>
      </c>
      <c r="ER518" s="51">
        <v>839</v>
      </c>
      <c r="ES518" s="51">
        <v>776</v>
      </c>
      <c r="ET518" s="51">
        <v>815</v>
      </c>
      <c r="EU518" s="51">
        <v>798</v>
      </c>
      <c r="EV518" s="51">
        <v>854</v>
      </c>
      <c r="EW518" s="51">
        <v>875</v>
      </c>
      <c r="EX518" s="51">
        <v>943</v>
      </c>
      <c r="EY518" s="51">
        <v>985</v>
      </c>
      <c r="EZ518" s="51">
        <v>935</v>
      </c>
      <c r="FA518" s="51">
        <v>928</v>
      </c>
      <c r="FB518" s="51">
        <v>1010</v>
      </c>
      <c r="FC518" s="51">
        <v>973</v>
      </c>
      <c r="FD518" s="51">
        <v>937</v>
      </c>
      <c r="FE518" s="51">
        <v>1020</v>
      </c>
      <c r="FF518" s="51">
        <v>1042</v>
      </c>
      <c r="FG518" s="51">
        <v>992</v>
      </c>
      <c r="FH518" s="51">
        <v>960</v>
      </c>
      <c r="FI518" s="51">
        <v>907</v>
      </c>
      <c r="FJ518" s="51">
        <v>935</v>
      </c>
      <c r="FK518" s="51">
        <v>903</v>
      </c>
      <c r="FL518" s="51">
        <v>893</v>
      </c>
      <c r="FM518" s="51">
        <v>899</v>
      </c>
      <c r="FN518" s="51">
        <v>869</v>
      </c>
      <c r="FO518" s="51">
        <v>827</v>
      </c>
      <c r="FP518" s="51">
        <v>793</v>
      </c>
      <c r="FQ518" s="51">
        <v>830</v>
      </c>
      <c r="FR518" s="51">
        <v>748</v>
      </c>
      <c r="FS518" s="51">
        <v>784</v>
      </c>
      <c r="FT518" s="51">
        <v>710</v>
      </c>
      <c r="FU518" s="51">
        <v>780</v>
      </c>
      <c r="FV518" s="51">
        <v>890</v>
      </c>
      <c r="FW518" s="51">
        <v>893</v>
      </c>
      <c r="FX518" s="51">
        <v>663</v>
      </c>
      <c r="FY518" s="51">
        <v>684</v>
      </c>
      <c r="FZ518" s="51">
        <v>628</v>
      </c>
      <c r="GA518" s="51">
        <v>599</v>
      </c>
      <c r="GB518" s="51">
        <v>544</v>
      </c>
      <c r="GC518" s="51">
        <v>433</v>
      </c>
      <c r="GD518" s="51">
        <v>449</v>
      </c>
      <c r="GE518" s="51">
        <v>451</v>
      </c>
      <c r="GF518" s="51">
        <v>395</v>
      </c>
      <c r="GG518" s="51">
        <v>353</v>
      </c>
      <c r="GH518" s="51">
        <v>312</v>
      </c>
      <c r="GI518" s="51">
        <v>283</v>
      </c>
      <c r="GJ518" s="51">
        <v>270</v>
      </c>
      <c r="GK518" s="51">
        <v>222</v>
      </c>
      <c r="GL518" s="52">
        <v>942</v>
      </c>
    </row>
    <row r="519" spans="1:194" s="1" customFormat="1">
      <c r="A519" s="30" t="s">
        <v>124</v>
      </c>
      <c r="B519" s="1" t="s">
        <v>592</v>
      </c>
      <c r="C519" s="29" t="str">
        <f t="shared" si="124"/>
        <v>LA Wales - Wrexham</v>
      </c>
      <c r="D519" s="50">
        <f t="shared" si="126"/>
        <v>52713</v>
      </c>
      <c r="E519" s="50">
        <f t="shared" si="127"/>
        <v>54756</v>
      </c>
      <c r="F519" s="51">
        <f t="shared" si="128"/>
        <v>135394</v>
      </c>
      <c r="G519" s="51">
        <f t="shared" si="129"/>
        <v>67012</v>
      </c>
      <c r="H519" s="52">
        <f t="shared" si="130"/>
        <v>68382</v>
      </c>
      <c r="I519" s="52">
        <f t="shared" si="131"/>
        <v>52713</v>
      </c>
      <c r="J519" s="52">
        <f t="shared" si="132"/>
        <v>54756</v>
      </c>
      <c r="K519" s="49">
        <f t="shared" si="133"/>
        <v>14299</v>
      </c>
      <c r="L519" s="50">
        <f t="shared" si="134"/>
        <v>13626</v>
      </c>
      <c r="M519" s="355">
        <v>673</v>
      </c>
      <c r="N519" s="355">
        <v>647</v>
      </c>
      <c r="O519" s="355">
        <v>740</v>
      </c>
      <c r="P519" s="355">
        <v>723</v>
      </c>
      <c r="Q519" s="355">
        <v>730</v>
      </c>
      <c r="R519" s="355">
        <v>761</v>
      </c>
      <c r="S519" s="355">
        <v>793</v>
      </c>
      <c r="T519" s="355">
        <v>761</v>
      </c>
      <c r="U519" s="355">
        <v>814</v>
      </c>
      <c r="V519" s="355">
        <v>862</v>
      </c>
      <c r="W519" s="355">
        <v>831</v>
      </c>
      <c r="X519" s="355">
        <v>858</v>
      </c>
      <c r="Y519" s="355">
        <v>859</v>
      </c>
      <c r="Z519" s="355">
        <v>879</v>
      </c>
      <c r="AA519" s="355">
        <v>845</v>
      </c>
      <c r="AB519" s="355">
        <v>853</v>
      </c>
      <c r="AC519" s="355">
        <v>831</v>
      </c>
      <c r="AD519" s="355">
        <v>839</v>
      </c>
      <c r="AE519" s="355">
        <v>753</v>
      </c>
      <c r="AF519" s="355">
        <v>630</v>
      </c>
      <c r="AG519" s="355">
        <v>619</v>
      </c>
      <c r="AH519" s="355">
        <v>629</v>
      </c>
      <c r="AI519" s="355">
        <v>670</v>
      </c>
      <c r="AJ519" s="355">
        <v>758</v>
      </c>
      <c r="AK519" s="355">
        <v>790</v>
      </c>
      <c r="AL519" s="355">
        <v>832</v>
      </c>
      <c r="AM519" s="355">
        <v>753</v>
      </c>
      <c r="AN519" s="355">
        <v>823</v>
      </c>
      <c r="AO519" s="355">
        <v>819</v>
      </c>
      <c r="AP519" s="355">
        <v>821</v>
      </c>
      <c r="AQ519" s="355">
        <v>786</v>
      </c>
      <c r="AR519" s="355">
        <v>853</v>
      </c>
      <c r="AS519" s="355">
        <v>859</v>
      </c>
      <c r="AT519" s="355">
        <v>835</v>
      </c>
      <c r="AU519" s="355">
        <v>874</v>
      </c>
      <c r="AV519" s="355">
        <v>850</v>
      </c>
      <c r="AW519" s="355">
        <v>902</v>
      </c>
      <c r="AX519" s="355">
        <v>921</v>
      </c>
      <c r="AY519" s="355">
        <v>825</v>
      </c>
      <c r="AZ519" s="355">
        <v>847</v>
      </c>
      <c r="BA519" s="355">
        <v>842</v>
      </c>
      <c r="BB519" s="355">
        <v>901</v>
      </c>
      <c r="BC519" s="355">
        <v>918</v>
      </c>
      <c r="BD519" s="355">
        <v>874</v>
      </c>
      <c r="BE519" s="355">
        <v>746</v>
      </c>
      <c r="BF519" s="355">
        <v>759</v>
      </c>
      <c r="BG519" s="355">
        <v>795</v>
      </c>
      <c r="BH519" s="355">
        <v>790</v>
      </c>
      <c r="BI519" s="355">
        <v>799</v>
      </c>
      <c r="BJ519" s="355">
        <v>915</v>
      </c>
      <c r="BK519" s="355">
        <v>955</v>
      </c>
      <c r="BL519" s="355">
        <v>1013</v>
      </c>
      <c r="BM519" s="355">
        <v>995</v>
      </c>
      <c r="BN519" s="355">
        <v>1003</v>
      </c>
      <c r="BO519" s="355">
        <v>969</v>
      </c>
      <c r="BP519" s="355">
        <v>960</v>
      </c>
      <c r="BQ519" s="355">
        <v>1007</v>
      </c>
      <c r="BR519" s="355">
        <v>986</v>
      </c>
      <c r="BS519" s="355">
        <v>968</v>
      </c>
      <c r="BT519" s="355">
        <v>965</v>
      </c>
      <c r="BU519" s="355">
        <v>916</v>
      </c>
      <c r="BV519" s="355">
        <v>884</v>
      </c>
      <c r="BW519" s="355">
        <v>833</v>
      </c>
      <c r="BX519" s="355">
        <v>743</v>
      </c>
      <c r="BY519" s="355">
        <v>790</v>
      </c>
      <c r="BZ519" s="355">
        <v>795</v>
      </c>
      <c r="CA519" s="355">
        <v>774</v>
      </c>
      <c r="CB519" s="355">
        <v>688</v>
      </c>
      <c r="CC519" s="355">
        <v>698</v>
      </c>
      <c r="CD519" s="355">
        <v>716</v>
      </c>
      <c r="CE519" s="355">
        <v>688</v>
      </c>
      <c r="CF519" s="355">
        <v>667</v>
      </c>
      <c r="CG519" s="355">
        <v>680</v>
      </c>
      <c r="CH519" s="355">
        <v>708</v>
      </c>
      <c r="CI519" s="355">
        <v>706</v>
      </c>
      <c r="CJ519" s="355">
        <v>754</v>
      </c>
      <c r="CK519" s="355">
        <v>572</v>
      </c>
      <c r="CL519" s="355">
        <v>512</v>
      </c>
      <c r="CM519" s="355">
        <v>519</v>
      </c>
      <c r="CN519" s="355">
        <v>494</v>
      </c>
      <c r="CO519" s="355">
        <v>429</v>
      </c>
      <c r="CP519" s="355">
        <v>357</v>
      </c>
      <c r="CQ519" s="355">
        <v>308</v>
      </c>
      <c r="CR519" s="355">
        <v>275</v>
      </c>
      <c r="CS519" s="355">
        <v>281</v>
      </c>
      <c r="CT519" s="355">
        <v>235</v>
      </c>
      <c r="CU519" s="355">
        <v>217</v>
      </c>
      <c r="CV519" s="355">
        <v>176</v>
      </c>
      <c r="CW519" s="355">
        <v>132</v>
      </c>
      <c r="CX519" s="355">
        <v>132</v>
      </c>
      <c r="CY519" s="355">
        <v>425</v>
      </c>
      <c r="CZ519" s="51">
        <v>604</v>
      </c>
      <c r="DA519" s="51">
        <v>616</v>
      </c>
      <c r="DB519" s="51">
        <v>651</v>
      </c>
      <c r="DC519" s="51">
        <v>647</v>
      </c>
      <c r="DD519" s="51">
        <v>743</v>
      </c>
      <c r="DE519" s="51">
        <v>742</v>
      </c>
      <c r="DF519" s="51">
        <v>699</v>
      </c>
      <c r="DG519" s="51">
        <v>799</v>
      </c>
      <c r="DH519" s="51">
        <v>804</v>
      </c>
      <c r="DI519" s="51">
        <v>817</v>
      </c>
      <c r="DJ519" s="51">
        <v>842</v>
      </c>
      <c r="DK519" s="51">
        <v>866</v>
      </c>
      <c r="DL519" s="51">
        <v>833</v>
      </c>
      <c r="DM519" s="51">
        <v>799</v>
      </c>
      <c r="DN519" s="51">
        <v>846</v>
      </c>
      <c r="DO519" s="51">
        <v>758</v>
      </c>
      <c r="DP519" s="51">
        <v>787</v>
      </c>
      <c r="DQ519" s="51">
        <v>773</v>
      </c>
      <c r="DR519" s="51">
        <v>712</v>
      </c>
      <c r="DS519" s="51">
        <v>508</v>
      </c>
      <c r="DT519" s="51">
        <v>574</v>
      </c>
      <c r="DU519" s="51">
        <v>599</v>
      </c>
      <c r="DV519" s="51">
        <v>672</v>
      </c>
      <c r="DW519" s="51">
        <v>717</v>
      </c>
      <c r="DX519" s="51">
        <v>768</v>
      </c>
      <c r="DY519" s="51">
        <v>760</v>
      </c>
      <c r="DZ519" s="51">
        <v>741</v>
      </c>
      <c r="EA519" s="51">
        <v>738</v>
      </c>
      <c r="EB519" s="51">
        <v>767</v>
      </c>
      <c r="EC519" s="51">
        <v>831</v>
      </c>
      <c r="ED519" s="51">
        <v>879</v>
      </c>
      <c r="EE519" s="51">
        <v>883</v>
      </c>
      <c r="EF519" s="51">
        <v>887</v>
      </c>
      <c r="EG519" s="51">
        <v>849</v>
      </c>
      <c r="EH519" s="51">
        <v>890</v>
      </c>
      <c r="EI519" s="51">
        <v>884</v>
      </c>
      <c r="EJ519" s="51">
        <v>878</v>
      </c>
      <c r="EK519" s="51">
        <v>914</v>
      </c>
      <c r="EL519" s="51">
        <v>888</v>
      </c>
      <c r="EM519" s="51">
        <v>876</v>
      </c>
      <c r="EN519" s="51">
        <v>880</v>
      </c>
      <c r="EO519" s="51">
        <v>883</v>
      </c>
      <c r="EP519" s="51">
        <v>843</v>
      </c>
      <c r="EQ519" s="51">
        <v>811</v>
      </c>
      <c r="ER519" s="51">
        <v>747</v>
      </c>
      <c r="ES519" s="51">
        <v>741</v>
      </c>
      <c r="ET519" s="51">
        <v>766</v>
      </c>
      <c r="EU519" s="51">
        <v>805</v>
      </c>
      <c r="EV519" s="51">
        <v>887</v>
      </c>
      <c r="EW519" s="51">
        <v>907</v>
      </c>
      <c r="EX519" s="51">
        <v>944</v>
      </c>
      <c r="EY519" s="51">
        <v>1061</v>
      </c>
      <c r="EZ519" s="51">
        <v>1018</v>
      </c>
      <c r="FA519" s="51">
        <v>1046</v>
      </c>
      <c r="FB519" s="51">
        <v>987</v>
      </c>
      <c r="FC519" s="51">
        <v>1059</v>
      </c>
      <c r="FD519" s="51">
        <v>928</v>
      </c>
      <c r="FE519" s="51">
        <v>967</v>
      </c>
      <c r="FF519" s="51">
        <v>999</v>
      </c>
      <c r="FG519" s="51">
        <v>973</v>
      </c>
      <c r="FH519" s="51">
        <v>898</v>
      </c>
      <c r="FI519" s="51">
        <v>876</v>
      </c>
      <c r="FJ519" s="51">
        <v>842</v>
      </c>
      <c r="FK519" s="51">
        <v>839</v>
      </c>
      <c r="FL519" s="51">
        <v>870</v>
      </c>
      <c r="FM519" s="51">
        <v>814</v>
      </c>
      <c r="FN519" s="51">
        <v>791</v>
      </c>
      <c r="FO519" s="51">
        <v>745</v>
      </c>
      <c r="FP519" s="51">
        <v>809</v>
      </c>
      <c r="FQ519" s="51">
        <v>766</v>
      </c>
      <c r="FR519" s="51">
        <v>710</v>
      </c>
      <c r="FS519" s="51">
        <v>745</v>
      </c>
      <c r="FT519" s="51">
        <v>727</v>
      </c>
      <c r="FU519" s="51">
        <v>767</v>
      </c>
      <c r="FV519" s="51">
        <v>779</v>
      </c>
      <c r="FW519" s="51">
        <v>816</v>
      </c>
      <c r="FX519" s="51">
        <v>609</v>
      </c>
      <c r="FY519" s="51">
        <v>607</v>
      </c>
      <c r="FZ519" s="51">
        <v>578</v>
      </c>
      <c r="GA519" s="51">
        <v>516</v>
      </c>
      <c r="GB519" s="51">
        <v>516</v>
      </c>
      <c r="GC519" s="51">
        <v>446</v>
      </c>
      <c r="GD519" s="51">
        <v>400</v>
      </c>
      <c r="GE519" s="51">
        <v>361</v>
      </c>
      <c r="GF519" s="51">
        <v>301</v>
      </c>
      <c r="GG519" s="51">
        <v>347</v>
      </c>
      <c r="GH519" s="51">
        <v>308</v>
      </c>
      <c r="GI519" s="51">
        <v>239</v>
      </c>
      <c r="GJ519" s="51">
        <v>231</v>
      </c>
      <c r="GK519" s="51">
        <v>185</v>
      </c>
      <c r="GL519" s="52">
        <v>851</v>
      </c>
    </row>
    <row r="520" spans="1:194" s="114" customFormat="1">
      <c r="A520" s="111"/>
      <c r="B520" s="118"/>
      <c r="C520" s="111"/>
      <c r="D520" s="131">
        <f>SUM(D498:D519)</f>
        <v>1217054</v>
      </c>
      <c r="E520" s="131">
        <f t="shared" ref="E520:L520" si="135">SUM(E498:E519)</f>
        <v>1294957</v>
      </c>
      <c r="F520" s="131">
        <f t="shared" si="135"/>
        <v>3131640</v>
      </c>
      <c r="G520" s="131">
        <f t="shared" si="135"/>
        <v>1534884</v>
      </c>
      <c r="H520" s="131">
        <f t="shared" si="135"/>
        <v>1596756</v>
      </c>
      <c r="I520" s="131">
        <f t="shared" si="135"/>
        <v>1217054</v>
      </c>
      <c r="J520" s="131">
        <f t="shared" si="135"/>
        <v>1294957</v>
      </c>
      <c r="K520" s="131">
        <f t="shared" si="135"/>
        <v>317830</v>
      </c>
      <c r="L520" s="131">
        <f t="shared" si="135"/>
        <v>301799</v>
      </c>
      <c r="M520" s="113"/>
      <c r="N520" s="113"/>
      <c r="O520" s="113"/>
      <c r="P520" s="113"/>
      <c r="Q520" s="113"/>
      <c r="R520" s="113"/>
      <c r="S520" s="113"/>
      <c r="T520" s="113"/>
      <c r="U520" s="113"/>
      <c r="V520" s="113"/>
      <c r="W520" s="113"/>
      <c r="X520" s="113"/>
      <c r="Y520" s="113"/>
      <c r="Z520" s="113"/>
      <c r="AA520" s="113"/>
      <c r="AB520" s="113"/>
      <c r="AC520" s="113"/>
      <c r="AD520" s="113"/>
      <c r="AE520" s="113"/>
      <c r="AF520" s="113"/>
      <c r="AG520" s="113"/>
      <c r="AH520" s="113"/>
      <c r="AI520" s="113"/>
      <c r="AJ520" s="113"/>
      <c r="AK520" s="113"/>
      <c r="AL520" s="113"/>
      <c r="AM520" s="113"/>
      <c r="AN520" s="113"/>
      <c r="AO520" s="113"/>
      <c r="AP520" s="113"/>
      <c r="AQ520" s="113"/>
      <c r="AR520" s="113"/>
      <c r="AS520" s="113"/>
      <c r="AT520" s="113"/>
      <c r="AU520" s="113"/>
      <c r="AV520" s="113"/>
      <c r="AW520" s="113"/>
      <c r="AX520" s="113"/>
      <c r="AY520" s="113"/>
      <c r="AZ520" s="113"/>
      <c r="BA520" s="113"/>
      <c r="BB520" s="113"/>
      <c r="BC520" s="113"/>
      <c r="BD520" s="113"/>
      <c r="BE520" s="113"/>
      <c r="BF520" s="113"/>
      <c r="BG520" s="113"/>
      <c r="BH520" s="113"/>
      <c r="BI520" s="113"/>
      <c r="BJ520" s="113"/>
      <c r="BK520" s="113"/>
      <c r="BL520" s="113"/>
      <c r="BM520" s="113"/>
      <c r="BN520" s="113"/>
      <c r="BO520" s="113"/>
      <c r="BP520" s="113"/>
      <c r="BQ520" s="113"/>
      <c r="BR520" s="113"/>
      <c r="BS520" s="113"/>
      <c r="BT520" s="113"/>
      <c r="BU520" s="113"/>
      <c r="BV520" s="113"/>
      <c r="BW520" s="113"/>
      <c r="BX520" s="113"/>
      <c r="BY520" s="113"/>
      <c r="BZ520" s="113"/>
      <c r="CA520" s="113"/>
      <c r="CB520" s="113"/>
      <c r="CC520" s="113"/>
      <c r="CD520" s="113"/>
      <c r="CE520" s="113"/>
      <c r="CF520" s="113"/>
      <c r="CG520" s="113"/>
      <c r="CH520" s="113"/>
      <c r="CI520" s="113"/>
      <c r="CJ520" s="113"/>
      <c r="CK520" s="113"/>
      <c r="CL520" s="113"/>
      <c r="CM520" s="113"/>
      <c r="CN520" s="113"/>
      <c r="CO520" s="113"/>
      <c r="CP520" s="113"/>
      <c r="CQ520" s="113"/>
      <c r="CR520" s="113"/>
      <c r="CS520" s="113"/>
      <c r="CT520" s="113"/>
      <c r="CU520" s="113"/>
      <c r="CV520" s="113"/>
      <c r="CW520" s="113"/>
      <c r="CX520" s="113"/>
      <c r="CY520" s="113"/>
      <c r="CZ520" s="113"/>
      <c r="DA520" s="113"/>
      <c r="DB520" s="113"/>
      <c r="DC520" s="113"/>
      <c r="DD520" s="113"/>
      <c r="DE520" s="113"/>
      <c r="DF520" s="113"/>
      <c r="DG520" s="113"/>
      <c r="DH520" s="113"/>
      <c r="DI520" s="113"/>
      <c r="DJ520" s="113"/>
      <c r="DK520" s="113"/>
      <c r="DL520" s="113"/>
      <c r="DM520" s="113"/>
      <c r="DN520" s="113"/>
      <c r="DO520" s="113"/>
      <c r="DP520" s="113"/>
      <c r="DQ520" s="113"/>
      <c r="DR520" s="113"/>
      <c r="DS520" s="113"/>
      <c r="DT520" s="113"/>
      <c r="DU520" s="113"/>
      <c r="DV520" s="113"/>
      <c r="DW520" s="113"/>
      <c r="DX520" s="113"/>
      <c r="DY520" s="113"/>
      <c r="DZ520" s="113"/>
      <c r="EA520" s="113"/>
      <c r="EB520" s="113"/>
      <c r="EC520" s="113"/>
      <c r="ED520" s="113"/>
      <c r="EE520" s="113"/>
      <c r="EF520" s="113"/>
      <c r="EG520" s="113"/>
      <c r="EH520" s="113"/>
      <c r="EI520" s="113"/>
      <c r="EJ520" s="113"/>
      <c r="EK520" s="113"/>
      <c r="EL520" s="113"/>
      <c r="EM520" s="113"/>
      <c r="EN520" s="113"/>
      <c r="EO520" s="113"/>
      <c r="EP520" s="113"/>
      <c r="EQ520" s="113"/>
      <c r="ER520" s="113"/>
      <c r="ES520" s="113"/>
      <c r="ET520" s="113"/>
      <c r="EU520" s="113"/>
      <c r="EV520" s="113"/>
      <c r="EW520" s="113"/>
      <c r="EX520" s="113"/>
      <c r="EY520" s="113"/>
      <c r="EZ520" s="113"/>
      <c r="FA520" s="113"/>
      <c r="FB520" s="113"/>
      <c r="FC520" s="113"/>
      <c r="FD520" s="113"/>
      <c r="FE520" s="113"/>
      <c r="FF520" s="113"/>
      <c r="FG520" s="113"/>
      <c r="FH520" s="113"/>
      <c r="FI520" s="113"/>
      <c r="FJ520" s="113"/>
      <c r="FK520" s="113"/>
      <c r="FL520" s="113"/>
      <c r="FM520" s="113"/>
      <c r="FN520" s="113"/>
      <c r="FO520" s="113"/>
      <c r="FP520" s="113"/>
      <c r="FQ520" s="113"/>
      <c r="FR520" s="113"/>
      <c r="FS520" s="113"/>
      <c r="FT520" s="113"/>
      <c r="FU520" s="113"/>
      <c r="FV520" s="113"/>
      <c r="FW520" s="113"/>
      <c r="FX520" s="113"/>
      <c r="FY520" s="113"/>
      <c r="FZ520" s="113"/>
      <c r="GA520" s="113"/>
      <c r="GB520" s="113"/>
      <c r="GC520" s="113"/>
      <c r="GD520" s="113"/>
      <c r="GE520" s="113"/>
      <c r="GF520" s="113"/>
      <c r="GG520" s="113"/>
      <c r="GH520" s="113"/>
      <c r="GI520" s="113"/>
      <c r="GJ520" s="113"/>
      <c r="GK520" s="113"/>
      <c r="GL520" s="112"/>
    </row>
    <row r="521" spans="1:194" s="1" customFormat="1">
      <c r="A521" s="30" t="s">
        <v>128</v>
      </c>
      <c r="B521" s="1" t="s">
        <v>593</v>
      </c>
      <c r="C521" s="29" t="str">
        <f t="shared" si="124"/>
        <v>LA NI - Antrim and Newtownabbey</v>
      </c>
      <c r="D521" s="50">
        <f t="shared" si="126"/>
        <v>54930</v>
      </c>
      <c r="E521" s="50">
        <f t="shared" si="127"/>
        <v>58464</v>
      </c>
      <c r="F521" s="51">
        <f t="shared" ref="F521:F531" si="136">G521+H521</f>
        <v>146148</v>
      </c>
      <c r="G521" s="51">
        <f t="shared" ref="G521:G531" si="137">SUM(M521:CY521)</f>
        <v>71767</v>
      </c>
      <c r="H521" s="52">
        <f t="shared" ref="H521:H531" si="138">SUM(CZ521:GL521)</f>
        <v>74381</v>
      </c>
      <c r="I521" s="52">
        <f t="shared" ref="I521:I531" si="139">SUM(AE521:CY521)</f>
        <v>54930</v>
      </c>
      <c r="J521" s="52">
        <f t="shared" ref="J521:J531" si="140">SUM(DR521:GL521)</f>
        <v>58464</v>
      </c>
      <c r="K521" s="49">
        <f t="shared" ref="K521:K531" si="141">SUM(M521:AD521)</f>
        <v>16837</v>
      </c>
      <c r="L521" s="50">
        <f t="shared" ref="L521:L531" si="142">SUM(CZ521:DQ521)</f>
        <v>15917</v>
      </c>
      <c r="M521" s="51">
        <v>790</v>
      </c>
      <c r="N521" s="51">
        <v>827</v>
      </c>
      <c r="O521" s="51">
        <v>842</v>
      </c>
      <c r="P521" s="51">
        <v>851</v>
      </c>
      <c r="Q521" s="51">
        <v>888</v>
      </c>
      <c r="R521" s="51">
        <v>863</v>
      </c>
      <c r="S521" s="51">
        <v>927</v>
      </c>
      <c r="T521" s="51">
        <v>942</v>
      </c>
      <c r="U521" s="51">
        <v>984</v>
      </c>
      <c r="V521" s="51">
        <v>961</v>
      </c>
      <c r="W521" s="51">
        <v>1028</v>
      </c>
      <c r="X521" s="51">
        <v>964</v>
      </c>
      <c r="Y521" s="51">
        <v>1064</v>
      </c>
      <c r="Z521" s="51">
        <v>1034</v>
      </c>
      <c r="AA521" s="51">
        <v>1030</v>
      </c>
      <c r="AB521" s="51">
        <v>953</v>
      </c>
      <c r="AC521" s="51">
        <v>916</v>
      </c>
      <c r="AD521" s="51">
        <v>973</v>
      </c>
      <c r="AE521" s="51">
        <v>954</v>
      </c>
      <c r="AF521" s="51">
        <v>816</v>
      </c>
      <c r="AG521" s="51">
        <v>760</v>
      </c>
      <c r="AH521" s="51">
        <v>714</v>
      </c>
      <c r="AI521" s="51">
        <v>771</v>
      </c>
      <c r="AJ521" s="51">
        <v>834</v>
      </c>
      <c r="AK521" s="51">
        <v>782</v>
      </c>
      <c r="AL521" s="51">
        <v>926</v>
      </c>
      <c r="AM521" s="51">
        <v>829</v>
      </c>
      <c r="AN521" s="51">
        <v>918</v>
      </c>
      <c r="AO521" s="51">
        <v>874</v>
      </c>
      <c r="AP521" s="51">
        <v>881</v>
      </c>
      <c r="AQ521" s="51">
        <v>898</v>
      </c>
      <c r="AR521" s="51">
        <v>911</v>
      </c>
      <c r="AS521" s="51">
        <v>892</v>
      </c>
      <c r="AT521" s="51">
        <v>950</v>
      </c>
      <c r="AU521" s="51">
        <v>930</v>
      </c>
      <c r="AV521" s="51">
        <v>983</v>
      </c>
      <c r="AW521" s="51">
        <v>979</v>
      </c>
      <c r="AX521" s="51">
        <v>946</v>
      </c>
      <c r="AY521" s="51">
        <v>924</v>
      </c>
      <c r="AZ521" s="51">
        <v>950</v>
      </c>
      <c r="BA521" s="51">
        <v>980</v>
      </c>
      <c r="BB521" s="51">
        <v>949</v>
      </c>
      <c r="BC521" s="51">
        <v>979</v>
      </c>
      <c r="BD521" s="51">
        <v>955</v>
      </c>
      <c r="BE521" s="51">
        <v>925</v>
      </c>
      <c r="BF521" s="51">
        <v>940</v>
      </c>
      <c r="BG521" s="51">
        <v>899</v>
      </c>
      <c r="BH521" s="51">
        <v>922</v>
      </c>
      <c r="BI521" s="51">
        <v>934</v>
      </c>
      <c r="BJ521" s="51">
        <v>1004</v>
      </c>
      <c r="BK521" s="51">
        <v>978</v>
      </c>
      <c r="BL521" s="51">
        <v>1007</v>
      </c>
      <c r="BM521" s="51">
        <v>983</v>
      </c>
      <c r="BN521" s="51">
        <v>1011</v>
      </c>
      <c r="BO521" s="51">
        <v>968</v>
      </c>
      <c r="BP521" s="51">
        <v>999</v>
      </c>
      <c r="BQ521" s="51">
        <v>1035</v>
      </c>
      <c r="BR521" s="51">
        <v>1038</v>
      </c>
      <c r="BS521" s="51">
        <v>959</v>
      </c>
      <c r="BT521" s="51">
        <v>1036</v>
      </c>
      <c r="BU521" s="51">
        <v>899</v>
      </c>
      <c r="BV521" s="51">
        <v>875</v>
      </c>
      <c r="BW521" s="51">
        <v>814</v>
      </c>
      <c r="BX521" s="51">
        <v>805</v>
      </c>
      <c r="BY521" s="51">
        <v>825</v>
      </c>
      <c r="BZ521" s="51">
        <v>770</v>
      </c>
      <c r="CA521" s="51">
        <v>740</v>
      </c>
      <c r="CB521" s="51">
        <v>686</v>
      </c>
      <c r="CC521" s="51">
        <v>702</v>
      </c>
      <c r="CD521" s="51">
        <v>628</v>
      </c>
      <c r="CE521" s="51">
        <v>611</v>
      </c>
      <c r="CF521" s="51">
        <v>639</v>
      </c>
      <c r="CG521" s="51">
        <v>590</v>
      </c>
      <c r="CH521" s="51">
        <v>588</v>
      </c>
      <c r="CI521" s="51">
        <v>566</v>
      </c>
      <c r="CJ521" s="51">
        <v>602</v>
      </c>
      <c r="CK521" s="51">
        <v>501</v>
      </c>
      <c r="CL521" s="51">
        <v>488</v>
      </c>
      <c r="CM521" s="51">
        <v>472</v>
      </c>
      <c r="CN521" s="51">
        <v>468</v>
      </c>
      <c r="CO521" s="51">
        <v>384</v>
      </c>
      <c r="CP521" s="51">
        <v>314</v>
      </c>
      <c r="CQ521" s="51">
        <v>304</v>
      </c>
      <c r="CR521" s="51">
        <v>293</v>
      </c>
      <c r="CS521" s="51">
        <v>250</v>
      </c>
      <c r="CT521" s="51">
        <v>228</v>
      </c>
      <c r="CU521" s="51">
        <v>200</v>
      </c>
      <c r="CV521" s="51">
        <v>173</v>
      </c>
      <c r="CW521" s="51">
        <v>150</v>
      </c>
      <c r="CX521" s="51">
        <v>117</v>
      </c>
      <c r="CY521" s="51">
        <v>325</v>
      </c>
      <c r="CZ521" s="51">
        <v>771</v>
      </c>
      <c r="DA521" s="51">
        <v>738</v>
      </c>
      <c r="DB521" s="51">
        <v>792</v>
      </c>
      <c r="DC521" s="51">
        <v>841</v>
      </c>
      <c r="DD521" s="51">
        <v>808</v>
      </c>
      <c r="DE521" s="51">
        <v>845</v>
      </c>
      <c r="DF521" s="51">
        <v>964</v>
      </c>
      <c r="DG521" s="51">
        <v>860</v>
      </c>
      <c r="DH521" s="51">
        <v>868</v>
      </c>
      <c r="DI521" s="51">
        <v>929</v>
      </c>
      <c r="DJ521" s="51">
        <v>941</v>
      </c>
      <c r="DK521" s="51">
        <v>1008</v>
      </c>
      <c r="DL521" s="51">
        <v>940</v>
      </c>
      <c r="DM521" s="51">
        <v>1001</v>
      </c>
      <c r="DN521" s="51">
        <v>989</v>
      </c>
      <c r="DO521" s="51">
        <v>907</v>
      </c>
      <c r="DP521" s="51">
        <v>858</v>
      </c>
      <c r="DQ521" s="51">
        <v>857</v>
      </c>
      <c r="DR521" s="51">
        <v>895</v>
      </c>
      <c r="DS521" s="51">
        <v>756</v>
      </c>
      <c r="DT521" s="51">
        <v>609</v>
      </c>
      <c r="DU521" s="51">
        <v>570</v>
      </c>
      <c r="DV521" s="51">
        <v>624</v>
      </c>
      <c r="DW521" s="51">
        <v>737</v>
      </c>
      <c r="DX521" s="51">
        <v>823</v>
      </c>
      <c r="DY521" s="51">
        <v>849</v>
      </c>
      <c r="DZ521" s="51">
        <v>865</v>
      </c>
      <c r="EA521" s="51">
        <v>859</v>
      </c>
      <c r="EB521" s="51">
        <v>873</v>
      </c>
      <c r="EC521" s="51">
        <v>902</v>
      </c>
      <c r="ED521" s="51">
        <v>991</v>
      </c>
      <c r="EE521" s="51">
        <v>1007</v>
      </c>
      <c r="EF521" s="51">
        <v>924</v>
      </c>
      <c r="EG521" s="51">
        <v>1019</v>
      </c>
      <c r="EH521" s="51">
        <v>1059</v>
      </c>
      <c r="EI521" s="51">
        <v>975</v>
      </c>
      <c r="EJ521" s="51">
        <v>1064</v>
      </c>
      <c r="EK521" s="51">
        <v>1008</v>
      </c>
      <c r="EL521" s="51">
        <v>1051</v>
      </c>
      <c r="EM521" s="51">
        <v>1034</v>
      </c>
      <c r="EN521" s="51">
        <v>998</v>
      </c>
      <c r="EO521" s="51">
        <v>1070</v>
      </c>
      <c r="EP521" s="51">
        <v>1089</v>
      </c>
      <c r="EQ521" s="51">
        <v>983</v>
      </c>
      <c r="ER521" s="51">
        <v>1032</v>
      </c>
      <c r="ES521" s="51">
        <v>943</v>
      </c>
      <c r="ET521" s="51">
        <v>956</v>
      </c>
      <c r="EU521" s="51">
        <v>1012</v>
      </c>
      <c r="EV521" s="51">
        <v>976</v>
      </c>
      <c r="EW521" s="51">
        <v>1036</v>
      </c>
      <c r="EX521" s="51">
        <v>1016</v>
      </c>
      <c r="EY521" s="51">
        <v>1050</v>
      </c>
      <c r="EZ521" s="51">
        <v>1078</v>
      </c>
      <c r="FA521" s="51">
        <v>1027</v>
      </c>
      <c r="FB521" s="51">
        <v>1071</v>
      </c>
      <c r="FC521" s="51">
        <v>1098</v>
      </c>
      <c r="FD521" s="51">
        <v>989</v>
      </c>
      <c r="FE521" s="51">
        <v>1035</v>
      </c>
      <c r="FF521" s="51">
        <v>1087</v>
      </c>
      <c r="FG521" s="51">
        <v>934</v>
      </c>
      <c r="FH521" s="51">
        <v>950</v>
      </c>
      <c r="FI521" s="51">
        <v>988</v>
      </c>
      <c r="FJ521" s="51">
        <v>886</v>
      </c>
      <c r="FK521" s="51">
        <v>866</v>
      </c>
      <c r="FL521" s="51">
        <v>838</v>
      </c>
      <c r="FM521" s="51">
        <v>769</v>
      </c>
      <c r="FN521" s="51">
        <v>795</v>
      </c>
      <c r="FO521" s="51">
        <v>693</v>
      </c>
      <c r="FP521" s="51">
        <v>702</v>
      </c>
      <c r="FQ521" s="51">
        <v>742</v>
      </c>
      <c r="FR521" s="51">
        <v>677</v>
      </c>
      <c r="FS521" s="51">
        <v>655</v>
      </c>
      <c r="FT521" s="51">
        <v>699</v>
      </c>
      <c r="FU521" s="51">
        <v>656</v>
      </c>
      <c r="FV521" s="51">
        <v>621</v>
      </c>
      <c r="FW521" s="51">
        <v>693</v>
      </c>
      <c r="FX521" s="51">
        <v>584</v>
      </c>
      <c r="FY521" s="51">
        <v>569</v>
      </c>
      <c r="FZ521" s="51">
        <v>556</v>
      </c>
      <c r="GA521" s="51">
        <v>513</v>
      </c>
      <c r="GB521" s="51">
        <v>479</v>
      </c>
      <c r="GC521" s="51">
        <v>414</v>
      </c>
      <c r="GD521" s="51">
        <v>409</v>
      </c>
      <c r="GE521" s="51">
        <v>374</v>
      </c>
      <c r="GF521" s="51">
        <v>363</v>
      </c>
      <c r="GG521" s="51">
        <v>324</v>
      </c>
      <c r="GH521" s="51">
        <v>269</v>
      </c>
      <c r="GI521" s="51">
        <v>243</v>
      </c>
      <c r="GJ521" s="51">
        <v>239</v>
      </c>
      <c r="GK521" s="51">
        <v>179</v>
      </c>
      <c r="GL521" s="52">
        <v>745</v>
      </c>
    </row>
    <row r="522" spans="1:194" s="1" customFormat="1">
      <c r="A522" s="30" t="s">
        <v>128</v>
      </c>
      <c r="B522" s="1" t="s">
        <v>594</v>
      </c>
      <c r="C522" s="29" t="str">
        <f t="shared" si="124"/>
        <v>LA NI - Ards and North Down</v>
      </c>
      <c r="D522" s="50">
        <f t="shared" si="126"/>
        <v>62708</v>
      </c>
      <c r="E522" s="50">
        <f t="shared" si="127"/>
        <v>68059</v>
      </c>
      <c r="F522" s="51">
        <f t="shared" si="136"/>
        <v>164223</v>
      </c>
      <c r="G522" s="51">
        <f t="shared" si="137"/>
        <v>79967</v>
      </c>
      <c r="H522" s="52">
        <f t="shared" si="138"/>
        <v>84256</v>
      </c>
      <c r="I522" s="52">
        <f t="shared" si="139"/>
        <v>62708</v>
      </c>
      <c r="J522" s="52">
        <f t="shared" si="140"/>
        <v>68059</v>
      </c>
      <c r="K522" s="49">
        <f t="shared" si="141"/>
        <v>17259</v>
      </c>
      <c r="L522" s="50">
        <f t="shared" si="142"/>
        <v>16197</v>
      </c>
      <c r="M522" s="51">
        <v>785</v>
      </c>
      <c r="N522" s="51">
        <v>820</v>
      </c>
      <c r="O522" s="51">
        <v>841</v>
      </c>
      <c r="P522" s="51">
        <v>849</v>
      </c>
      <c r="Q522" s="51">
        <v>852</v>
      </c>
      <c r="R522" s="51">
        <v>910</v>
      </c>
      <c r="S522" s="51">
        <v>985</v>
      </c>
      <c r="T522" s="51">
        <v>970</v>
      </c>
      <c r="U522" s="51">
        <v>988</v>
      </c>
      <c r="V522" s="51">
        <v>1031</v>
      </c>
      <c r="W522" s="51">
        <v>989</v>
      </c>
      <c r="X522" s="51">
        <v>1051</v>
      </c>
      <c r="Y522" s="51">
        <v>1004</v>
      </c>
      <c r="Z522" s="51">
        <v>1070</v>
      </c>
      <c r="AA522" s="51">
        <v>1080</v>
      </c>
      <c r="AB522" s="51">
        <v>1038</v>
      </c>
      <c r="AC522" s="51">
        <v>1012</v>
      </c>
      <c r="AD522" s="51">
        <v>984</v>
      </c>
      <c r="AE522" s="51">
        <v>944</v>
      </c>
      <c r="AF522" s="51">
        <v>797</v>
      </c>
      <c r="AG522" s="51">
        <v>686</v>
      </c>
      <c r="AH522" s="51">
        <v>663</v>
      </c>
      <c r="AI522" s="51">
        <v>710</v>
      </c>
      <c r="AJ522" s="51">
        <v>771</v>
      </c>
      <c r="AK522" s="51">
        <v>854</v>
      </c>
      <c r="AL522" s="51">
        <v>835</v>
      </c>
      <c r="AM522" s="51">
        <v>863</v>
      </c>
      <c r="AN522" s="51">
        <v>779</v>
      </c>
      <c r="AO522" s="51">
        <v>859</v>
      </c>
      <c r="AP522" s="51">
        <v>885</v>
      </c>
      <c r="AQ522" s="51">
        <v>872</v>
      </c>
      <c r="AR522" s="51">
        <v>916</v>
      </c>
      <c r="AS522" s="51">
        <v>838</v>
      </c>
      <c r="AT522" s="51">
        <v>954</v>
      </c>
      <c r="AU522" s="51">
        <v>936</v>
      </c>
      <c r="AV522" s="51">
        <v>946</v>
      </c>
      <c r="AW522" s="51">
        <v>910</v>
      </c>
      <c r="AX522" s="51">
        <v>939</v>
      </c>
      <c r="AY522" s="51">
        <v>920</v>
      </c>
      <c r="AZ522" s="51">
        <v>1032</v>
      </c>
      <c r="BA522" s="51">
        <v>998</v>
      </c>
      <c r="BB522" s="51">
        <v>1006</v>
      </c>
      <c r="BC522" s="51">
        <v>1049</v>
      </c>
      <c r="BD522" s="51">
        <v>972</v>
      </c>
      <c r="BE522" s="51">
        <v>905</v>
      </c>
      <c r="BF522" s="51">
        <v>876</v>
      </c>
      <c r="BG522" s="51">
        <v>979</v>
      </c>
      <c r="BH522" s="51">
        <v>993</v>
      </c>
      <c r="BI522" s="51">
        <v>998</v>
      </c>
      <c r="BJ522" s="51">
        <v>1095</v>
      </c>
      <c r="BK522" s="51">
        <v>1139</v>
      </c>
      <c r="BL522" s="51">
        <v>1110</v>
      </c>
      <c r="BM522" s="51">
        <v>1085</v>
      </c>
      <c r="BN522" s="51">
        <v>1185</v>
      </c>
      <c r="BO522" s="51">
        <v>1167</v>
      </c>
      <c r="BP522" s="51">
        <v>1155</v>
      </c>
      <c r="BQ522" s="51">
        <v>1132</v>
      </c>
      <c r="BR522" s="51">
        <v>1147</v>
      </c>
      <c r="BS522" s="51">
        <v>1153</v>
      </c>
      <c r="BT522" s="51">
        <v>1143</v>
      </c>
      <c r="BU522" s="51">
        <v>1097</v>
      </c>
      <c r="BV522" s="51">
        <v>1092</v>
      </c>
      <c r="BW522" s="51">
        <v>1060</v>
      </c>
      <c r="BX522" s="51">
        <v>1041</v>
      </c>
      <c r="BY522" s="51">
        <v>1038</v>
      </c>
      <c r="BZ522" s="51">
        <v>1029</v>
      </c>
      <c r="CA522" s="51">
        <v>998</v>
      </c>
      <c r="CB522" s="51">
        <v>912</v>
      </c>
      <c r="CC522" s="51">
        <v>931</v>
      </c>
      <c r="CD522" s="51">
        <v>892</v>
      </c>
      <c r="CE522" s="51">
        <v>926</v>
      </c>
      <c r="CF522" s="51">
        <v>894</v>
      </c>
      <c r="CG522" s="51">
        <v>881</v>
      </c>
      <c r="CH522" s="51">
        <v>906</v>
      </c>
      <c r="CI522" s="51">
        <v>923</v>
      </c>
      <c r="CJ522" s="51">
        <v>882</v>
      </c>
      <c r="CK522" s="51">
        <v>840</v>
      </c>
      <c r="CL522" s="51">
        <v>760</v>
      </c>
      <c r="CM522" s="51">
        <v>756</v>
      </c>
      <c r="CN522" s="51">
        <v>730</v>
      </c>
      <c r="CO522" s="51">
        <v>586</v>
      </c>
      <c r="CP522" s="51">
        <v>487</v>
      </c>
      <c r="CQ522" s="51">
        <v>385</v>
      </c>
      <c r="CR522" s="51">
        <v>413</v>
      </c>
      <c r="CS522" s="51">
        <v>383</v>
      </c>
      <c r="CT522" s="51">
        <v>308</v>
      </c>
      <c r="CU522" s="51">
        <v>301</v>
      </c>
      <c r="CV522" s="51">
        <v>237</v>
      </c>
      <c r="CW522" s="51">
        <v>181</v>
      </c>
      <c r="CX522" s="51">
        <v>170</v>
      </c>
      <c r="CY522" s="51">
        <v>473</v>
      </c>
      <c r="CZ522" s="51">
        <v>729</v>
      </c>
      <c r="DA522" s="51">
        <v>675</v>
      </c>
      <c r="DB522" s="51">
        <v>730</v>
      </c>
      <c r="DC522" s="51">
        <v>817</v>
      </c>
      <c r="DD522" s="51">
        <v>830</v>
      </c>
      <c r="DE522" s="51">
        <v>846</v>
      </c>
      <c r="DF522" s="51">
        <v>979</v>
      </c>
      <c r="DG522" s="51">
        <v>926</v>
      </c>
      <c r="DH522" s="51">
        <v>933</v>
      </c>
      <c r="DI522" s="51">
        <v>903</v>
      </c>
      <c r="DJ522" s="51">
        <v>1044</v>
      </c>
      <c r="DK522" s="51">
        <v>1040</v>
      </c>
      <c r="DL522" s="51">
        <v>961</v>
      </c>
      <c r="DM522" s="51">
        <v>973</v>
      </c>
      <c r="DN522" s="51">
        <v>1029</v>
      </c>
      <c r="DO522" s="51">
        <v>987</v>
      </c>
      <c r="DP522" s="51">
        <v>875</v>
      </c>
      <c r="DQ522" s="51">
        <v>920</v>
      </c>
      <c r="DR522" s="51">
        <v>974</v>
      </c>
      <c r="DS522" s="51">
        <v>649</v>
      </c>
      <c r="DT522" s="51">
        <v>503</v>
      </c>
      <c r="DU522" s="51">
        <v>543</v>
      </c>
      <c r="DV522" s="51">
        <v>608</v>
      </c>
      <c r="DW522" s="51">
        <v>729</v>
      </c>
      <c r="DX522" s="51">
        <v>799</v>
      </c>
      <c r="DY522" s="51">
        <v>775</v>
      </c>
      <c r="DZ522" s="51">
        <v>797</v>
      </c>
      <c r="EA522" s="51">
        <v>837</v>
      </c>
      <c r="EB522" s="51">
        <v>829</v>
      </c>
      <c r="EC522" s="51">
        <v>910</v>
      </c>
      <c r="ED522" s="51">
        <v>905</v>
      </c>
      <c r="EE522" s="51">
        <v>990</v>
      </c>
      <c r="EF522" s="51">
        <v>997</v>
      </c>
      <c r="EG522" s="51">
        <v>1056</v>
      </c>
      <c r="EH522" s="51">
        <v>981</v>
      </c>
      <c r="EI522" s="51">
        <v>1025</v>
      </c>
      <c r="EJ522" s="51">
        <v>1027</v>
      </c>
      <c r="EK522" s="51">
        <v>1019</v>
      </c>
      <c r="EL522" s="51">
        <v>1078</v>
      </c>
      <c r="EM522" s="51">
        <v>1095</v>
      </c>
      <c r="EN522" s="51">
        <v>1007</v>
      </c>
      <c r="EO522" s="51">
        <v>1065</v>
      </c>
      <c r="EP522" s="51">
        <v>1184</v>
      </c>
      <c r="EQ522" s="51">
        <v>1117</v>
      </c>
      <c r="ER522" s="51">
        <v>1024</v>
      </c>
      <c r="ES522" s="51">
        <v>1032</v>
      </c>
      <c r="ET522" s="51">
        <v>1077</v>
      </c>
      <c r="EU522" s="51">
        <v>1066</v>
      </c>
      <c r="EV522" s="51">
        <v>1084</v>
      </c>
      <c r="EW522" s="51">
        <v>1174</v>
      </c>
      <c r="EX522" s="51">
        <v>1127</v>
      </c>
      <c r="EY522" s="51">
        <v>1232</v>
      </c>
      <c r="EZ522" s="51">
        <v>1213</v>
      </c>
      <c r="FA522" s="51">
        <v>1200</v>
      </c>
      <c r="FB522" s="51">
        <v>1266</v>
      </c>
      <c r="FC522" s="51">
        <v>1269</v>
      </c>
      <c r="FD522" s="51">
        <v>1221</v>
      </c>
      <c r="FE522" s="51">
        <v>1201</v>
      </c>
      <c r="FF522" s="51">
        <v>1301</v>
      </c>
      <c r="FG522" s="51">
        <v>1202</v>
      </c>
      <c r="FH522" s="51">
        <v>1222</v>
      </c>
      <c r="FI522" s="51">
        <v>1191</v>
      </c>
      <c r="FJ522" s="51">
        <v>1169</v>
      </c>
      <c r="FK522" s="51">
        <v>1112</v>
      </c>
      <c r="FL522" s="51">
        <v>1168</v>
      </c>
      <c r="FM522" s="51">
        <v>1082</v>
      </c>
      <c r="FN522" s="51">
        <v>980</v>
      </c>
      <c r="FO522" s="51">
        <v>994</v>
      </c>
      <c r="FP522" s="51">
        <v>991</v>
      </c>
      <c r="FQ522" s="51">
        <v>1012</v>
      </c>
      <c r="FR522" s="51">
        <v>948</v>
      </c>
      <c r="FS522" s="51">
        <v>990</v>
      </c>
      <c r="FT522" s="51">
        <v>969</v>
      </c>
      <c r="FU522" s="51">
        <v>970</v>
      </c>
      <c r="FV522" s="51">
        <v>1065</v>
      </c>
      <c r="FW522" s="51">
        <v>1031</v>
      </c>
      <c r="FX522" s="51">
        <v>908</v>
      </c>
      <c r="FY522" s="51">
        <v>917</v>
      </c>
      <c r="FZ522" s="51">
        <v>865</v>
      </c>
      <c r="GA522" s="51">
        <v>785</v>
      </c>
      <c r="GB522" s="51">
        <v>650</v>
      </c>
      <c r="GC522" s="51">
        <v>566</v>
      </c>
      <c r="GD522" s="51">
        <v>504</v>
      </c>
      <c r="GE522" s="51">
        <v>524</v>
      </c>
      <c r="GF522" s="51">
        <v>496</v>
      </c>
      <c r="GG522" s="51">
        <v>412</v>
      </c>
      <c r="GH522" s="51">
        <v>353</v>
      </c>
      <c r="GI522" s="51">
        <v>334</v>
      </c>
      <c r="GJ522" s="51">
        <v>270</v>
      </c>
      <c r="GK522" s="51">
        <v>263</v>
      </c>
      <c r="GL522" s="52">
        <v>1130</v>
      </c>
    </row>
    <row r="523" spans="1:194" s="1" customFormat="1">
      <c r="A523" s="30" t="s">
        <v>128</v>
      </c>
      <c r="B523" s="1" t="s">
        <v>595</v>
      </c>
      <c r="C523" s="29" t="str">
        <f t="shared" si="124"/>
        <v>LA NI - Armagh City, Banbridge and Craigavon</v>
      </c>
      <c r="D523" s="50">
        <f t="shared" si="126"/>
        <v>81332</v>
      </c>
      <c r="E523" s="50">
        <f t="shared" si="127"/>
        <v>84457</v>
      </c>
      <c r="F523" s="51">
        <f t="shared" si="136"/>
        <v>220271</v>
      </c>
      <c r="G523" s="51">
        <f t="shared" si="137"/>
        <v>109137</v>
      </c>
      <c r="H523" s="52">
        <f t="shared" si="138"/>
        <v>111134</v>
      </c>
      <c r="I523" s="52">
        <f t="shared" si="139"/>
        <v>81332</v>
      </c>
      <c r="J523" s="52">
        <f t="shared" si="140"/>
        <v>84457</v>
      </c>
      <c r="K523" s="49">
        <f t="shared" si="141"/>
        <v>27805</v>
      </c>
      <c r="L523" s="50">
        <f t="shared" si="142"/>
        <v>26677</v>
      </c>
      <c r="M523" s="51">
        <v>1385</v>
      </c>
      <c r="N523" s="51">
        <v>1350</v>
      </c>
      <c r="O523" s="51">
        <v>1399</v>
      </c>
      <c r="P523" s="51">
        <v>1513</v>
      </c>
      <c r="Q523" s="51">
        <v>1552</v>
      </c>
      <c r="R523" s="51">
        <v>1539</v>
      </c>
      <c r="S523" s="51">
        <v>1598</v>
      </c>
      <c r="T523" s="51">
        <v>1555</v>
      </c>
      <c r="U523" s="51">
        <v>1582</v>
      </c>
      <c r="V523" s="51">
        <v>1593</v>
      </c>
      <c r="W523" s="51">
        <v>1644</v>
      </c>
      <c r="X523" s="51">
        <v>1696</v>
      </c>
      <c r="Y523" s="51">
        <v>1612</v>
      </c>
      <c r="Z523" s="51">
        <v>1650</v>
      </c>
      <c r="AA523" s="51">
        <v>1633</v>
      </c>
      <c r="AB523" s="51">
        <v>1566</v>
      </c>
      <c r="AC523" s="51">
        <v>1482</v>
      </c>
      <c r="AD523" s="51">
        <v>1456</v>
      </c>
      <c r="AE523" s="51">
        <v>1350</v>
      </c>
      <c r="AF523" s="51">
        <v>1139</v>
      </c>
      <c r="AG523" s="51">
        <v>1051</v>
      </c>
      <c r="AH523" s="51">
        <v>1080</v>
      </c>
      <c r="AI523" s="51">
        <v>1113</v>
      </c>
      <c r="AJ523" s="51">
        <v>1252</v>
      </c>
      <c r="AK523" s="51">
        <v>1275</v>
      </c>
      <c r="AL523" s="51">
        <v>1229</v>
      </c>
      <c r="AM523" s="51">
        <v>1255</v>
      </c>
      <c r="AN523" s="51">
        <v>1302</v>
      </c>
      <c r="AO523" s="51">
        <v>1360</v>
      </c>
      <c r="AP523" s="51">
        <v>1274</v>
      </c>
      <c r="AQ523" s="51">
        <v>1412</v>
      </c>
      <c r="AR523" s="51">
        <v>1452</v>
      </c>
      <c r="AS523" s="51">
        <v>1488</v>
      </c>
      <c r="AT523" s="51">
        <v>1452</v>
      </c>
      <c r="AU523" s="51">
        <v>1430</v>
      </c>
      <c r="AV523" s="51">
        <v>1472</v>
      </c>
      <c r="AW523" s="51">
        <v>1599</v>
      </c>
      <c r="AX523" s="51">
        <v>1514</v>
      </c>
      <c r="AY523" s="51">
        <v>1512</v>
      </c>
      <c r="AZ523" s="51">
        <v>1395</v>
      </c>
      <c r="BA523" s="51">
        <v>1409</v>
      </c>
      <c r="BB523" s="51">
        <v>1492</v>
      </c>
      <c r="BC523" s="51">
        <v>1506</v>
      </c>
      <c r="BD523" s="51">
        <v>1498</v>
      </c>
      <c r="BE523" s="51">
        <v>1346</v>
      </c>
      <c r="BF523" s="51">
        <v>1331</v>
      </c>
      <c r="BG523" s="51">
        <v>1393</v>
      </c>
      <c r="BH523" s="51">
        <v>1367</v>
      </c>
      <c r="BI523" s="51">
        <v>1407</v>
      </c>
      <c r="BJ523" s="51">
        <v>1445</v>
      </c>
      <c r="BK523" s="51">
        <v>1470</v>
      </c>
      <c r="BL523" s="51">
        <v>1427</v>
      </c>
      <c r="BM523" s="51">
        <v>1558</v>
      </c>
      <c r="BN523" s="51">
        <v>1465</v>
      </c>
      <c r="BO523" s="51">
        <v>1490</v>
      </c>
      <c r="BP523" s="51">
        <v>1437</v>
      </c>
      <c r="BQ523" s="51">
        <v>1528</v>
      </c>
      <c r="BR523" s="51">
        <v>1566</v>
      </c>
      <c r="BS523" s="51">
        <v>1447</v>
      </c>
      <c r="BT523" s="51">
        <v>1405</v>
      </c>
      <c r="BU523" s="51">
        <v>1334</v>
      </c>
      <c r="BV523" s="51">
        <v>1296</v>
      </c>
      <c r="BW523" s="51">
        <v>1316</v>
      </c>
      <c r="BX523" s="51">
        <v>1161</v>
      </c>
      <c r="BY523" s="51">
        <v>1191</v>
      </c>
      <c r="BZ523" s="51">
        <v>1102</v>
      </c>
      <c r="CA523" s="51">
        <v>1082</v>
      </c>
      <c r="CB523" s="51">
        <v>997</v>
      </c>
      <c r="CC523" s="51">
        <v>963</v>
      </c>
      <c r="CD523" s="51">
        <v>934</v>
      </c>
      <c r="CE523" s="51">
        <v>909</v>
      </c>
      <c r="CF523" s="51">
        <v>874</v>
      </c>
      <c r="CG523" s="51">
        <v>853</v>
      </c>
      <c r="CH523" s="51">
        <v>861</v>
      </c>
      <c r="CI523" s="51">
        <v>822</v>
      </c>
      <c r="CJ523" s="51">
        <v>780</v>
      </c>
      <c r="CK523" s="51">
        <v>717</v>
      </c>
      <c r="CL523" s="51">
        <v>716</v>
      </c>
      <c r="CM523" s="51">
        <v>685</v>
      </c>
      <c r="CN523" s="51">
        <v>635</v>
      </c>
      <c r="CO523" s="51">
        <v>520</v>
      </c>
      <c r="CP523" s="51">
        <v>474</v>
      </c>
      <c r="CQ523" s="51">
        <v>428</v>
      </c>
      <c r="CR523" s="51">
        <v>367</v>
      </c>
      <c r="CS523" s="51">
        <v>342</v>
      </c>
      <c r="CT523" s="51">
        <v>336</v>
      </c>
      <c r="CU523" s="51">
        <v>278</v>
      </c>
      <c r="CV523" s="51">
        <v>204</v>
      </c>
      <c r="CW523" s="51">
        <v>173</v>
      </c>
      <c r="CX523" s="51">
        <v>149</v>
      </c>
      <c r="CY523" s="51">
        <v>440</v>
      </c>
      <c r="CZ523" s="51">
        <v>1403</v>
      </c>
      <c r="DA523" s="51">
        <v>1298</v>
      </c>
      <c r="DB523" s="51">
        <v>1356</v>
      </c>
      <c r="DC523" s="51">
        <v>1371</v>
      </c>
      <c r="DD523" s="51">
        <v>1387</v>
      </c>
      <c r="DE523" s="51">
        <v>1485</v>
      </c>
      <c r="DF523" s="51">
        <v>1508</v>
      </c>
      <c r="DG523" s="51">
        <v>1494</v>
      </c>
      <c r="DH523" s="51">
        <v>1462</v>
      </c>
      <c r="DI523" s="51">
        <v>1563</v>
      </c>
      <c r="DJ523" s="51">
        <v>1619</v>
      </c>
      <c r="DK523" s="51">
        <v>1604</v>
      </c>
      <c r="DL523" s="51">
        <v>1564</v>
      </c>
      <c r="DM523" s="51">
        <v>1542</v>
      </c>
      <c r="DN523" s="51">
        <v>1565</v>
      </c>
      <c r="DO523" s="51">
        <v>1514</v>
      </c>
      <c r="DP523" s="51">
        <v>1452</v>
      </c>
      <c r="DQ523" s="51">
        <v>1490</v>
      </c>
      <c r="DR523" s="51">
        <v>1378</v>
      </c>
      <c r="DS523" s="51">
        <v>864</v>
      </c>
      <c r="DT523" s="51">
        <v>889</v>
      </c>
      <c r="DU523" s="51">
        <v>856</v>
      </c>
      <c r="DV523" s="51">
        <v>955</v>
      </c>
      <c r="DW523" s="51">
        <v>1089</v>
      </c>
      <c r="DX523" s="51">
        <v>1221</v>
      </c>
      <c r="DY523" s="51">
        <v>1340</v>
      </c>
      <c r="DZ523" s="51">
        <v>1259</v>
      </c>
      <c r="EA523" s="51">
        <v>1249</v>
      </c>
      <c r="EB523" s="51">
        <v>1363</v>
      </c>
      <c r="EC523" s="51">
        <v>1413</v>
      </c>
      <c r="ED523" s="51">
        <v>1398</v>
      </c>
      <c r="EE523" s="51">
        <v>1491</v>
      </c>
      <c r="EF523" s="51">
        <v>1486</v>
      </c>
      <c r="EG523" s="51">
        <v>1484</v>
      </c>
      <c r="EH523" s="51">
        <v>1505</v>
      </c>
      <c r="EI523" s="51">
        <v>1591</v>
      </c>
      <c r="EJ523" s="51">
        <v>1551</v>
      </c>
      <c r="EK523" s="51">
        <v>1590</v>
      </c>
      <c r="EL523" s="51">
        <v>1536</v>
      </c>
      <c r="EM523" s="51">
        <v>1587</v>
      </c>
      <c r="EN523" s="51">
        <v>1585</v>
      </c>
      <c r="EO523" s="51">
        <v>1523</v>
      </c>
      <c r="EP523" s="51">
        <v>1575</v>
      </c>
      <c r="EQ523" s="51">
        <v>1521</v>
      </c>
      <c r="ER523" s="51">
        <v>1455</v>
      </c>
      <c r="ES523" s="51">
        <v>1329</v>
      </c>
      <c r="ET523" s="51">
        <v>1434</v>
      </c>
      <c r="EU523" s="51">
        <v>1326</v>
      </c>
      <c r="EV523" s="51">
        <v>1461</v>
      </c>
      <c r="EW523" s="51">
        <v>1407</v>
      </c>
      <c r="EX523" s="51">
        <v>1537</v>
      </c>
      <c r="EY523" s="51">
        <v>1574</v>
      </c>
      <c r="EZ523" s="51">
        <v>1475</v>
      </c>
      <c r="FA523" s="51">
        <v>1514</v>
      </c>
      <c r="FB523" s="51">
        <v>1506</v>
      </c>
      <c r="FC523" s="51">
        <v>1526</v>
      </c>
      <c r="FD523" s="51">
        <v>1449</v>
      </c>
      <c r="FE523" s="51">
        <v>1485</v>
      </c>
      <c r="FF523" s="51">
        <v>1489</v>
      </c>
      <c r="FG523" s="51">
        <v>1373</v>
      </c>
      <c r="FH523" s="51">
        <v>1345</v>
      </c>
      <c r="FI523" s="51">
        <v>1333</v>
      </c>
      <c r="FJ523" s="51">
        <v>1302</v>
      </c>
      <c r="FK523" s="51">
        <v>1219</v>
      </c>
      <c r="FL523" s="51">
        <v>1226</v>
      </c>
      <c r="FM523" s="51">
        <v>1076</v>
      </c>
      <c r="FN523" s="51">
        <v>1102</v>
      </c>
      <c r="FO523" s="51">
        <v>1005</v>
      </c>
      <c r="FP523" s="51">
        <v>982</v>
      </c>
      <c r="FQ523" s="51">
        <v>950</v>
      </c>
      <c r="FR523" s="51">
        <v>869</v>
      </c>
      <c r="FS523" s="51">
        <v>940</v>
      </c>
      <c r="FT523" s="51">
        <v>981</v>
      </c>
      <c r="FU523" s="51">
        <v>874</v>
      </c>
      <c r="FV523" s="51">
        <v>941</v>
      </c>
      <c r="FW523" s="51">
        <v>968</v>
      </c>
      <c r="FX523" s="51">
        <v>842</v>
      </c>
      <c r="FY523" s="51">
        <v>783</v>
      </c>
      <c r="FZ523" s="51">
        <v>755</v>
      </c>
      <c r="GA523" s="51">
        <v>775</v>
      </c>
      <c r="GB523" s="51">
        <v>639</v>
      </c>
      <c r="GC523" s="51">
        <v>574</v>
      </c>
      <c r="GD523" s="51">
        <v>535</v>
      </c>
      <c r="GE523" s="51">
        <v>520</v>
      </c>
      <c r="GF523" s="51">
        <v>459</v>
      </c>
      <c r="GG523" s="51">
        <v>460</v>
      </c>
      <c r="GH523" s="51">
        <v>404</v>
      </c>
      <c r="GI523" s="51">
        <v>372</v>
      </c>
      <c r="GJ523" s="51">
        <v>304</v>
      </c>
      <c r="GK523" s="51">
        <v>262</v>
      </c>
      <c r="GL523" s="52">
        <v>1021</v>
      </c>
    </row>
    <row r="524" spans="1:194" s="1" customFormat="1">
      <c r="A524" s="30" t="s">
        <v>128</v>
      </c>
      <c r="B524" s="1" t="s">
        <v>596</v>
      </c>
      <c r="C524" s="29" t="str">
        <f t="shared" si="124"/>
        <v>LA NI - Belfast</v>
      </c>
      <c r="D524" s="50">
        <f t="shared" si="126"/>
        <v>131560</v>
      </c>
      <c r="E524" s="50">
        <f t="shared" si="127"/>
        <v>142407</v>
      </c>
      <c r="F524" s="51">
        <f t="shared" si="136"/>
        <v>348005</v>
      </c>
      <c r="G524" s="51">
        <f t="shared" si="137"/>
        <v>169491</v>
      </c>
      <c r="H524" s="52">
        <f t="shared" si="138"/>
        <v>178514</v>
      </c>
      <c r="I524" s="52">
        <f t="shared" si="139"/>
        <v>131560</v>
      </c>
      <c r="J524" s="52">
        <f t="shared" si="140"/>
        <v>142407</v>
      </c>
      <c r="K524" s="49">
        <f t="shared" si="141"/>
        <v>37931</v>
      </c>
      <c r="L524" s="50">
        <f t="shared" si="142"/>
        <v>36107</v>
      </c>
      <c r="M524" s="51">
        <v>1942</v>
      </c>
      <c r="N524" s="51">
        <v>1948</v>
      </c>
      <c r="O524" s="51">
        <v>2043</v>
      </c>
      <c r="P524" s="51">
        <v>2004</v>
      </c>
      <c r="Q524" s="51">
        <v>1904</v>
      </c>
      <c r="R524" s="51">
        <v>2153</v>
      </c>
      <c r="S524" s="51">
        <v>2233</v>
      </c>
      <c r="T524" s="51">
        <v>2144</v>
      </c>
      <c r="U524" s="51">
        <v>2163</v>
      </c>
      <c r="V524" s="51">
        <v>2157</v>
      </c>
      <c r="W524" s="51">
        <v>2348</v>
      </c>
      <c r="X524" s="51">
        <v>2255</v>
      </c>
      <c r="Y524" s="51">
        <v>2173</v>
      </c>
      <c r="Z524" s="51">
        <v>2222</v>
      </c>
      <c r="AA524" s="51">
        <v>2206</v>
      </c>
      <c r="AB524" s="51">
        <v>2127</v>
      </c>
      <c r="AC524" s="51">
        <v>1972</v>
      </c>
      <c r="AD524" s="51">
        <v>1937</v>
      </c>
      <c r="AE524" s="51">
        <v>2072</v>
      </c>
      <c r="AF524" s="51">
        <v>2881</v>
      </c>
      <c r="AG524" s="51">
        <v>2923</v>
      </c>
      <c r="AH524" s="51">
        <v>3044</v>
      </c>
      <c r="AI524" s="51">
        <v>2788</v>
      </c>
      <c r="AJ524" s="51">
        <v>2808</v>
      </c>
      <c r="AK524" s="51">
        <v>2799</v>
      </c>
      <c r="AL524" s="51">
        <v>2796</v>
      </c>
      <c r="AM524" s="51">
        <v>2741</v>
      </c>
      <c r="AN524" s="51">
        <v>2741</v>
      </c>
      <c r="AO524" s="51">
        <v>2645</v>
      </c>
      <c r="AP524" s="51">
        <v>2640</v>
      </c>
      <c r="AQ524" s="51">
        <v>2741</v>
      </c>
      <c r="AR524" s="51">
        <v>2652</v>
      </c>
      <c r="AS524" s="51">
        <v>2679</v>
      </c>
      <c r="AT524" s="51">
        <v>2584</v>
      </c>
      <c r="AU524" s="51">
        <v>2517</v>
      </c>
      <c r="AV524" s="51">
        <v>2485</v>
      </c>
      <c r="AW524" s="51">
        <v>2549</v>
      </c>
      <c r="AX524" s="51">
        <v>2402</v>
      </c>
      <c r="AY524" s="51">
        <v>2291</v>
      </c>
      <c r="AZ524" s="51">
        <v>2266</v>
      </c>
      <c r="BA524" s="51">
        <v>2260</v>
      </c>
      <c r="BB524" s="51">
        <v>2099</v>
      </c>
      <c r="BC524" s="51">
        <v>2311</v>
      </c>
      <c r="BD524" s="51">
        <v>2088</v>
      </c>
      <c r="BE524" s="51">
        <v>1990</v>
      </c>
      <c r="BF524" s="51">
        <v>1956</v>
      </c>
      <c r="BG524" s="51">
        <v>1878</v>
      </c>
      <c r="BH524" s="51">
        <v>1905</v>
      </c>
      <c r="BI524" s="51">
        <v>1894</v>
      </c>
      <c r="BJ524" s="51">
        <v>1924</v>
      </c>
      <c r="BK524" s="51">
        <v>1925</v>
      </c>
      <c r="BL524" s="51">
        <v>1987</v>
      </c>
      <c r="BM524" s="51">
        <v>1950</v>
      </c>
      <c r="BN524" s="51">
        <v>1971</v>
      </c>
      <c r="BO524" s="51">
        <v>2122</v>
      </c>
      <c r="BP524" s="51">
        <v>2079</v>
      </c>
      <c r="BQ524" s="51">
        <v>2176</v>
      </c>
      <c r="BR524" s="51">
        <v>2136</v>
      </c>
      <c r="BS524" s="51">
        <v>2177</v>
      </c>
      <c r="BT524" s="51">
        <v>1979</v>
      </c>
      <c r="BU524" s="51">
        <v>2021</v>
      </c>
      <c r="BV524" s="51">
        <v>2016</v>
      </c>
      <c r="BW524" s="51">
        <v>1921</v>
      </c>
      <c r="BX524" s="51">
        <v>1743</v>
      </c>
      <c r="BY524" s="51">
        <v>1823</v>
      </c>
      <c r="BZ524" s="51">
        <v>1693</v>
      </c>
      <c r="CA524" s="51">
        <v>1632</v>
      </c>
      <c r="CB524" s="51">
        <v>1479</v>
      </c>
      <c r="CC524" s="51">
        <v>1461</v>
      </c>
      <c r="CD524" s="51">
        <v>1378</v>
      </c>
      <c r="CE524" s="51">
        <v>1275</v>
      </c>
      <c r="CF524" s="51">
        <v>1252</v>
      </c>
      <c r="CG524" s="51">
        <v>1122</v>
      </c>
      <c r="CH524" s="51">
        <v>1122</v>
      </c>
      <c r="CI524" s="51">
        <v>1068</v>
      </c>
      <c r="CJ524" s="51">
        <v>1058</v>
      </c>
      <c r="CK524" s="51">
        <v>928</v>
      </c>
      <c r="CL524" s="51">
        <v>898</v>
      </c>
      <c r="CM524" s="51">
        <v>869</v>
      </c>
      <c r="CN524" s="51">
        <v>781</v>
      </c>
      <c r="CO524" s="51">
        <v>724</v>
      </c>
      <c r="CP524" s="51">
        <v>596</v>
      </c>
      <c r="CQ524" s="51">
        <v>509</v>
      </c>
      <c r="CR524" s="51">
        <v>523</v>
      </c>
      <c r="CS524" s="51">
        <v>466</v>
      </c>
      <c r="CT524" s="51">
        <v>444</v>
      </c>
      <c r="CU524" s="51">
        <v>352</v>
      </c>
      <c r="CV524" s="51">
        <v>292</v>
      </c>
      <c r="CW524" s="51">
        <v>296</v>
      </c>
      <c r="CX524" s="51">
        <v>251</v>
      </c>
      <c r="CY524" s="51">
        <v>716</v>
      </c>
      <c r="CZ524" s="51">
        <v>1894</v>
      </c>
      <c r="DA524" s="51">
        <v>1819</v>
      </c>
      <c r="DB524" s="51">
        <v>1889</v>
      </c>
      <c r="DC524" s="51">
        <v>1955</v>
      </c>
      <c r="DD524" s="51">
        <v>2038</v>
      </c>
      <c r="DE524" s="51">
        <v>2004</v>
      </c>
      <c r="DF524" s="51">
        <v>1946</v>
      </c>
      <c r="DG524" s="51">
        <v>2085</v>
      </c>
      <c r="DH524" s="51">
        <v>2061</v>
      </c>
      <c r="DI524" s="51">
        <v>2172</v>
      </c>
      <c r="DJ524" s="51">
        <v>2205</v>
      </c>
      <c r="DK524" s="51">
        <v>2127</v>
      </c>
      <c r="DL524" s="51">
        <v>2116</v>
      </c>
      <c r="DM524" s="51">
        <v>2047</v>
      </c>
      <c r="DN524" s="51">
        <v>2123</v>
      </c>
      <c r="DO524" s="51">
        <v>1888</v>
      </c>
      <c r="DP524" s="51">
        <v>1889</v>
      </c>
      <c r="DQ524" s="51">
        <v>1849</v>
      </c>
      <c r="DR524" s="51">
        <v>1926</v>
      </c>
      <c r="DS524" s="51">
        <v>2974</v>
      </c>
      <c r="DT524" s="51">
        <v>3285</v>
      </c>
      <c r="DU524" s="51">
        <v>3354</v>
      </c>
      <c r="DV524" s="51">
        <v>2786</v>
      </c>
      <c r="DW524" s="51">
        <v>2561</v>
      </c>
      <c r="DX524" s="51">
        <v>2837</v>
      </c>
      <c r="DY524" s="51">
        <v>2796</v>
      </c>
      <c r="DZ524" s="51">
        <v>2741</v>
      </c>
      <c r="EA524" s="51">
        <v>2606</v>
      </c>
      <c r="EB524" s="51">
        <v>2804</v>
      </c>
      <c r="EC524" s="51">
        <v>2644</v>
      </c>
      <c r="ED524" s="51">
        <v>2722</v>
      </c>
      <c r="EE524" s="51">
        <v>2722</v>
      </c>
      <c r="EF524" s="51">
        <v>2793</v>
      </c>
      <c r="EG524" s="51">
        <v>2745</v>
      </c>
      <c r="EH524" s="51">
        <v>2724</v>
      </c>
      <c r="EI524" s="51">
        <v>2797</v>
      </c>
      <c r="EJ524" s="51">
        <v>2738</v>
      </c>
      <c r="EK524" s="51">
        <v>2673</v>
      </c>
      <c r="EL524" s="51">
        <v>2469</v>
      </c>
      <c r="EM524" s="51">
        <v>2420</v>
      </c>
      <c r="EN524" s="51">
        <v>2384</v>
      </c>
      <c r="EO524" s="51">
        <v>2384</v>
      </c>
      <c r="EP524" s="51">
        <v>2318</v>
      </c>
      <c r="EQ524" s="51">
        <v>2253</v>
      </c>
      <c r="ER524" s="51">
        <v>2096</v>
      </c>
      <c r="ES524" s="51">
        <v>1999</v>
      </c>
      <c r="ET524" s="51">
        <v>1980</v>
      </c>
      <c r="EU524" s="51">
        <v>1923</v>
      </c>
      <c r="EV524" s="51">
        <v>2013</v>
      </c>
      <c r="EW524" s="51">
        <v>2016</v>
      </c>
      <c r="EX524" s="51">
        <v>1942</v>
      </c>
      <c r="EY524" s="51">
        <v>2080</v>
      </c>
      <c r="EZ524" s="51">
        <v>2120</v>
      </c>
      <c r="FA524" s="51">
        <v>2184</v>
      </c>
      <c r="FB524" s="51">
        <v>2126</v>
      </c>
      <c r="FC524" s="51">
        <v>2253</v>
      </c>
      <c r="FD524" s="51">
        <v>2298</v>
      </c>
      <c r="FE524" s="51">
        <v>2279</v>
      </c>
      <c r="FF524" s="51">
        <v>2305</v>
      </c>
      <c r="FG524" s="51">
        <v>2240</v>
      </c>
      <c r="FH524" s="51">
        <v>2160</v>
      </c>
      <c r="FI524" s="51">
        <v>2127</v>
      </c>
      <c r="FJ524" s="51">
        <v>2070</v>
      </c>
      <c r="FK524" s="51">
        <v>2016</v>
      </c>
      <c r="FL524" s="51">
        <v>1920</v>
      </c>
      <c r="FM524" s="51">
        <v>1892</v>
      </c>
      <c r="FN524" s="51">
        <v>1718</v>
      </c>
      <c r="FO524" s="51">
        <v>1516</v>
      </c>
      <c r="FP524" s="51">
        <v>1473</v>
      </c>
      <c r="FQ524" s="51">
        <v>1399</v>
      </c>
      <c r="FR524" s="51">
        <v>1298</v>
      </c>
      <c r="FS524" s="51">
        <v>1269</v>
      </c>
      <c r="FT524" s="51">
        <v>1253</v>
      </c>
      <c r="FU524" s="51">
        <v>1144</v>
      </c>
      <c r="FV524" s="51">
        <v>1212</v>
      </c>
      <c r="FW524" s="51">
        <v>1337</v>
      </c>
      <c r="FX524" s="51">
        <v>1134</v>
      </c>
      <c r="FY524" s="51">
        <v>1101</v>
      </c>
      <c r="FZ524" s="51">
        <v>1106</v>
      </c>
      <c r="GA524" s="51">
        <v>1066</v>
      </c>
      <c r="GB524" s="51">
        <v>966</v>
      </c>
      <c r="GC524" s="51">
        <v>805</v>
      </c>
      <c r="GD524" s="51">
        <v>799</v>
      </c>
      <c r="GE524" s="51">
        <v>770</v>
      </c>
      <c r="GF524" s="51">
        <v>744</v>
      </c>
      <c r="GG524" s="51">
        <v>737</v>
      </c>
      <c r="GH524" s="51">
        <v>676</v>
      </c>
      <c r="GI524" s="51">
        <v>575</v>
      </c>
      <c r="GJ524" s="51">
        <v>490</v>
      </c>
      <c r="GK524" s="51">
        <v>471</v>
      </c>
      <c r="GL524" s="52">
        <v>1853</v>
      </c>
    </row>
    <row r="525" spans="1:194" s="1" customFormat="1">
      <c r="A525" s="30" t="s">
        <v>128</v>
      </c>
      <c r="B525" s="1" t="s">
        <v>597</v>
      </c>
      <c r="C525" s="29" t="str">
        <f t="shared" si="124"/>
        <v>LA NI - Causeway Coast and Glens</v>
      </c>
      <c r="D525" s="50">
        <f t="shared" si="126"/>
        <v>53764</v>
      </c>
      <c r="E525" s="50">
        <f t="shared" si="127"/>
        <v>56629</v>
      </c>
      <c r="F525" s="51">
        <f t="shared" si="136"/>
        <v>141316</v>
      </c>
      <c r="G525" s="51">
        <f t="shared" si="137"/>
        <v>69599</v>
      </c>
      <c r="H525" s="52">
        <f t="shared" si="138"/>
        <v>71717</v>
      </c>
      <c r="I525" s="52">
        <f t="shared" si="139"/>
        <v>53764</v>
      </c>
      <c r="J525" s="52">
        <f t="shared" si="140"/>
        <v>56629</v>
      </c>
      <c r="K525" s="49">
        <f t="shared" si="141"/>
        <v>15835</v>
      </c>
      <c r="L525" s="50">
        <f t="shared" si="142"/>
        <v>15088</v>
      </c>
      <c r="M525" s="51">
        <v>772</v>
      </c>
      <c r="N525" s="51">
        <v>747</v>
      </c>
      <c r="O525" s="51">
        <v>801</v>
      </c>
      <c r="P525" s="51">
        <v>810</v>
      </c>
      <c r="Q525" s="51">
        <v>825</v>
      </c>
      <c r="R525" s="51">
        <v>879</v>
      </c>
      <c r="S525" s="51">
        <v>891</v>
      </c>
      <c r="T525" s="51">
        <v>948</v>
      </c>
      <c r="U525" s="51">
        <v>869</v>
      </c>
      <c r="V525" s="51">
        <v>922</v>
      </c>
      <c r="W525" s="51">
        <v>962</v>
      </c>
      <c r="X525" s="51">
        <v>956</v>
      </c>
      <c r="Y525" s="51">
        <v>882</v>
      </c>
      <c r="Z525" s="51">
        <v>932</v>
      </c>
      <c r="AA525" s="51">
        <v>973</v>
      </c>
      <c r="AB525" s="51">
        <v>917</v>
      </c>
      <c r="AC525" s="51">
        <v>866</v>
      </c>
      <c r="AD525" s="51">
        <v>883</v>
      </c>
      <c r="AE525" s="51">
        <v>878</v>
      </c>
      <c r="AF525" s="51">
        <v>759</v>
      </c>
      <c r="AG525" s="51">
        <v>761</v>
      </c>
      <c r="AH525" s="51">
        <v>717</v>
      </c>
      <c r="AI525" s="51">
        <v>721</v>
      </c>
      <c r="AJ525" s="51">
        <v>818</v>
      </c>
      <c r="AK525" s="51">
        <v>768</v>
      </c>
      <c r="AL525" s="51">
        <v>769</v>
      </c>
      <c r="AM525" s="51">
        <v>720</v>
      </c>
      <c r="AN525" s="51">
        <v>720</v>
      </c>
      <c r="AO525" s="51">
        <v>715</v>
      </c>
      <c r="AP525" s="51">
        <v>776</v>
      </c>
      <c r="AQ525" s="51">
        <v>815</v>
      </c>
      <c r="AR525" s="51">
        <v>789</v>
      </c>
      <c r="AS525" s="51">
        <v>823</v>
      </c>
      <c r="AT525" s="51">
        <v>807</v>
      </c>
      <c r="AU525" s="51">
        <v>818</v>
      </c>
      <c r="AV525" s="51">
        <v>871</v>
      </c>
      <c r="AW525" s="51">
        <v>922</v>
      </c>
      <c r="AX525" s="51">
        <v>903</v>
      </c>
      <c r="AY525" s="51">
        <v>776</v>
      </c>
      <c r="AZ525" s="51">
        <v>794</v>
      </c>
      <c r="BA525" s="51">
        <v>826</v>
      </c>
      <c r="BB525" s="51">
        <v>817</v>
      </c>
      <c r="BC525" s="51">
        <v>885</v>
      </c>
      <c r="BD525" s="51">
        <v>797</v>
      </c>
      <c r="BE525" s="51">
        <v>779</v>
      </c>
      <c r="BF525" s="51">
        <v>814</v>
      </c>
      <c r="BG525" s="51">
        <v>841</v>
      </c>
      <c r="BH525" s="51">
        <v>807</v>
      </c>
      <c r="BI525" s="51">
        <v>915</v>
      </c>
      <c r="BJ525" s="51">
        <v>980</v>
      </c>
      <c r="BK525" s="51">
        <v>993</v>
      </c>
      <c r="BL525" s="51">
        <v>955</v>
      </c>
      <c r="BM525" s="51">
        <v>985</v>
      </c>
      <c r="BN525" s="51">
        <v>1020</v>
      </c>
      <c r="BO525" s="51">
        <v>1044</v>
      </c>
      <c r="BP525" s="51">
        <v>1011</v>
      </c>
      <c r="BQ525" s="51">
        <v>1022</v>
      </c>
      <c r="BR525" s="51">
        <v>1019</v>
      </c>
      <c r="BS525" s="51">
        <v>1000</v>
      </c>
      <c r="BT525" s="51">
        <v>978</v>
      </c>
      <c r="BU525" s="51">
        <v>969</v>
      </c>
      <c r="BV525" s="51">
        <v>997</v>
      </c>
      <c r="BW525" s="51">
        <v>934</v>
      </c>
      <c r="BX525" s="51">
        <v>911</v>
      </c>
      <c r="BY525" s="51">
        <v>854</v>
      </c>
      <c r="BZ525" s="51">
        <v>857</v>
      </c>
      <c r="CA525" s="51">
        <v>804</v>
      </c>
      <c r="CB525" s="51">
        <v>797</v>
      </c>
      <c r="CC525" s="51">
        <v>775</v>
      </c>
      <c r="CD525" s="51">
        <v>801</v>
      </c>
      <c r="CE525" s="51">
        <v>680</v>
      </c>
      <c r="CF525" s="51">
        <v>706</v>
      </c>
      <c r="CG525" s="51">
        <v>723</v>
      </c>
      <c r="CH525" s="51">
        <v>661</v>
      </c>
      <c r="CI525" s="51">
        <v>639</v>
      </c>
      <c r="CJ525" s="51">
        <v>641</v>
      </c>
      <c r="CK525" s="51">
        <v>599</v>
      </c>
      <c r="CL525" s="51">
        <v>541</v>
      </c>
      <c r="CM525" s="51">
        <v>540</v>
      </c>
      <c r="CN525" s="51">
        <v>477</v>
      </c>
      <c r="CO525" s="51">
        <v>447</v>
      </c>
      <c r="CP525" s="51">
        <v>344</v>
      </c>
      <c r="CQ525" s="51">
        <v>330</v>
      </c>
      <c r="CR525" s="51">
        <v>312</v>
      </c>
      <c r="CS525" s="51">
        <v>289</v>
      </c>
      <c r="CT525" s="51">
        <v>234</v>
      </c>
      <c r="CU525" s="51">
        <v>193</v>
      </c>
      <c r="CV525" s="51">
        <v>162</v>
      </c>
      <c r="CW525" s="51">
        <v>118</v>
      </c>
      <c r="CX525" s="51">
        <v>137</v>
      </c>
      <c r="CY525" s="51">
        <v>364</v>
      </c>
      <c r="CZ525" s="51">
        <v>731</v>
      </c>
      <c r="DA525" s="51">
        <v>677</v>
      </c>
      <c r="DB525" s="51">
        <v>750</v>
      </c>
      <c r="DC525" s="51">
        <v>839</v>
      </c>
      <c r="DD525" s="51">
        <v>826</v>
      </c>
      <c r="DE525" s="51">
        <v>823</v>
      </c>
      <c r="DF525" s="51">
        <v>816</v>
      </c>
      <c r="DG525" s="51">
        <v>898</v>
      </c>
      <c r="DH525" s="51">
        <v>877</v>
      </c>
      <c r="DI525" s="51">
        <v>865</v>
      </c>
      <c r="DJ525" s="51">
        <v>848</v>
      </c>
      <c r="DK525" s="51">
        <v>927</v>
      </c>
      <c r="DL525" s="51">
        <v>857</v>
      </c>
      <c r="DM525" s="51">
        <v>919</v>
      </c>
      <c r="DN525" s="51">
        <v>926</v>
      </c>
      <c r="DO525" s="51">
        <v>854</v>
      </c>
      <c r="DP525" s="51">
        <v>826</v>
      </c>
      <c r="DQ525" s="51">
        <v>829</v>
      </c>
      <c r="DR525" s="51">
        <v>842</v>
      </c>
      <c r="DS525" s="51">
        <v>772</v>
      </c>
      <c r="DT525" s="51">
        <v>618</v>
      </c>
      <c r="DU525" s="51">
        <v>683</v>
      </c>
      <c r="DV525" s="51">
        <v>678</v>
      </c>
      <c r="DW525" s="51">
        <v>712</v>
      </c>
      <c r="DX525" s="51">
        <v>742</v>
      </c>
      <c r="DY525" s="51">
        <v>802</v>
      </c>
      <c r="DZ525" s="51">
        <v>750</v>
      </c>
      <c r="EA525" s="51">
        <v>740</v>
      </c>
      <c r="EB525" s="51">
        <v>779</v>
      </c>
      <c r="EC525" s="51">
        <v>822</v>
      </c>
      <c r="ED525" s="51">
        <v>769</v>
      </c>
      <c r="EE525" s="51">
        <v>851</v>
      </c>
      <c r="EF525" s="51">
        <v>845</v>
      </c>
      <c r="EG525" s="51">
        <v>805</v>
      </c>
      <c r="EH525" s="51">
        <v>918</v>
      </c>
      <c r="EI525" s="51">
        <v>889</v>
      </c>
      <c r="EJ525" s="51">
        <v>875</v>
      </c>
      <c r="EK525" s="51">
        <v>846</v>
      </c>
      <c r="EL525" s="51">
        <v>866</v>
      </c>
      <c r="EM525" s="51">
        <v>838</v>
      </c>
      <c r="EN525" s="51">
        <v>927</v>
      </c>
      <c r="EO525" s="51">
        <v>881</v>
      </c>
      <c r="EP525" s="51">
        <v>965</v>
      </c>
      <c r="EQ525" s="51">
        <v>904</v>
      </c>
      <c r="ER525" s="51">
        <v>837</v>
      </c>
      <c r="ES525" s="51">
        <v>839</v>
      </c>
      <c r="ET525" s="51">
        <v>877</v>
      </c>
      <c r="EU525" s="51">
        <v>874</v>
      </c>
      <c r="EV525" s="51">
        <v>938</v>
      </c>
      <c r="EW525" s="51">
        <v>972</v>
      </c>
      <c r="EX525" s="51">
        <v>999</v>
      </c>
      <c r="EY525" s="51">
        <v>1051</v>
      </c>
      <c r="EZ525" s="51">
        <v>1047</v>
      </c>
      <c r="FA525" s="51">
        <v>1064</v>
      </c>
      <c r="FB525" s="51">
        <v>1089</v>
      </c>
      <c r="FC525" s="51">
        <v>1066</v>
      </c>
      <c r="FD525" s="51">
        <v>1058</v>
      </c>
      <c r="FE525" s="51">
        <v>1130</v>
      </c>
      <c r="FF525" s="51">
        <v>1041</v>
      </c>
      <c r="FG525" s="51">
        <v>941</v>
      </c>
      <c r="FH525" s="51">
        <v>1015</v>
      </c>
      <c r="FI525" s="51">
        <v>974</v>
      </c>
      <c r="FJ525" s="51">
        <v>940</v>
      </c>
      <c r="FK525" s="51">
        <v>937</v>
      </c>
      <c r="FL525" s="51">
        <v>901</v>
      </c>
      <c r="FM525" s="51">
        <v>853</v>
      </c>
      <c r="FN525" s="51">
        <v>854</v>
      </c>
      <c r="FO525" s="51">
        <v>811</v>
      </c>
      <c r="FP525" s="51">
        <v>727</v>
      </c>
      <c r="FQ525" s="51">
        <v>778</v>
      </c>
      <c r="FR525" s="51">
        <v>726</v>
      </c>
      <c r="FS525" s="51">
        <v>672</v>
      </c>
      <c r="FT525" s="51">
        <v>700</v>
      </c>
      <c r="FU525" s="51">
        <v>739</v>
      </c>
      <c r="FV525" s="51">
        <v>657</v>
      </c>
      <c r="FW525" s="51">
        <v>685</v>
      </c>
      <c r="FX525" s="51">
        <v>638</v>
      </c>
      <c r="FY525" s="51">
        <v>627</v>
      </c>
      <c r="FZ525" s="51">
        <v>585</v>
      </c>
      <c r="GA525" s="51">
        <v>568</v>
      </c>
      <c r="GB525" s="51">
        <v>515</v>
      </c>
      <c r="GC525" s="51">
        <v>498</v>
      </c>
      <c r="GD525" s="51">
        <v>409</v>
      </c>
      <c r="GE525" s="51">
        <v>424</v>
      </c>
      <c r="GF525" s="51">
        <v>357</v>
      </c>
      <c r="GG525" s="51">
        <v>327</v>
      </c>
      <c r="GH525" s="51">
        <v>275</v>
      </c>
      <c r="GI525" s="51">
        <v>281</v>
      </c>
      <c r="GJ525" s="51">
        <v>200</v>
      </c>
      <c r="GK525" s="51">
        <v>207</v>
      </c>
      <c r="GL525" s="52">
        <v>807</v>
      </c>
    </row>
    <row r="526" spans="1:194" s="1" customFormat="1">
      <c r="A526" s="30" t="s">
        <v>128</v>
      </c>
      <c r="B526" s="1" t="s">
        <v>598</v>
      </c>
      <c r="C526" s="29" t="str">
        <f t="shared" si="124"/>
        <v>LA NI - Derry City and Strabane</v>
      </c>
      <c r="D526" s="50">
        <f t="shared" si="126"/>
        <v>55287</v>
      </c>
      <c r="E526" s="50">
        <f t="shared" si="127"/>
        <v>59619</v>
      </c>
      <c r="F526" s="51">
        <f t="shared" si="136"/>
        <v>150836</v>
      </c>
      <c r="G526" s="51">
        <f t="shared" si="137"/>
        <v>73562</v>
      </c>
      <c r="H526" s="52">
        <f t="shared" si="138"/>
        <v>77274</v>
      </c>
      <c r="I526" s="52">
        <f t="shared" si="139"/>
        <v>55287</v>
      </c>
      <c r="J526" s="52">
        <f t="shared" si="140"/>
        <v>59619</v>
      </c>
      <c r="K526" s="49">
        <f t="shared" si="141"/>
        <v>18275</v>
      </c>
      <c r="L526" s="50">
        <f t="shared" si="142"/>
        <v>17655</v>
      </c>
      <c r="M526" s="51">
        <v>940</v>
      </c>
      <c r="N526" s="51">
        <v>925</v>
      </c>
      <c r="O526" s="51">
        <v>934</v>
      </c>
      <c r="P526" s="51">
        <v>970</v>
      </c>
      <c r="Q526" s="51">
        <v>960</v>
      </c>
      <c r="R526" s="51">
        <v>979</v>
      </c>
      <c r="S526" s="51">
        <v>1098</v>
      </c>
      <c r="T526" s="51">
        <v>1002</v>
      </c>
      <c r="U526" s="51">
        <v>1034</v>
      </c>
      <c r="V526" s="51">
        <v>1026</v>
      </c>
      <c r="W526" s="51">
        <v>1102</v>
      </c>
      <c r="X526" s="51">
        <v>1054</v>
      </c>
      <c r="Y526" s="51">
        <v>1059</v>
      </c>
      <c r="Z526" s="51">
        <v>1082</v>
      </c>
      <c r="AA526" s="51">
        <v>1075</v>
      </c>
      <c r="AB526" s="51">
        <v>1043</v>
      </c>
      <c r="AC526" s="51">
        <v>1016</v>
      </c>
      <c r="AD526" s="51">
        <v>976</v>
      </c>
      <c r="AE526" s="51">
        <v>981</v>
      </c>
      <c r="AF526" s="51">
        <v>885</v>
      </c>
      <c r="AG526" s="51">
        <v>795</v>
      </c>
      <c r="AH526" s="51">
        <v>783</v>
      </c>
      <c r="AI526" s="51">
        <v>908</v>
      </c>
      <c r="AJ526" s="51">
        <v>831</v>
      </c>
      <c r="AK526" s="51">
        <v>902</v>
      </c>
      <c r="AL526" s="51">
        <v>875</v>
      </c>
      <c r="AM526" s="51">
        <v>962</v>
      </c>
      <c r="AN526" s="51">
        <v>850</v>
      </c>
      <c r="AO526" s="51">
        <v>733</v>
      </c>
      <c r="AP526" s="51">
        <v>844</v>
      </c>
      <c r="AQ526" s="51">
        <v>895</v>
      </c>
      <c r="AR526" s="51">
        <v>859</v>
      </c>
      <c r="AS526" s="51">
        <v>889</v>
      </c>
      <c r="AT526" s="51">
        <v>945</v>
      </c>
      <c r="AU526" s="51">
        <v>900</v>
      </c>
      <c r="AV526" s="51">
        <v>991</v>
      </c>
      <c r="AW526" s="51">
        <v>978</v>
      </c>
      <c r="AX526" s="51">
        <v>960</v>
      </c>
      <c r="AY526" s="51">
        <v>906</v>
      </c>
      <c r="AZ526" s="51">
        <v>964</v>
      </c>
      <c r="BA526" s="51">
        <v>940</v>
      </c>
      <c r="BB526" s="51">
        <v>886</v>
      </c>
      <c r="BC526" s="51">
        <v>1007</v>
      </c>
      <c r="BD526" s="51">
        <v>886</v>
      </c>
      <c r="BE526" s="51">
        <v>863</v>
      </c>
      <c r="BF526" s="51">
        <v>876</v>
      </c>
      <c r="BG526" s="51">
        <v>925</v>
      </c>
      <c r="BH526" s="51">
        <v>850</v>
      </c>
      <c r="BI526" s="51">
        <v>946</v>
      </c>
      <c r="BJ526" s="51">
        <v>986</v>
      </c>
      <c r="BK526" s="51">
        <v>989</v>
      </c>
      <c r="BL526" s="51">
        <v>1015</v>
      </c>
      <c r="BM526" s="51">
        <v>1055</v>
      </c>
      <c r="BN526" s="51">
        <v>1041</v>
      </c>
      <c r="BO526" s="51">
        <v>1034</v>
      </c>
      <c r="BP526" s="51">
        <v>1016</v>
      </c>
      <c r="BQ526" s="51">
        <v>1048</v>
      </c>
      <c r="BR526" s="51">
        <v>1054</v>
      </c>
      <c r="BS526" s="51">
        <v>1029</v>
      </c>
      <c r="BT526" s="51">
        <v>1002</v>
      </c>
      <c r="BU526" s="51">
        <v>1048</v>
      </c>
      <c r="BV526" s="51">
        <v>965</v>
      </c>
      <c r="BW526" s="51">
        <v>925</v>
      </c>
      <c r="BX526" s="51">
        <v>828</v>
      </c>
      <c r="BY526" s="51">
        <v>803</v>
      </c>
      <c r="BZ526" s="51">
        <v>814</v>
      </c>
      <c r="CA526" s="51">
        <v>774</v>
      </c>
      <c r="CB526" s="51">
        <v>766</v>
      </c>
      <c r="CC526" s="51">
        <v>716</v>
      </c>
      <c r="CD526" s="51">
        <v>666</v>
      </c>
      <c r="CE526" s="51">
        <v>624</v>
      </c>
      <c r="CF526" s="51">
        <v>703</v>
      </c>
      <c r="CG526" s="51">
        <v>618</v>
      </c>
      <c r="CH526" s="51">
        <v>685</v>
      </c>
      <c r="CI526" s="51">
        <v>573</v>
      </c>
      <c r="CJ526" s="51">
        <v>584</v>
      </c>
      <c r="CK526" s="51">
        <v>523</v>
      </c>
      <c r="CL526" s="51">
        <v>446</v>
      </c>
      <c r="CM526" s="51">
        <v>450</v>
      </c>
      <c r="CN526" s="51">
        <v>363</v>
      </c>
      <c r="CO526" s="51">
        <v>346</v>
      </c>
      <c r="CP526" s="51">
        <v>304</v>
      </c>
      <c r="CQ526" s="51">
        <v>277</v>
      </c>
      <c r="CR526" s="51">
        <v>248</v>
      </c>
      <c r="CS526" s="51">
        <v>249</v>
      </c>
      <c r="CT526" s="51">
        <v>182</v>
      </c>
      <c r="CU526" s="51">
        <v>161</v>
      </c>
      <c r="CV526" s="51">
        <v>122</v>
      </c>
      <c r="CW526" s="51">
        <v>101</v>
      </c>
      <c r="CX526" s="51">
        <v>98</v>
      </c>
      <c r="CY526" s="51">
        <v>241</v>
      </c>
      <c r="CZ526" s="51">
        <v>901</v>
      </c>
      <c r="DA526" s="51">
        <v>920</v>
      </c>
      <c r="DB526" s="51">
        <v>873</v>
      </c>
      <c r="DC526" s="51">
        <v>932</v>
      </c>
      <c r="DD526" s="51">
        <v>928</v>
      </c>
      <c r="DE526" s="51">
        <v>945</v>
      </c>
      <c r="DF526" s="51">
        <v>995</v>
      </c>
      <c r="DG526" s="51">
        <v>1015</v>
      </c>
      <c r="DH526" s="51">
        <v>1000</v>
      </c>
      <c r="DI526" s="51">
        <v>984</v>
      </c>
      <c r="DJ526" s="51">
        <v>1037</v>
      </c>
      <c r="DK526" s="51">
        <v>1056</v>
      </c>
      <c r="DL526" s="51">
        <v>1057</v>
      </c>
      <c r="DM526" s="51">
        <v>1050</v>
      </c>
      <c r="DN526" s="51">
        <v>1046</v>
      </c>
      <c r="DO526" s="51">
        <v>953</v>
      </c>
      <c r="DP526" s="51">
        <v>1003</v>
      </c>
      <c r="DQ526" s="51">
        <v>960</v>
      </c>
      <c r="DR526" s="51">
        <v>933</v>
      </c>
      <c r="DS526" s="51">
        <v>797</v>
      </c>
      <c r="DT526" s="51">
        <v>648</v>
      </c>
      <c r="DU526" s="51">
        <v>693</v>
      </c>
      <c r="DV526" s="51">
        <v>678</v>
      </c>
      <c r="DW526" s="51">
        <v>845</v>
      </c>
      <c r="DX526" s="51">
        <v>943</v>
      </c>
      <c r="DY526" s="51">
        <v>923</v>
      </c>
      <c r="DZ526" s="51">
        <v>853</v>
      </c>
      <c r="EA526" s="51">
        <v>877</v>
      </c>
      <c r="EB526" s="51">
        <v>909</v>
      </c>
      <c r="EC526" s="51">
        <v>960</v>
      </c>
      <c r="ED526" s="51">
        <v>972</v>
      </c>
      <c r="EE526" s="51">
        <v>1006</v>
      </c>
      <c r="EF526" s="51">
        <v>1044</v>
      </c>
      <c r="EG526" s="51">
        <v>1010</v>
      </c>
      <c r="EH526" s="51">
        <v>1148</v>
      </c>
      <c r="EI526" s="51">
        <v>1050</v>
      </c>
      <c r="EJ526" s="51">
        <v>1079</v>
      </c>
      <c r="EK526" s="51">
        <v>1042</v>
      </c>
      <c r="EL526" s="51">
        <v>1082</v>
      </c>
      <c r="EM526" s="51">
        <v>1091</v>
      </c>
      <c r="EN526" s="51">
        <v>1059</v>
      </c>
      <c r="EO526" s="51">
        <v>1055</v>
      </c>
      <c r="EP526" s="51">
        <v>1099</v>
      </c>
      <c r="EQ526" s="51">
        <v>1050</v>
      </c>
      <c r="ER526" s="51">
        <v>1039</v>
      </c>
      <c r="ES526" s="51">
        <v>972</v>
      </c>
      <c r="ET526" s="51">
        <v>948</v>
      </c>
      <c r="EU526" s="51">
        <v>983</v>
      </c>
      <c r="EV526" s="51">
        <v>992</v>
      </c>
      <c r="EW526" s="51">
        <v>1025</v>
      </c>
      <c r="EX526" s="51">
        <v>1081</v>
      </c>
      <c r="EY526" s="51">
        <v>1114</v>
      </c>
      <c r="EZ526" s="51">
        <v>1055</v>
      </c>
      <c r="FA526" s="51">
        <v>1098</v>
      </c>
      <c r="FB526" s="51">
        <v>1096</v>
      </c>
      <c r="FC526" s="51">
        <v>1135</v>
      </c>
      <c r="FD526" s="51">
        <v>1149</v>
      </c>
      <c r="FE526" s="51">
        <v>1107</v>
      </c>
      <c r="FF526" s="51">
        <v>1046</v>
      </c>
      <c r="FG526" s="51">
        <v>1085</v>
      </c>
      <c r="FH526" s="51">
        <v>1018</v>
      </c>
      <c r="FI526" s="51">
        <v>955</v>
      </c>
      <c r="FJ526" s="51">
        <v>922</v>
      </c>
      <c r="FK526" s="51">
        <v>938</v>
      </c>
      <c r="FL526" s="51">
        <v>890</v>
      </c>
      <c r="FM526" s="51">
        <v>813</v>
      </c>
      <c r="FN526" s="51">
        <v>783</v>
      </c>
      <c r="FO526" s="51">
        <v>715</v>
      </c>
      <c r="FP526" s="51">
        <v>760</v>
      </c>
      <c r="FQ526" s="51">
        <v>743</v>
      </c>
      <c r="FR526" s="51">
        <v>711</v>
      </c>
      <c r="FS526" s="51">
        <v>709</v>
      </c>
      <c r="FT526" s="51">
        <v>680</v>
      </c>
      <c r="FU526" s="51">
        <v>594</v>
      </c>
      <c r="FV526" s="51">
        <v>638</v>
      </c>
      <c r="FW526" s="51">
        <v>605</v>
      </c>
      <c r="FX526" s="51">
        <v>553</v>
      </c>
      <c r="FY526" s="51">
        <v>556</v>
      </c>
      <c r="FZ526" s="51">
        <v>531</v>
      </c>
      <c r="GA526" s="51">
        <v>483</v>
      </c>
      <c r="GB526" s="51">
        <v>381</v>
      </c>
      <c r="GC526" s="51">
        <v>349</v>
      </c>
      <c r="GD526" s="51">
        <v>366</v>
      </c>
      <c r="GE526" s="51">
        <v>298</v>
      </c>
      <c r="GF526" s="51">
        <v>316</v>
      </c>
      <c r="GG526" s="51">
        <v>236</v>
      </c>
      <c r="GH526" s="51">
        <v>243</v>
      </c>
      <c r="GI526" s="51">
        <v>220</v>
      </c>
      <c r="GJ526" s="51">
        <v>197</v>
      </c>
      <c r="GK526" s="51">
        <v>156</v>
      </c>
      <c r="GL526" s="52">
        <v>489</v>
      </c>
    </row>
    <row r="527" spans="1:194" s="1" customFormat="1">
      <c r="A527" s="30" t="s">
        <v>128</v>
      </c>
      <c r="B527" s="1" t="s">
        <v>599</v>
      </c>
      <c r="C527" s="29" t="str">
        <f t="shared" si="124"/>
        <v>LA NI - Fermanagh and Omagh</v>
      </c>
      <c r="D527" s="50">
        <f t="shared" si="126"/>
        <v>44244</v>
      </c>
      <c r="E527" s="50">
        <f t="shared" si="127"/>
        <v>44859</v>
      </c>
      <c r="F527" s="51">
        <f t="shared" si="136"/>
        <v>116994</v>
      </c>
      <c r="G527" s="51">
        <f t="shared" si="137"/>
        <v>58418</v>
      </c>
      <c r="H527" s="52">
        <f t="shared" si="138"/>
        <v>58576</v>
      </c>
      <c r="I527" s="52">
        <f t="shared" si="139"/>
        <v>44244</v>
      </c>
      <c r="J527" s="52">
        <f t="shared" si="140"/>
        <v>44859</v>
      </c>
      <c r="K527" s="49">
        <f t="shared" si="141"/>
        <v>14174</v>
      </c>
      <c r="L527" s="50">
        <f t="shared" si="142"/>
        <v>13717</v>
      </c>
      <c r="M527" s="51">
        <v>663</v>
      </c>
      <c r="N527" s="51">
        <v>673</v>
      </c>
      <c r="O527" s="51">
        <v>713</v>
      </c>
      <c r="P527" s="51">
        <v>774</v>
      </c>
      <c r="Q527" s="51">
        <v>799</v>
      </c>
      <c r="R527" s="51">
        <v>743</v>
      </c>
      <c r="S527" s="51">
        <v>834</v>
      </c>
      <c r="T527" s="51">
        <v>769</v>
      </c>
      <c r="U527" s="51">
        <v>769</v>
      </c>
      <c r="V527" s="51">
        <v>825</v>
      </c>
      <c r="W527" s="51">
        <v>843</v>
      </c>
      <c r="X527" s="51">
        <v>761</v>
      </c>
      <c r="Y527" s="51">
        <v>891</v>
      </c>
      <c r="Z527" s="51">
        <v>870</v>
      </c>
      <c r="AA527" s="51">
        <v>858</v>
      </c>
      <c r="AB527" s="51">
        <v>820</v>
      </c>
      <c r="AC527" s="51">
        <v>779</v>
      </c>
      <c r="AD527" s="51">
        <v>790</v>
      </c>
      <c r="AE527" s="51">
        <v>801</v>
      </c>
      <c r="AF527" s="51">
        <v>598</v>
      </c>
      <c r="AG527" s="51">
        <v>594</v>
      </c>
      <c r="AH527" s="51">
        <v>562</v>
      </c>
      <c r="AI527" s="51">
        <v>591</v>
      </c>
      <c r="AJ527" s="51">
        <v>682</v>
      </c>
      <c r="AK527" s="51">
        <v>665</v>
      </c>
      <c r="AL527" s="51">
        <v>654</v>
      </c>
      <c r="AM527" s="51">
        <v>658</v>
      </c>
      <c r="AN527" s="51">
        <v>625</v>
      </c>
      <c r="AO527" s="51">
        <v>670</v>
      </c>
      <c r="AP527" s="51">
        <v>668</v>
      </c>
      <c r="AQ527" s="51">
        <v>582</v>
      </c>
      <c r="AR527" s="51">
        <v>615</v>
      </c>
      <c r="AS527" s="51">
        <v>647</v>
      </c>
      <c r="AT527" s="51">
        <v>652</v>
      </c>
      <c r="AU527" s="51">
        <v>706</v>
      </c>
      <c r="AV527" s="51">
        <v>677</v>
      </c>
      <c r="AW527" s="51">
        <v>746</v>
      </c>
      <c r="AX527" s="51">
        <v>767</v>
      </c>
      <c r="AY527" s="51">
        <v>753</v>
      </c>
      <c r="AZ527" s="51">
        <v>791</v>
      </c>
      <c r="BA527" s="51">
        <v>772</v>
      </c>
      <c r="BB527" s="51">
        <v>776</v>
      </c>
      <c r="BC527" s="51">
        <v>775</v>
      </c>
      <c r="BD527" s="51">
        <v>701</v>
      </c>
      <c r="BE527" s="51">
        <v>726</v>
      </c>
      <c r="BF527" s="51">
        <v>657</v>
      </c>
      <c r="BG527" s="51">
        <v>671</v>
      </c>
      <c r="BH527" s="51">
        <v>741</v>
      </c>
      <c r="BI527" s="51">
        <v>764</v>
      </c>
      <c r="BJ527" s="51">
        <v>769</v>
      </c>
      <c r="BK527" s="51">
        <v>803</v>
      </c>
      <c r="BL527" s="51">
        <v>815</v>
      </c>
      <c r="BM527" s="51">
        <v>817</v>
      </c>
      <c r="BN527" s="51">
        <v>765</v>
      </c>
      <c r="BO527" s="51">
        <v>788</v>
      </c>
      <c r="BP527" s="51">
        <v>740</v>
      </c>
      <c r="BQ527" s="51">
        <v>741</v>
      </c>
      <c r="BR527" s="51">
        <v>808</v>
      </c>
      <c r="BS527" s="51">
        <v>774</v>
      </c>
      <c r="BT527" s="51">
        <v>830</v>
      </c>
      <c r="BU527" s="51">
        <v>782</v>
      </c>
      <c r="BV527" s="51">
        <v>774</v>
      </c>
      <c r="BW527" s="51">
        <v>740</v>
      </c>
      <c r="BX527" s="51">
        <v>676</v>
      </c>
      <c r="BY527" s="51">
        <v>699</v>
      </c>
      <c r="BZ527" s="51">
        <v>709</v>
      </c>
      <c r="CA527" s="51">
        <v>728</v>
      </c>
      <c r="CB527" s="51">
        <v>677</v>
      </c>
      <c r="CC527" s="51">
        <v>661</v>
      </c>
      <c r="CD527" s="51">
        <v>643</v>
      </c>
      <c r="CE527" s="51">
        <v>592</v>
      </c>
      <c r="CF527" s="51">
        <v>621</v>
      </c>
      <c r="CG527" s="51">
        <v>547</v>
      </c>
      <c r="CH527" s="51">
        <v>596</v>
      </c>
      <c r="CI527" s="51">
        <v>517</v>
      </c>
      <c r="CJ527" s="51">
        <v>509</v>
      </c>
      <c r="CK527" s="51">
        <v>444</v>
      </c>
      <c r="CL527" s="51">
        <v>395</v>
      </c>
      <c r="CM527" s="51">
        <v>400</v>
      </c>
      <c r="CN527" s="51">
        <v>370</v>
      </c>
      <c r="CO527" s="51">
        <v>301</v>
      </c>
      <c r="CP527" s="51">
        <v>271</v>
      </c>
      <c r="CQ527" s="51">
        <v>260</v>
      </c>
      <c r="CR527" s="51">
        <v>229</v>
      </c>
      <c r="CS527" s="51">
        <v>232</v>
      </c>
      <c r="CT527" s="51">
        <v>181</v>
      </c>
      <c r="CU527" s="51">
        <v>142</v>
      </c>
      <c r="CV527" s="51">
        <v>150</v>
      </c>
      <c r="CW527" s="51">
        <v>110</v>
      </c>
      <c r="CX527" s="51">
        <v>87</v>
      </c>
      <c r="CY527" s="51">
        <v>264</v>
      </c>
      <c r="CZ527" s="51">
        <v>659</v>
      </c>
      <c r="DA527" s="51">
        <v>722</v>
      </c>
      <c r="DB527" s="51">
        <v>706</v>
      </c>
      <c r="DC527" s="51">
        <v>693</v>
      </c>
      <c r="DD527" s="51">
        <v>778</v>
      </c>
      <c r="DE527" s="51">
        <v>793</v>
      </c>
      <c r="DF527" s="51">
        <v>759</v>
      </c>
      <c r="DG527" s="51">
        <v>812</v>
      </c>
      <c r="DH527" s="51">
        <v>822</v>
      </c>
      <c r="DI527" s="51">
        <v>717</v>
      </c>
      <c r="DJ527" s="51">
        <v>790</v>
      </c>
      <c r="DK527" s="51">
        <v>827</v>
      </c>
      <c r="DL527" s="51">
        <v>812</v>
      </c>
      <c r="DM527" s="51">
        <v>762</v>
      </c>
      <c r="DN527" s="51">
        <v>759</v>
      </c>
      <c r="DO527" s="51">
        <v>787</v>
      </c>
      <c r="DP527" s="51">
        <v>768</v>
      </c>
      <c r="DQ527" s="51">
        <v>751</v>
      </c>
      <c r="DR527" s="51">
        <v>689</v>
      </c>
      <c r="DS527" s="51">
        <v>421</v>
      </c>
      <c r="DT527" s="51">
        <v>472</v>
      </c>
      <c r="DU527" s="51">
        <v>431</v>
      </c>
      <c r="DV527" s="51">
        <v>563</v>
      </c>
      <c r="DW527" s="51">
        <v>597</v>
      </c>
      <c r="DX527" s="51">
        <v>623</v>
      </c>
      <c r="DY527" s="51">
        <v>566</v>
      </c>
      <c r="DZ527" s="51">
        <v>649</v>
      </c>
      <c r="EA527" s="51">
        <v>628</v>
      </c>
      <c r="EB527" s="51">
        <v>568</v>
      </c>
      <c r="EC527" s="51">
        <v>595</v>
      </c>
      <c r="ED527" s="51">
        <v>591</v>
      </c>
      <c r="EE527" s="51">
        <v>601</v>
      </c>
      <c r="EF527" s="51">
        <v>688</v>
      </c>
      <c r="EG527" s="51">
        <v>701</v>
      </c>
      <c r="EH527" s="51">
        <v>695</v>
      </c>
      <c r="EI527" s="51">
        <v>777</v>
      </c>
      <c r="EJ527" s="51">
        <v>768</v>
      </c>
      <c r="EK527" s="51">
        <v>784</v>
      </c>
      <c r="EL527" s="51">
        <v>818</v>
      </c>
      <c r="EM527" s="51">
        <v>743</v>
      </c>
      <c r="EN527" s="51">
        <v>715</v>
      </c>
      <c r="EO527" s="51">
        <v>776</v>
      </c>
      <c r="EP527" s="51">
        <v>834</v>
      </c>
      <c r="EQ527" s="51">
        <v>836</v>
      </c>
      <c r="ER527" s="51">
        <v>723</v>
      </c>
      <c r="ES527" s="51">
        <v>744</v>
      </c>
      <c r="ET527" s="51">
        <v>743</v>
      </c>
      <c r="EU527" s="51">
        <v>681</v>
      </c>
      <c r="EV527" s="51">
        <v>777</v>
      </c>
      <c r="EW527" s="51">
        <v>780</v>
      </c>
      <c r="EX527" s="51">
        <v>801</v>
      </c>
      <c r="EY527" s="51">
        <v>781</v>
      </c>
      <c r="EZ527" s="51">
        <v>762</v>
      </c>
      <c r="FA527" s="51">
        <v>851</v>
      </c>
      <c r="FB527" s="51">
        <v>814</v>
      </c>
      <c r="FC527" s="51">
        <v>795</v>
      </c>
      <c r="FD527" s="51">
        <v>804</v>
      </c>
      <c r="FE527" s="51">
        <v>817</v>
      </c>
      <c r="FF527" s="51">
        <v>815</v>
      </c>
      <c r="FG527" s="51">
        <v>773</v>
      </c>
      <c r="FH527" s="51">
        <v>757</v>
      </c>
      <c r="FI527" s="51">
        <v>746</v>
      </c>
      <c r="FJ527" s="51">
        <v>750</v>
      </c>
      <c r="FK527" s="51">
        <v>761</v>
      </c>
      <c r="FL527" s="51">
        <v>743</v>
      </c>
      <c r="FM527" s="51">
        <v>687</v>
      </c>
      <c r="FN527" s="51">
        <v>661</v>
      </c>
      <c r="FO527" s="51">
        <v>662</v>
      </c>
      <c r="FP527" s="51">
        <v>606</v>
      </c>
      <c r="FQ527" s="51">
        <v>635</v>
      </c>
      <c r="FR527" s="51">
        <v>587</v>
      </c>
      <c r="FS527" s="51">
        <v>573</v>
      </c>
      <c r="FT527" s="51">
        <v>575</v>
      </c>
      <c r="FU527" s="51">
        <v>559</v>
      </c>
      <c r="FV527" s="51">
        <v>524</v>
      </c>
      <c r="FW527" s="51">
        <v>551</v>
      </c>
      <c r="FX527" s="51">
        <v>490</v>
      </c>
      <c r="FY527" s="51">
        <v>458</v>
      </c>
      <c r="FZ527" s="51">
        <v>399</v>
      </c>
      <c r="GA527" s="51">
        <v>384</v>
      </c>
      <c r="GB527" s="51">
        <v>367</v>
      </c>
      <c r="GC527" s="51">
        <v>329</v>
      </c>
      <c r="GD527" s="51">
        <v>267</v>
      </c>
      <c r="GE527" s="51">
        <v>283</v>
      </c>
      <c r="GF527" s="51">
        <v>265</v>
      </c>
      <c r="GG527" s="51">
        <v>293</v>
      </c>
      <c r="GH527" s="51">
        <v>225</v>
      </c>
      <c r="GI527" s="51">
        <v>186</v>
      </c>
      <c r="GJ527" s="51">
        <v>171</v>
      </c>
      <c r="GK527" s="51">
        <v>140</v>
      </c>
      <c r="GL527" s="52">
        <v>635</v>
      </c>
    </row>
    <row r="528" spans="1:194" s="1" customFormat="1">
      <c r="A528" s="30" t="s">
        <v>128</v>
      </c>
      <c r="B528" s="1" t="s">
        <v>600</v>
      </c>
      <c r="C528" s="29" t="str">
        <f t="shared" si="124"/>
        <v>LA NI - Lisburn and Castlereagh</v>
      </c>
      <c r="D528" s="50">
        <f t="shared" si="126"/>
        <v>56236</v>
      </c>
      <c r="E528" s="50">
        <f t="shared" si="127"/>
        <v>59820</v>
      </c>
      <c r="F528" s="51">
        <f t="shared" si="136"/>
        <v>149915</v>
      </c>
      <c r="G528" s="51">
        <f t="shared" si="137"/>
        <v>73814</v>
      </c>
      <c r="H528" s="52">
        <f t="shared" si="138"/>
        <v>76101</v>
      </c>
      <c r="I528" s="52">
        <f t="shared" si="139"/>
        <v>56236</v>
      </c>
      <c r="J528" s="52">
        <f t="shared" si="140"/>
        <v>59820</v>
      </c>
      <c r="K528" s="49">
        <f t="shared" si="141"/>
        <v>17578</v>
      </c>
      <c r="L528" s="50">
        <f t="shared" si="142"/>
        <v>16281</v>
      </c>
      <c r="M528" s="51">
        <v>857</v>
      </c>
      <c r="N528" s="51">
        <v>880</v>
      </c>
      <c r="O528" s="51">
        <v>936</v>
      </c>
      <c r="P528" s="51">
        <v>938</v>
      </c>
      <c r="Q528" s="51">
        <v>1003</v>
      </c>
      <c r="R528" s="51">
        <v>1010</v>
      </c>
      <c r="S528" s="51">
        <v>938</v>
      </c>
      <c r="T528" s="51">
        <v>1023</v>
      </c>
      <c r="U528" s="51">
        <v>1015</v>
      </c>
      <c r="V528" s="51">
        <v>1000</v>
      </c>
      <c r="W528" s="51">
        <v>1035</v>
      </c>
      <c r="X528" s="51">
        <v>1068</v>
      </c>
      <c r="Y528" s="51">
        <v>1041</v>
      </c>
      <c r="Z528" s="51">
        <v>985</v>
      </c>
      <c r="AA528" s="51">
        <v>1015</v>
      </c>
      <c r="AB528" s="51">
        <v>979</v>
      </c>
      <c r="AC528" s="51">
        <v>930</v>
      </c>
      <c r="AD528" s="51">
        <v>925</v>
      </c>
      <c r="AE528" s="51">
        <v>863</v>
      </c>
      <c r="AF528" s="51">
        <v>751</v>
      </c>
      <c r="AG528" s="51">
        <v>597</v>
      </c>
      <c r="AH528" s="51">
        <v>577</v>
      </c>
      <c r="AI528" s="51">
        <v>650</v>
      </c>
      <c r="AJ528" s="51">
        <v>777</v>
      </c>
      <c r="AK528" s="51">
        <v>739</v>
      </c>
      <c r="AL528" s="51">
        <v>760</v>
      </c>
      <c r="AM528" s="51">
        <v>863</v>
      </c>
      <c r="AN528" s="51">
        <v>828</v>
      </c>
      <c r="AO528" s="51">
        <v>858</v>
      </c>
      <c r="AP528" s="51">
        <v>919</v>
      </c>
      <c r="AQ528" s="51">
        <v>956</v>
      </c>
      <c r="AR528" s="51">
        <v>988</v>
      </c>
      <c r="AS528" s="51">
        <v>1063</v>
      </c>
      <c r="AT528" s="51">
        <v>1016</v>
      </c>
      <c r="AU528" s="51">
        <v>1078</v>
      </c>
      <c r="AV528" s="51">
        <v>1038</v>
      </c>
      <c r="AW528" s="51">
        <v>1007</v>
      </c>
      <c r="AX528" s="51">
        <v>1112</v>
      </c>
      <c r="AY528" s="51">
        <v>1022</v>
      </c>
      <c r="AZ528" s="51">
        <v>1065</v>
      </c>
      <c r="BA528" s="51">
        <v>1029</v>
      </c>
      <c r="BB528" s="51">
        <v>990</v>
      </c>
      <c r="BC528" s="51">
        <v>1060</v>
      </c>
      <c r="BD528" s="51">
        <v>1044</v>
      </c>
      <c r="BE528" s="51">
        <v>960</v>
      </c>
      <c r="BF528" s="51">
        <v>864</v>
      </c>
      <c r="BG528" s="51">
        <v>966</v>
      </c>
      <c r="BH528" s="51">
        <v>906</v>
      </c>
      <c r="BI528" s="51">
        <v>919</v>
      </c>
      <c r="BJ528" s="51">
        <v>971</v>
      </c>
      <c r="BK528" s="51">
        <v>1021</v>
      </c>
      <c r="BL528" s="51">
        <v>998</v>
      </c>
      <c r="BM528" s="51">
        <v>957</v>
      </c>
      <c r="BN528" s="51">
        <v>991</v>
      </c>
      <c r="BO528" s="51">
        <v>1036</v>
      </c>
      <c r="BP528" s="51">
        <v>1048</v>
      </c>
      <c r="BQ528" s="51">
        <v>1045</v>
      </c>
      <c r="BR528" s="51">
        <v>1047</v>
      </c>
      <c r="BS528" s="51">
        <v>1028</v>
      </c>
      <c r="BT528" s="51">
        <v>969</v>
      </c>
      <c r="BU528" s="51">
        <v>969</v>
      </c>
      <c r="BV528" s="51">
        <v>1003</v>
      </c>
      <c r="BW528" s="51">
        <v>895</v>
      </c>
      <c r="BX528" s="51">
        <v>865</v>
      </c>
      <c r="BY528" s="51">
        <v>841</v>
      </c>
      <c r="BZ528" s="51">
        <v>800</v>
      </c>
      <c r="CA528" s="51">
        <v>743</v>
      </c>
      <c r="CB528" s="51">
        <v>732</v>
      </c>
      <c r="CC528" s="51">
        <v>721</v>
      </c>
      <c r="CD528" s="51">
        <v>678</v>
      </c>
      <c r="CE528" s="51">
        <v>597</v>
      </c>
      <c r="CF528" s="51">
        <v>613</v>
      </c>
      <c r="CG528" s="51">
        <v>635</v>
      </c>
      <c r="CH528" s="51">
        <v>593</v>
      </c>
      <c r="CI528" s="51">
        <v>609</v>
      </c>
      <c r="CJ528" s="51">
        <v>608</v>
      </c>
      <c r="CK528" s="51">
        <v>527</v>
      </c>
      <c r="CL528" s="51">
        <v>496</v>
      </c>
      <c r="CM528" s="51">
        <v>428</v>
      </c>
      <c r="CN528" s="51">
        <v>530</v>
      </c>
      <c r="CO528" s="51">
        <v>416</v>
      </c>
      <c r="CP528" s="51">
        <v>342</v>
      </c>
      <c r="CQ528" s="51">
        <v>349</v>
      </c>
      <c r="CR528" s="51">
        <v>330</v>
      </c>
      <c r="CS528" s="51">
        <v>274</v>
      </c>
      <c r="CT528" s="51">
        <v>243</v>
      </c>
      <c r="CU528" s="51">
        <v>220</v>
      </c>
      <c r="CV528" s="51">
        <v>177</v>
      </c>
      <c r="CW528" s="51">
        <v>144</v>
      </c>
      <c r="CX528" s="51">
        <v>123</v>
      </c>
      <c r="CY528" s="51">
        <v>359</v>
      </c>
      <c r="CZ528" s="51">
        <v>809</v>
      </c>
      <c r="DA528" s="51">
        <v>826</v>
      </c>
      <c r="DB528" s="51">
        <v>812</v>
      </c>
      <c r="DC528" s="51">
        <v>920</v>
      </c>
      <c r="DD528" s="51">
        <v>912</v>
      </c>
      <c r="DE528" s="51">
        <v>874</v>
      </c>
      <c r="DF528" s="51">
        <v>933</v>
      </c>
      <c r="DG528" s="51">
        <v>925</v>
      </c>
      <c r="DH528" s="51">
        <v>905</v>
      </c>
      <c r="DI528" s="51">
        <v>986</v>
      </c>
      <c r="DJ528" s="51">
        <v>960</v>
      </c>
      <c r="DK528" s="51">
        <v>988</v>
      </c>
      <c r="DL528" s="51">
        <v>944</v>
      </c>
      <c r="DM528" s="51">
        <v>1012</v>
      </c>
      <c r="DN528" s="51">
        <v>977</v>
      </c>
      <c r="DO528" s="51">
        <v>857</v>
      </c>
      <c r="DP528" s="51">
        <v>854</v>
      </c>
      <c r="DQ528" s="51">
        <v>787</v>
      </c>
      <c r="DR528" s="51">
        <v>845</v>
      </c>
      <c r="DS528" s="51">
        <v>573</v>
      </c>
      <c r="DT528" s="51">
        <v>475</v>
      </c>
      <c r="DU528" s="51">
        <v>529</v>
      </c>
      <c r="DV528" s="51">
        <v>599</v>
      </c>
      <c r="DW528" s="51">
        <v>691</v>
      </c>
      <c r="DX528" s="51">
        <v>740</v>
      </c>
      <c r="DY528" s="51">
        <v>781</v>
      </c>
      <c r="DZ528" s="51">
        <v>726</v>
      </c>
      <c r="EA528" s="51">
        <v>838</v>
      </c>
      <c r="EB528" s="51">
        <v>953</v>
      </c>
      <c r="EC528" s="51">
        <v>917</v>
      </c>
      <c r="ED528" s="51">
        <v>1048</v>
      </c>
      <c r="EE528" s="51">
        <v>1073</v>
      </c>
      <c r="EF528" s="51">
        <v>1106</v>
      </c>
      <c r="EG528" s="51">
        <v>980</v>
      </c>
      <c r="EH528" s="51">
        <v>1095</v>
      </c>
      <c r="EI528" s="51">
        <v>1151</v>
      </c>
      <c r="EJ528" s="51">
        <v>1104</v>
      </c>
      <c r="EK528" s="51">
        <v>1122</v>
      </c>
      <c r="EL528" s="51">
        <v>1120</v>
      </c>
      <c r="EM528" s="51">
        <v>1078</v>
      </c>
      <c r="EN528" s="51">
        <v>1082</v>
      </c>
      <c r="EO528" s="51">
        <v>1097</v>
      </c>
      <c r="EP528" s="51">
        <v>1084</v>
      </c>
      <c r="EQ528" s="51">
        <v>1048</v>
      </c>
      <c r="ER528" s="51">
        <v>968</v>
      </c>
      <c r="ES528" s="51">
        <v>966</v>
      </c>
      <c r="ET528" s="51">
        <v>1001</v>
      </c>
      <c r="EU528" s="51">
        <v>953</v>
      </c>
      <c r="EV528" s="51">
        <v>940</v>
      </c>
      <c r="EW528" s="51">
        <v>991</v>
      </c>
      <c r="EX528" s="51">
        <v>953</v>
      </c>
      <c r="EY528" s="51">
        <v>1050</v>
      </c>
      <c r="EZ528" s="51">
        <v>1070</v>
      </c>
      <c r="FA528" s="51">
        <v>1054</v>
      </c>
      <c r="FB528" s="51">
        <v>1090</v>
      </c>
      <c r="FC528" s="51">
        <v>1125</v>
      </c>
      <c r="FD528" s="51">
        <v>1076</v>
      </c>
      <c r="FE528" s="51">
        <v>1126</v>
      </c>
      <c r="FF528" s="51">
        <v>1085</v>
      </c>
      <c r="FG528" s="51">
        <v>1035</v>
      </c>
      <c r="FH528" s="51">
        <v>1046</v>
      </c>
      <c r="FI528" s="51">
        <v>1020</v>
      </c>
      <c r="FJ528" s="51">
        <v>960</v>
      </c>
      <c r="FK528" s="51">
        <v>942</v>
      </c>
      <c r="FL528" s="51">
        <v>891</v>
      </c>
      <c r="FM528" s="51">
        <v>830</v>
      </c>
      <c r="FN528" s="51">
        <v>828</v>
      </c>
      <c r="FO528" s="51">
        <v>700</v>
      </c>
      <c r="FP528" s="51">
        <v>673</v>
      </c>
      <c r="FQ528" s="51">
        <v>711</v>
      </c>
      <c r="FR528" s="51">
        <v>676</v>
      </c>
      <c r="FS528" s="51">
        <v>645</v>
      </c>
      <c r="FT528" s="51">
        <v>634</v>
      </c>
      <c r="FU528" s="51">
        <v>709</v>
      </c>
      <c r="FV528" s="51">
        <v>649</v>
      </c>
      <c r="FW528" s="51">
        <v>670</v>
      </c>
      <c r="FX528" s="51">
        <v>579</v>
      </c>
      <c r="FY528" s="51">
        <v>568</v>
      </c>
      <c r="FZ528" s="51">
        <v>609</v>
      </c>
      <c r="GA528" s="51">
        <v>605</v>
      </c>
      <c r="GB528" s="51">
        <v>533</v>
      </c>
      <c r="GC528" s="51">
        <v>463</v>
      </c>
      <c r="GD528" s="51">
        <v>452</v>
      </c>
      <c r="GE528" s="51">
        <v>420</v>
      </c>
      <c r="GF528" s="51">
        <v>363</v>
      </c>
      <c r="GG528" s="51">
        <v>359</v>
      </c>
      <c r="GH528" s="51">
        <v>343</v>
      </c>
      <c r="GI528" s="51">
        <v>283</v>
      </c>
      <c r="GJ528" s="51">
        <v>226</v>
      </c>
      <c r="GK528" s="51">
        <v>252</v>
      </c>
      <c r="GL528" s="52">
        <v>843</v>
      </c>
    </row>
    <row r="529" spans="1:194" s="1" customFormat="1">
      <c r="A529" s="30" t="s">
        <v>128</v>
      </c>
      <c r="B529" s="1" t="s">
        <v>601</v>
      </c>
      <c r="C529" s="29" t="str">
        <f t="shared" si="124"/>
        <v>LA NI - Mid and East Antrim</v>
      </c>
      <c r="D529" s="50">
        <f t="shared" si="126"/>
        <v>53235</v>
      </c>
      <c r="E529" s="50">
        <f t="shared" si="127"/>
        <v>56696</v>
      </c>
      <c r="F529" s="51">
        <f t="shared" si="136"/>
        <v>139200</v>
      </c>
      <c r="G529" s="51">
        <f t="shared" si="137"/>
        <v>68237</v>
      </c>
      <c r="H529" s="52">
        <f t="shared" si="138"/>
        <v>70963</v>
      </c>
      <c r="I529" s="52">
        <f t="shared" si="139"/>
        <v>53235</v>
      </c>
      <c r="J529" s="52">
        <f t="shared" si="140"/>
        <v>56696</v>
      </c>
      <c r="K529" s="49">
        <f t="shared" si="141"/>
        <v>15002</v>
      </c>
      <c r="L529" s="50">
        <f t="shared" si="142"/>
        <v>14267</v>
      </c>
      <c r="M529" s="51">
        <v>690</v>
      </c>
      <c r="N529" s="51">
        <v>766</v>
      </c>
      <c r="O529" s="51">
        <v>745</v>
      </c>
      <c r="P529" s="51">
        <v>765</v>
      </c>
      <c r="Q529" s="51">
        <v>801</v>
      </c>
      <c r="R529" s="51">
        <v>861</v>
      </c>
      <c r="S529" s="51">
        <v>820</v>
      </c>
      <c r="T529" s="51">
        <v>823</v>
      </c>
      <c r="U529" s="51">
        <v>825</v>
      </c>
      <c r="V529" s="51">
        <v>856</v>
      </c>
      <c r="W529" s="51">
        <v>874</v>
      </c>
      <c r="X529" s="51">
        <v>873</v>
      </c>
      <c r="Y529" s="51">
        <v>893</v>
      </c>
      <c r="Z529" s="51">
        <v>853</v>
      </c>
      <c r="AA529" s="51">
        <v>943</v>
      </c>
      <c r="AB529" s="51">
        <v>826</v>
      </c>
      <c r="AC529" s="51">
        <v>892</v>
      </c>
      <c r="AD529" s="51">
        <v>896</v>
      </c>
      <c r="AE529" s="51">
        <v>834</v>
      </c>
      <c r="AF529" s="51">
        <v>737</v>
      </c>
      <c r="AG529" s="51">
        <v>626</v>
      </c>
      <c r="AH529" s="51">
        <v>668</v>
      </c>
      <c r="AI529" s="51">
        <v>684</v>
      </c>
      <c r="AJ529" s="51">
        <v>767</v>
      </c>
      <c r="AK529" s="51">
        <v>768</v>
      </c>
      <c r="AL529" s="51">
        <v>769</v>
      </c>
      <c r="AM529" s="51">
        <v>774</v>
      </c>
      <c r="AN529" s="51">
        <v>767</v>
      </c>
      <c r="AO529" s="51">
        <v>782</v>
      </c>
      <c r="AP529" s="51">
        <v>760</v>
      </c>
      <c r="AQ529" s="51">
        <v>793</v>
      </c>
      <c r="AR529" s="51">
        <v>767</v>
      </c>
      <c r="AS529" s="51">
        <v>801</v>
      </c>
      <c r="AT529" s="51">
        <v>840</v>
      </c>
      <c r="AU529" s="51">
        <v>838</v>
      </c>
      <c r="AV529" s="51">
        <v>845</v>
      </c>
      <c r="AW529" s="51">
        <v>828</v>
      </c>
      <c r="AX529" s="51">
        <v>821</v>
      </c>
      <c r="AY529" s="51">
        <v>852</v>
      </c>
      <c r="AZ529" s="51">
        <v>816</v>
      </c>
      <c r="BA529" s="51">
        <v>778</v>
      </c>
      <c r="BB529" s="51">
        <v>856</v>
      </c>
      <c r="BC529" s="51">
        <v>881</v>
      </c>
      <c r="BD529" s="51">
        <v>854</v>
      </c>
      <c r="BE529" s="51">
        <v>770</v>
      </c>
      <c r="BF529" s="51">
        <v>721</v>
      </c>
      <c r="BG529" s="51">
        <v>734</v>
      </c>
      <c r="BH529" s="51">
        <v>838</v>
      </c>
      <c r="BI529" s="51">
        <v>909</v>
      </c>
      <c r="BJ529" s="51">
        <v>976</v>
      </c>
      <c r="BK529" s="51">
        <v>960</v>
      </c>
      <c r="BL529" s="51">
        <v>1020</v>
      </c>
      <c r="BM529" s="51">
        <v>1012</v>
      </c>
      <c r="BN529" s="51">
        <v>1070</v>
      </c>
      <c r="BO529" s="51">
        <v>1067</v>
      </c>
      <c r="BP529" s="51">
        <v>1065</v>
      </c>
      <c r="BQ529" s="51">
        <v>1068</v>
      </c>
      <c r="BR529" s="51">
        <v>1042</v>
      </c>
      <c r="BS529" s="51">
        <v>1027</v>
      </c>
      <c r="BT529" s="51">
        <v>1011</v>
      </c>
      <c r="BU529" s="51">
        <v>921</v>
      </c>
      <c r="BV529" s="51">
        <v>980</v>
      </c>
      <c r="BW529" s="51">
        <v>907</v>
      </c>
      <c r="BX529" s="51">
        <v>958</v>
      </c>
      <c r="BY529" s="51">
        <v>880</v>
      </c>
      <c r="BZ529" s="51">
        <v>762</v>
      </c>
      <c r="CA529" s="51">
        <v>833</v>
      </c>
      <c r="CB529" s="51">
        <v>736</v>
      </c>
      <c r="CC529" s="51">
        <v>749</v>
      </c>
      <c r="CD529" s="51">
        <v>694</v>
      </c>
      <c r="CE529" s="51">
        <v>675</v>
      </c>
      <c r="CF529" s="51">
        <v>655</v>
      </c>
      <c r="CG529" s="51">
        <v>678</v>
      </c>
      <c r="CH529" s="51">
        <v>621</v>
      </c>
      <c r="CI529" s="51">
        <v>642</v>
      </c>
      <c r="CJ529" s="51">
        <v>667</v>
      </c>
      <c r="CK529" s="51">
        <v>553</v>
      </c>
      <c r="CL529" s="51">
        <v>527</v>
      </c>
      <c r="CM529" s="51">
        <v>528</v>
      </c>
      <c r="CN529" s="51">
        <v>501</v>
      </c>
      <c r="CO529" s="51">
        <v>425</v>
      </c>
      <c r="CP529" s="51">
        <v>358</v>
      </c>
      <c r="CQ529" s="51">
        <v>317</v>
      </c>
      <c r="CR529" s="51">
        <v>319</v>
      </c>
      <c r="CS529" s="51">
        <v>294</v>
      </c>
      <c r="CT529" s="51">
        <v>235</v>
      </c>
      <c r="CU529" s="51">
        <v>216</v>
      </c>
      <c r="CV529" s="51">
        <v>172</v>
      </c>
      <c r="CW529" s="51">
        <v>146</v>
      </c>
      <c r="CX529" s="51">
        <v>127</v>
      </c>
      <c r="CY529" s="51">
        <v>363</v>
      </c>
      <c r="CZ529" s="51">
        <v>627</v>
      </c>
      <c r="DA529" s="51">
        <v>644</v>
      </c>
      <c r="DB529" s="51">
        <v>730</v>
      </c>
      <c r="DC529" s="51">
        <v>724</v>
      </c>
      <c r="DD529" s="51">
        <v>803</v>
      </c>
      <c r="DE529" s="51">
        <v>809</v>
      </c>
      <c r="DF529" s="51">
        <v>789</v>
      </c>
      <c r="DG529" s="51">
        <v>828</v>
      </c>
      <c r="DH529" s="51">
        <v>786</v>
      </c>
      <c r="DI529" s="51">
        <v>804</v>
      </c>
      <c r="DJ529" s="51">
        <v>839</v>
      </c>
      <c r="DK529" s="51">
        <v>862</v>
      </c>
      <c r="DL529" s="51">
        <v>830</v>
      </c>
      <c r="DM529" s="51">
        <v>817</v>
      </c>
      <c r="DN529" s="51">
        <v>829</v>
      </c>
      <c r="DO529" s="51">
        <v>850</v>
      </c>
      <c r="DP529" s="51">
        <v>843</v>
      </c>
      <c r="DQ529" s="51">
        <v>853</v>
      </c>
      <c r="DR529" s="51">
        <v>792</v>
      </c>
      <c r="DS529" s="51">
        <v>634</v>
      </c>
      <c r="DT529" s="51">
        <v>561</v>
      </c>
      <c r="DU529" s="51">
        <v>556</v>
      </c>
      <c r="DV529" s="51">
        <v>638</v>
      </c>
      <c r="DW529" s="51">
        <v>734</v>
      </c>
      <c r="DX529" s="51">
        <v>751</v>
      </c>
      <c r="DY529" s="51">
        <v>748</v>
      </c>
      <c r="DZ529" s="51">
        <v>714</v>
      </c>
      <c r="EA529" s="51">
        <v>695</v>
      </c>
      <c r="EB529" s="51">
        <v>738</v>
      </c>
      <c r="EC529" s="51">
        <v>783</v>
      </c>
      <c r="ED529" s="51">
        <v>833</v>
      </c>
      <c r="EE529" s="51">
        <v>810</v>
      </c>
      <c r="EF529" s="51">
        <v>871</v>
      </c>
      <c r="EG529" s="51">
        <v>881</v>
      </c>
      <c r="EH529" s="51">
        <v>921</v>
      </c>
      <c r="EI529" s="51">
        <v>885</v>
      </c>
      <c r="EJ529" s="51">
        <v>915</v>
      </c>
      <c r="EK529" s="51">
        <v>901</v>
      </c>
      <c r="EL529" s="51">
        <v>894</v>
      </c>
      <c r="EM529" s="51">
        <v>894</v>
      </c>
      <c r="EN529" s="51">
        <v>894</v>
      </c>
      <c r="EO529" s="51">
        <v>940</v>
      </c>
      <c r="EP529" s="51">
        <v>943</v>
      </c>
      <c r="EQ529" s="51">
        <v>934</v>
      </c>
      <c r="ER529" s="51">
        <v>856</v>
      </c>
      <c r="ES529" s="51">
        <v>869</v>
      </c>
      <c r="ET529" s="51">
        <v>828</v>
      </c>
      <c r="EU529" s="51">
        <v>886</v>
      </c>
      <c r="EV529" s="51">
        <v>915</v>
      </c>
      <c r="EW529" s="51">
        <v>990</v>
      </c>
      <c r="EX529" s="51">
        <v>988</v>
      </c>
      <c r="EY529" s="51">
        <v>1098</v>
      </c>
      <c r="EZ529" s="51">
        <v>1081</v>
      </c>
      <c r="FA529" s="51">
        <v>1044</v>
      </c>
      <c r="FB529" s="51">
        <v>1108</v>
      </c>
      <c r="FC529" s="51">
        <v>1087</v>
      </c>
      <c r="FD529" s="51">
        <v>1046</v>
      </c>
      <c r="FE529" s="51">
        <v>1120</v>
      </c>
      <c r="FF529" s="51">
        <v>1046</v>
      </c>
      <c r="FG529" s="51">
        <v>1060</v>
      </c>
      <c r="FH529" s="51">
        <v>967</v>
      </c>
      <c r="FI529" s="51">
        <v>947</v>
      </c>
      <c r="FJ529" s="51">
        <v>944</v>
      </c>
      <c r="FK529" s="51">
        <v>911</v>
      </c>
      <c r="FL529" s="51">
        <v>874</v>
      </c>
      <c r="FM529" s="51">
        <v>854</v>
      </c>
      <c r="FN529" s="51">
        <v>855</v>
      </c>
      <c r="FO529" s="51">
        <v>756</v>
      </c>
      <c r="FP529" s="51">
        <v>691</v>
      </c>
      <c r="FQ529" s="51">
        <v>787</v>
      </c>
      <c r="FR529" s="51">
        <v>707</v>
      </c>
      <c r="FS529" s="51">
        <v>753</v>
      </c>
      <c r="FT529" s="51">
        <v>686</v>
      </c>
      <c r="FU529" s="51">
        <v>726</v>
      </c>
      <c r="FV529" s="51">
        <v>689</v>
      </c>
      <c r="FW529" s="51">
        <v>764</v>
      </c>
      <c r="FX529" s="51">
        <v>631</v>
      </c>
      <c r="FY529" s="51">
        <v>604</v>
      </c>
      <c r="FZ529" s="51">
        <v>637</v>
      </c>
      <c r="GA529" s="51">
        <v>612</v>
      </c>
      <c r="GB529" s="51">
        <v>523</v>
      </c>
      <c r="GC529" s="51">
        <v>454</v>
      </c>
      <c r="GD529" s="51">
        <v>433</v>
      </c>
      <c r="GE529" s="51">
        <v>422</v>
      </c>
      <c r="GF529" s="51">
        <v>356</v>
      </c>
      <c r="GG529" s="51">
        <v>378</v>
      </c>
      <c r="GH529" s="51">
        <v>301</v>
      </c>
      <c r="GI529" s="51">
        <v>275</v>
      </c>
      <c r="GJ529" s="51">
        <v>259</v>
      </c>
      <c r="GK529" s="51">
        <v>205</v>
      </c>
      <c r="GL529" s="52">
        <v>813</v>
      </c>
    </row>
    <row r="530" spans="1:194" s="1" customFormat="1">
      <c r="A530" s="30" t="s">
        <v>128</v>
      </c>
      <c r="B530" s="1" t="s">
        <v>602</v>
      </c>
      <c r="C530" s="29" t="str">
        <f t="shared" si="124"/>
        <v>LA NI - Mid Ulster</v>
      </c>
      <c r="D530" s="50">
        <f t="shared" si="126"/>
        <v>55860</v>
      </c>
      <c r="E530" s="50">
        <f t="shared" si="127"/>
        <v>56231</v>
      </c>
      <c r="F530" s="51">
        <f t="shared" si="136"/>
        <v>151001</v>
      </c>
      <c r="G530" s="51">
        <f t="shared" si="137"/>
        <v>75748</v>
      </c>
      <c r="H530" s="52">
        <f t="shared" si="138"/>
        <v>75253</v>
      </c>
      <c r="I530" s="52">
        <f t="shared" si="139"/>
        <v>55860</v>
      </c>
      <c r="J530" s="52">
        <f t="shared" si="140"/>
        <v>56231</v>
      </c>
      <c r="K530" s="49">
        <f t="shared" si="141"/>
        <v>19888</v>
      </c>
      <c r="L530" s="50">
        <f t="shared" si="142"/>
        <v>19022</v>
      </c>
      <c r="M530" s="51">
        <v>1003</v>
      </c>
      <c r="N530" s="51">
        <v>1105</v>
      </c>
      <c r="O530" s="51">
        <v>1059</v>
      </c>
      <c r="P530" s="51">
        <v>1071</v>
      </c>
      <c r="Q530" s="51">
        <v>1108</v>
      </c>
      <c r="R530" s="51">
        <v>1147</v>
      </c>
      <c r="S530" s="51">
        <v>1157</v>
      </c>
      <c r="T530" s="51">
        <v>1129</v>
      </c>
      <c r="U530" s="51">
        <v>1113</v>
      </c>
      <c r="V530" s="51">
        <v>1165</v>
      </c>
      <c r="W530" s="51">
        <v>1090</v>
      </c>
      <c r="X530" s="51">
        <v>1193</v>
      </c>
      <c r="Y530" s="51">
        <v>1135</v>
      </c>
      <c r="Z530" s="51">
        <v>1089</v>
      </c>
      <c r="AA530" s="51">
        <v>1110</v>
      </c>
      <c r="AB530" s="51">
        <v>1091</v>
      </c>
      <c r="AC530" s="51">
        <v>1048</v>
      </c>
      <c r="AD530" s="51">
        <v>1075</v>
      </c>
      <c r="AE530" s="51">
        <v>1009</v>
      </c>
      <c r="AF530" s="51">
        <v>762</v>
      </c>
      <c r="AG530" s="51">
        <v>809</v>
      </c>
      <c r="AH530" s="51">
        <v>792</v>
      </c>
      <c r="AI530" s="51">
        <v>856</v>
      </c>
      <c r="AJ530" s="51">
        <v>856</v>
      </c>
      <c r="AK530" s="51">
        <v>939</v>
      </c>
      <c r="AL530" s="51">
        <v>944</v>
      </c>
      <c r="AM530" s="51">
        <v>930</v>
      </c>
      <c r="AN530" s="51">
        <v>949</v>
      </c>
      <c r="AO530" s="51">
        <v>947</v>
      </c>
      <c r="AP530" s="51">
        <v>945</v>
      </c>
      <c r="AQ530" s="51">
        <v>886</v>
      </c>
      <c r="AR530" s="51">
        <v>926</v>
      </c>
      <c r="AS530" s="51">
        <v>1056</v>
      </c>
      <c r="AT530" s="51">
        <v>1080</v>
      </c>
      <c r="AU530" s="51">
        <v>1051</v>
      </c>
      <c r="AV530" s="51">
        <v>1024</v>
      </c>
      <c r="AW530" s="51">
        <v>1027</v>
      </c>
      <c r="AX530" s="51">
        <v>1126</v>
      </c>
      <c r="AY530" s="51">
        <v>1073</v>
      </c>
      <c r="AZ530" s="51">
        <v>1120</v>
      </c>
      <c r="BA530" s="51">
        <v>1094</v>
      </c>
      <c r="BB530" s="51">
        <v>1100</v>
      </c>
      <c r="BC530" s="51">
        <v>1016</v>
      </c>
      <c r="BD530" s="51">
        <v>1060</v>
      </c>
      <c r="BE530" s="51">
        <v>956</v>
      </c>
      <c r="BF530" s="51">
        <v>945</v>
      </c>
      <c r="BG530" s="51">
        <v>944</v>
      </c>
      <c r="BH530" s="51">
        <v>1005</v>
      </c>
      <c r="BI530" s="51">
        <v>1018</v>
      </c>
      <c r="BJ530" s="51">
        <v>1021</v>
      </c>
      <c r="BK530" s="51">
        <v>1049</v>
      </c>
      <c r="BL530" s="51">
        <v>1027</v>
      </c>
      <c r="BM530" s="51">
        <v>1019</v>
      </c>
      <c r="BN530" s="51">
        <v>964</v>
      </c>
      <c r="BO530" s="51">
        <v>958</v>
      </c>
      <c r="BP530" s="51">
        <v>925</v>
      </c>
      <c r="BQ530" s="51">
        <v>979</v>
      </c>
      <c r="BR530" s="51">
        <v>890</v>
      </c>
      <c r="BS530" s="51">
        <v>916</v>
      </c>
      <c r="BT530" s="51">
        <v>926</v>
      </c>
      <c r="BU530" s="51">
        <v>888</v>
      </c>
      <c r="BV530" s="51">
        <v>817</v>
      </c>
      <c r="BW530" s="51">
        <v>806</v>
      </c>
      <c r="BX530" s="51">
        <v>783</v>
      </c>
      <c r="BY530" s="51">
        <v>771</v>
      </c>
      <c r="BZ530" s="51">
        <v>731</v>
      </c>
      <c r="CA530" s="51">
        <v>712</v>
      </c>
      <c r="CB530" s="51">
        <v>674</v>
      </c>
      <c r="CC530" s="51">
        <v>644</v>
      </c>
      <c r="CD530" s="51">
        <v>696</v>
      </c>
      <c r="CE530" s="51">
        <v>588</v>
      </c>
      <c r="CF530" s="51">
        <v>593</v>
      </c>
      <c r="CG530" s="51">
        <v>559</v>
      </c>
      <c r="CH530" s="51">
        <v>535</v>
      </c>
      <c r="CI530" s="51">
        <v>524</v>
      </c>
      <c r="CJ530" s="51">
        <v>515</v>
      </c>
      <c r="CK530" s="51">
        <v>464</v>
      </c>
      <c r="CL530" s="51">
        <v>461</v>
      </c>
      <c r="CM530" s="51">
        <v>414</v>
      </c>
      <c r="CN530" s="51">
        <v>418</v>
      </c>
      <c r="CO530" s="51">
        <v>318</v>
      </c>
      <c r="CP530" s="51">
        <v>286</v>
      </c>
      <c r="CQ530" s="51">
        <v>282</v>
      </c>
      <c r="CR530" s="51">
        <v>219</v>
      </c>
      <c r="CS530" s="51">
        <v>226</v>
      </c>
      <c r="CT530" s="51">
        <v>185</v>
      </c>
      <c r="CU530" s="51">
        <v>170</v>
      </c>
      <c r="CV530" s="51">
        <v>135</v>
      </c>
      <c r="CW530" s="51">
        <v>119</v>
      </c>
      <c r="CX530" s="51">
        <v>102</v>
      </c>
      <c r="CY530" s="51">
        <v>306</v>
      </c>
      <c r="CZ530" s="51">
        <v>967</v>
      </c>
      <c r="DA530" s="51">
        <v>990</v>
      </c>
      <c r="DB530" s="51">
        <v>1072</v>
      </c>
      <c r="DC530" s="51">
        <v>962</v>
      </c>
      <c r="DD530" s="51">
        <v>1056</v>
      </c>
      <c r="DE530" s="51">
        <v>1081</v>
      </c>
      <c r="DF530" s="51">
        <v>1037</v>
      </c>
      <c r="DG530" s="51">
        <v>1076</v>
      </c>
      <c r="DH530" s="51">
        <v>1077</v>
      </c>
      <c r="DI530" s="51">
        <v>1134</v>
      </c>
      <c r="DJ530" s="51">
        <v>1062</v>
      </c>
      <c r="DK530" s="51">
        <v>1092</v>
      </c>
      <c r="DL530" s="51">
        <v>1126</v>
      </c>
      <c r="DM530" s="51">
        <v>1162</v>
      </c>
      <c r="DN530" s="51">
        <v>1056</v>
      </c>
      <c r="DO530" s="51">
        <v>1038</v>
      </c>
      <c r="DP530" s="51">
        <v>1000</v>
      </c>
      <c r="DQ530" s="51">
        <v>1034</v>
      </c>
      <c r="DR530" s="51">
        <v>996</v>
      </c>
      <c r="DS530" s="51">
        <v>645</v>
      </c>
      <c r="DT530" s="51">
        <v>704</v>
      </c>
      <c r="DU530" s="51">
        <v>652</v>
      </c>
      <c r="DV530" s="51">
        <v>758</v>
      </c>
      <c r="DW530" s="51">
        <v>921</v>
      </c>
      <c r="DX530" s="51">
        <v>800</v>
      </c>
      <c r="DY530" s="51">
        <v>832</v>
      </c>
      <c r="DZ530" s="51">
        <v>847</v>
      </c>
      <c r="EA530" s="51">
        <v>868</v>
      </c>
      <c r="EB530" s="51">
        <v>860</v>
      </c>
      <c r="EC530" s="51">
        <v>930</v>
      </c>
      <c r="ED530" s="51">
        <v>1031</v>
      </c>
      <c r="EE530" s="51">
        <v>982</v>
      </c>
      <c r="EF530" s="51">
        <v>986</v>
      </c>
      <c r="EG530" s="51">
        <v>1015</v>
      </c>
      <c r="EH530" s="51">
        <v>1062</v>
      </c>
      <c r="EI530" s="51">
        <v>1112</v>
      </c>
      <c r="EJ530" s="51">
        <v>1069</v>
      </c>
      <c r="EK530" s="51">
        <v>1039</v>
      </c>
      <c r="EL530" s="51">
        <v>1113</v>
      </c>
      <c r="EM530" s="51">
        <v>1102</v>
      </c>
      <c r="EN530" s="51">
        <v>1111</v>
      </c>
      <c r="EO530" s="51">
        <v>1116</v>
      </c>
      <c r="EP530" s="51">
        <v>1057</v>
      </c>
      <c r="EQ530" s="51">
        <v>1035</v>
      </c>
      <c r="ER530" s="51">
        <v>915</v>
      </c>
      <c r="ES530" s="51">
        <v>937</v>
      </c>
      <c r="ET530" s="51">
        <v>1050</v>
      </c>
      <c r="EU530" s="51">
        <v>917</v>
      </c>
      <c r="EV530" s="51">
        <v>967</v>
      </c>
      <c r="EW530" s="51">
        <v>1037</v>
      </c>
      <c r="EX530" s="51">
        <v>990</v>
      </c>
      <c r="EY530" s="51">
        <v>983</v>
      </c>
      <c r="EZ530" s="51">
        <v>947</v>
      </c>
      <c r="FA530" s="51">
        <v>1016</v>
      </c>
      <c r="FB530" s="51">
        <v>950</v>
      </c>
      <c r="FC530" s="51">
        <v>877</v>
      </c>
      <c r="FD530" s="51">
        <v>972</v>
      </c>
      <c r="FE530" s="51">
        <v>945</v>
      </c>
      <c r="FF530" s="51">
        <v>880</v>
      </c>
      <c r="FG530" s="51">
        <v>837</v>
      </c>
      <c r="FH530" s="51">
        <v>860</v>
      </c>
      <c r="FI530" s="51">
        <v>908</v>
      </c>
      <c r="FJ530" s="51">
        <v>836</v>
      </c>
      <c r="FK530" s="51">
        <v>754</v>
      </c>
      <c r="FL530" s="51">
        <v>749</v>
      </c>
      <c r="FM530" s="51">
        <v>725</v>
      </c>
      <c r="FN530" s="51">
        <v>694</v>
      </c>
      <c r="FO530" s="51">
        <v>638</v>
      </c>
      <c r="FP530" s="51">
        <v>626</v>
      </c>
      <c r="FQ530" s="51">
        <v>627</v>
      </c>
      <c r="FR530" s="51">
        <v>625</v>
      </c>
      <c r="FS530" s="51">
        <v>621</v>
      </c>
      <c r="FT530" s="51">
        <v>627</v>
      </c>
      <c r="FU530" s="51">
        <v>557</v>
      </c>
      <c r="FV530" s="51">
        <v>539</v>
      </c>
      <c r="FW530" s="51">
        <v>555</v>
      </c>
      <c r="FX530" s="51">
        <v>527</v>
      </c>
      <c r="FY530" s="51">
        <v>521</v>
      </c>
      <c r="FZ530" s="51">
        <v>455</v>
      </c>
      <c r="GA530" s="51">
        <v>463</v>
      </c>
      <c r="GB530" s="51">
        <v>375</v>
      </c>
      <c r="GC530" s="51">
        <v>389</v>
      </c>
      <c r="GD530" s="51">
        <v>348</v>
      </c>
      <c r="GE530" s="51">
        <v>328</v>
      </c>
      <c r="GF530" s="51">
        <v>290</v>
      </c>
      <c r="GG530" s="51">
        <v>242</v>
      </c>
      <c r="GH530" s="51">
        <v>257</v>
      </c>
      <c r="GI530" s="51">
        <v>231</v>
      </c>
      <c r="GJ530" s="51">
        <v>179</v>
      </c>
      <c r="GK530" s="51">
        <v>184</v>
      </c>
      <c r="GL530" s="52">
        <v>638</v>
      </c>
    </row>
    <row r="531" spans="1:194" s="1" customFormat="1">
      <c r="A531" s="30" t="s">
        <v>128</v>
      </c>
      <c r="B531" s="1" t="s">
        <v>603</v>
      </c>
      <c r="C531" s="29" t="str">
        <f t="shared" si="124"/>
        <v>LA NI - Newry, Mourne and Down</v>
      </c>
      <c r="D531" s="50">
        <f t="shared" si="126"/>
        <v>67141</v>
      </c>
      <c r="E531" s="50">
        <f t="shared" si="127"/>
        <v>70300</v>
      </c>
      <c r="F531" s="51">
        <f t="shared" si="136"/>
        <v>182634</v>
      </c>
      <c r="G531" s="51">
        <f t="shared" si="137"/>
        <v>90207</v>
      </c>
      <c r="H531" s="52">
        <f t="shared" si="138"/>
        <v>92427</v>
      </c>
      <c r="I531" s="52">
        <f t="shared" si="139"/>
        <v>67141</v>
      </c>
      <c r="J531" s="52">
        <f t="shared" si="140"/>
        <v>70300</v>
      </c>
      <c r="K531" s="49">
        <f t="shared" si="141"/>
        <v>23066</v>
      </c>
      <c r="L531" s="50">
        <f t="shared" si="142"/>
        <v>22127</v>
      </c>
      <c r="M531" s="51">
        <v>1132</v>
      </c>
      <c r="N531" s="51">
        <v>1159</v>
      </c>
      <c r="O531" s="51">
        <v>1175</v>
      </c>
      <c r="P531" s="51">
        <v>1262</v>
      </c>
      <c r="Q531" s="51">
        <v>1221</v>
      </c>
      <c r="R531" s="51">
        <v>1279</v>
      </c>
      <c r="S531" s="51">
        <v>1360</v>
      </c>
      <c r="T531" s="51">
        <v>1353</v>
      </c>
      <c r="U531" s="51">
        <v>1305</v>
      </c>
      <c r="V531" s="51">
        <v>1279</v>
      </c>
      <c r="W531" s="51">
        <v>1399</v>
      </c>
      <c r="X531" s="51">
        <v>1372</v>
      </c>
      <c r="Y531" s="51">
        <v>1363</v>
      </c>
      <c r="Z531" s="51">
        <v>1379</v>
      </c>
      <c r="AA531" s="51">
        <v>1340</v>
      </c>
      <c r="AB531" s="51">
        <v>1291</v>
      </c>
      <c r="AC531" s="51">
        <v>1179</v>
      </c>
      <c r="AD531" s="51">
        <v>1218</v>
      </c>
      <c r="AE531" s="51">
        <v>1332</v>
      </c>
      <c r="AF531" s="51">
        <v>941</v>
      </c>
      <c r="AG531" s="51">
        <v>870</v>
      </c>
      <c r="AH531" s="51">
        <v>902</v>
      </c>
      <c r="AI531" s="51">
        <v>909</v>
      </c>
      <c r="AJ531" s="51">
        <v>1030</v>
      </c>
      <c r="AK531" s="51">
        <v>1107</v>
      </c>
      <c r="AL531" s="51">
        <v>1091</v>
      </c>
      <c r="AM531" s="51">
        <v>1030</v>
      </c>
      <c r="AN531" s="51">
        <v>1086</v>
      </c>
      <c r="AO531" s="51">
        <v>997</v>
      </c>
      <c r="AP531" s="51">
        <v>969</v>
      </c>
      <c r="AQ531" s="51">
        <v>978</v>
      </c>
      <c r="AR531" s="51">
        <v>1048</v>
      </c>
      <c r="AS531" s="51">
        <v>1058</v>
      </c>
      <c r="AT531" s="51">
        <v>1051</v>
      </c>
      <c r="AU531" s="51">
        <v>1067</v>
      </c>
      <c r="AV531" s="51">
        <v>1067</v>
      </c>
      <c r="AW531" s="51">
        <v>1140</v>
      </c>
      <c r="AX531" s="51">
        <v>1168</v>
      </c>
      <c r="AY531" s="51">
        <v>1146</v>
      </c>
      <c r="AZ531" s="51">
        <v>1177</v>
      </c>
      <c r="BA531" s="51">
        <v>1126</v>
      </c>
      <c r="BB531" s="51">
        <v>1186</v>
      </c>
      <c r="BC531" s="51">
        <v>1243</v>
      </c>
      <c r="BD531" s="51">
        <v>1159</v>
      </c>
      <c r="BE531" s="51">
        <v>1113</v>
      </c>
      <c r="BF531" s="51">
        <v>1136</v>
      </c>
      <c r="BG531" s="51">
        <v>1137</v>
      </c>
      <c r="BH531" s="51">
        <v>1091</v>
      </c>
      <c r="BI531" s="51">
        <v>1130</v>
      </c>
      <c r="BJ531" s="51">
        <v>1184</v>
      </c>
      <c r="BK531" s="51">
        <v>1173</v>
      </c>
      <c r="BL531" s="51">
        <v>1267</v>
      </c>
      <c r="BM531" s="51">
        <v>1152</v>
      </c>
      <c r="BN531" s="51">
        <v>1232</v>
      </c>
      <c r="BO531" s="51">
        <v>1254</v>
      </c>
      <c r="BP531" s="51">
        <v>1218</v>
      </c>
      <c r="BQ531" s="51">
        <v>1242</v>
      </c>
      <c r="BR531" s="51">
        <v>1271</v>
      </c>
      <c r="BS531" s="51">
        <v>1270</v>
      </c>
      <c r="BT531" s="51">
        <v>1241</v>
      </c>
      <c r="BU531" s="51">
        <v>1156</v>
      </c>
      <c r="BV531" s="51">
        <v>1170</v>
      </c>
      <c r="BW531" s="51">
        <v>1029</v>
      </c>
      <c r="BX531" s="51">
        <v>1056</v>
      </c>
      <c r="BY531" s="51">
        <v>1001</v>
      </c>
      <c r="BZ531" s="51">
        <v>1025</v>
      </c>
      <c r="CA531" s="51">
        <v>1008</v>
      </c>
      <c r="CB531" s="51">
        <v>944</v>
      </c>
      <c r="CC531" s="51">
        <v>910</v>
      </c>
      <c r="CD531" s="51">
        <v>840</v>
      </c>
      <c r="CE531" s="51">
        <v>799</v>
      </c>
      <c r="CF531" s="51">
        <v>803</v>
      </c>
      <c r="CG531" s="51">
        <v>793</v>
      </c>
      <c r="CH531" s="51">
        <v>723</v>
      </c>
      <c r="CI531" s="51">
        <v>732</v>
      </c>
      <c r="CJ531" s="51">
        <v>687</v>
      </c>
      <c r="CK531" s="51">
        <v>637</v>
      </c>
      <c r="CL531" s="51">
        <v>594</v>
      </c>
      <c r="CM531" s="51">
        <v>552</v>
      </c>
      <c r="CN531" s="51">
        <v>515</v>
      </c>
      <c r="CO531" s="51">
        <v>437</v>
      </c>
      <c r="CP531" s="51">
        <v>392</v>
      </c>
      <c r="CQ531" s="51">
        <v>365</v>
      </c>
      <c r="CR531" s="51">
        <v>314</v>
      </c>
      <c r="CS531" s="51">
        <v>278</v>
      </c>
      <c r="CT531" s="51">
        <v>276</v>
      </c>
      <c r="CU531" s="51">
        <v>233</v>
      </c>
      <c r="CV531" s="51">
        <v>207</v>
      </c>
      <c r="CW531" s="51">
        <v>165</v>
      </c>
      <c r="CX531" s="51">
        <v>118</v>
      </c>
      <c r="CY531" s="51">
        <v>393</v>
      </c>
      <c r="CZ531" s="51">
        <v>1115</v>
      </c>
      <c r="DA531" s="51">
        <v>1088</v>
      </c>
      <c r="DB531" s="51">
        <v>1113</v>
      </c>
      <c r="DC531" s="51">
        <v>1169</v>
      </c>
      <c r="DD531" s="51">
        <v>1150</v>
      </c>
      <c r="DE531" s="51">
        <v>1193</v>
      </c>
      <c r="DF531" s="51">
        <v>1300</v>
      </c>
      <c r="DG531" s="51">
        <v>1236</v>
      </c>
      <c r="DH531" s="51">
        <v>1297</v>
      </c>
      <c r="DI531" s="51">
        <v>1310</v>
      </c>
      <c r="DJ531" s="51">
        <v>1297</v>
      </c>
      <c r="DK531" s="51">
        <v>1282</v>
      </c>
      <c r="DL531" s="51">
        <v>1289</v>
      </c>
      <c r="DM531" s="51">
        <v>1337</v>
      </c>
      <c r="DN531" s="51">
        <v>1314</v>
      </c>
      <c r="DO531" s="51">
        <v>1270</v>
      </c>
      <c r="DP531" s="51">
        <v>1161</v>
      </c>
      <c r="DQ531" s="51">
        <v>1206</v>
      </c>
      <c r="DR531" s="51">
        <v>1130</v>
      </c>
      <c r="DS531" s="51">
        <v>769</v>
      </c>
      <c r="DT531" s="51">
        <v>720</v>
      </c>
      <c r="DU531" s="51">
        <v>766</v>
      </c>
      <c r="DV531" s="51">
        <v>866</v>
      </c>
      <c r="DW531" s="51">
        <v>963</v>
      </c>
      <c r="DX531" s="51">
        <v>977</v>
      </c>
      <c r="DY531" s="51">
        <v>1107</v>
      </c>
      <c r="DZ531" s="51">
        <v>918</v>
      </c>
      <c r="EA531" s="51">
        <v>961</v>
      </c>
      <c r="EB531" s="51">
        <v>1038</v>
      </c>
      <c r="EC531" s="51">
        <v>1005</v>
      </c>
      <c r="ED531" s="51">
        <v>1118</v>
      </c>
      <c r="EE531" s="51">
        <v>1107</v>
      </c>
      <c r="EF531" s="51">
        <v>1181</v>
      </c>
      <c r="EG531" s="51">
        <v>1166</v>
      </c>
      <c r="EH531" s="51">
        <v>1293</v>
      </c>
      <c r="EI531" s="51">
        <v>1258</v>
      </c>
      <c r="EJ531" s="51">
        <v>1243</v>
      </c>
      <c r="EK531" s="51">
        <v>1226</v>
      </c>
      <c r="EL531" s="51">
        <v>1235</v>
      </c>
      <c r="EM531" s="51">
        <v>1202</v>
      </c>
      <c r="EN531" s="51">
        <v>1286</v>
      </c>
      <c r="EO531" s="51">
        <v>1268</v>
      </c>
      <c r="EP531" s="51">
        <v>1276</v>
      </c>
      <c r="EQ531" s="51">
        <v>1235</v>
      </c>
      <c r="ER531" s="51">
        <v>1195</v>
      </c>
      <c r="ES531" s="51">
        <v>1073</v>
      </c>
      <c r="ET531" s="51">
        <v>1070</v>
      </c>
      <c r="EU531" s="51">
        <v>1123</v>
      </c>
      <c r="EV531" s="51">
        <v>1183</v>
      </c>
      <c r="EW531" s="51">
        <v>1246</v>
      </c>
      <c r="EX531" s="51">
        <v>1199</v>
      </c>
      <c r="EY531" s="51">
        <v>1264</v>
      </c>
      <c r="EZ531" s="51">
        <v>1288</v>
      </c>
      <c r="FA531" s="51">
        <v>1303</v>
      </c>
      <c r="FB531" s="51">
        <v>1342</v>
      </c>
      <c r="FC531" s="51">
        <v>1257</v>
      </c>
      <c r="FD531" s="51">
        <v>1229</v>
      </c>
      <c r="FE531" s="51">
        <v>1295</v>
      </c>
      <c r="FF531" s="51">
        <v>1244</v>
      </c>
      <c r="FG531" s="51">
        <v>1219</v>
      </c>
      <c r="FH531" s="51">
        <v>1179</v>
      </c>
      <c r="FI531" s="51">
        <v>1270</v>
      </c>
      <c r="FJ531" s="51">
        <v>1098</v>
      </c>
      <c r="FK531" s="51">
        <v>1083</v>
      </c>
      <c r="FL531" s="51">
        <v>1093</v>
      </c>
      <c r="FM531" s="51">
        <v>990</v>
      </c>
      <c r="FN531" s="51">
        <v>991</v>
      </c>
      <c r="FO531" s="51">
        <v>967</v>
      </c>
      <c r="FP531" s="51">
        <v>912</v>
      </c>
      <c r="FQ531" s="51">
        <v>866</v>
      </c>
      <c r="FR531" s="51">
        <v>871</v>
      </c>
      <c r="FS531" s="51">
        <v>842</v>
      </c>
      <c r="FT531" s="51">
        <v>800</v>
      </c>
      <c r="FU531" s="51">
        <v>813</v>
      </c>
      <c r="FV531" s="51">
        <v>775</v>
      </c>
      <c r="FW531" s="51">
        <v>699</v>
      </c>
      <c r="FX531" s="51">
        <v>698</v>
      </c>
      <c r="FY531" s="51">
        <v>719</v>
      </c>
      <c r="FZ531" s="51">
        <v>647</v>
      </c>
      <c r="GA531" s="51">
        <v>606</v>
      </c>
      <c r="GB531" s="51">
        <v>491</v>
      </c>
      <c r="GC531" s="51">
        <v>467</v>
      </c>
      <c r="GD531" s="51">
        <v>466</v>
      </c>
      <c r="GE531" s="51">
        <v>379</v>
      </c>
      <c r="GF531" s="51">
        <v>368</v>
      </c>
      <c r="GG531" s="51">
        <v>360</v>
      </c>
      <c r="GH531" s="51">
        <v>356</v>
      </c>
      <c r="GI531" s="51">
        <v>282</v>
      </c>
      <c r="GJ531" s="51">
        <v>230</v>
      </c>
      <c r="GK531" s="51">
        <v>251</v>
      </c>
      <c r="GL531" s="52">
        <v>887</v>
      </c>
    </row>
    <row r="532" spans="1:194" s="114" customFormat="1">
      <c r="A532" s="111"/>
      <c r="B532" s="119"/>
      <c r="C532" s="111"/>
      <c r="D532" s="131">
        <f>SUM(D521:D531)</f>
        <v>716297</v>
      </c>
      <c r="E532" s="131">
        <f>SUM(E521:E531)</f>
        <v>757541</v>
      </c>
      <c r="F532" s="131">
        <f>SUM(F521:F531)</f>
        <v>1910543</v>
      </c>
      <c r="G532" s="131">
        <f>SUM(G521:G531)</f>
        <v>939947</v>
      </c>
      <c r="H532" s="131">
        <f>SUM(H521:H531)</f>
        <v>970596</v>
      </c>
      <c r="I532" s="131">
        <f t="shared" ref="I532:L532" si="143">SUM(I521:I531)</f>
        <v>716297</v>
      </c>
      <c r="J532" s="131">
        <f t="shared" si="143"/>
        <v>757541</v>
      </c>
      <c r="K532" s="131">
        <f t="shared" si="143"/>
        <v>223650</v>
      </c>
      <c r="L532" s="131">
        <f t="shared" si="143"/>
        <v>213055</v>
      </c>
      <c r="M532" s="113"/>
      <c r="N532" s="113"/>
      <c r="O532" s="113"/>
      <c r="P532" s="113"/>
      <c r="Q532" s="113"/>
      <c r="R532" s="113"/>
      <c r="S532" s="113"/>
      <c r="T532" s="113"/>
      <c r="U532" s="113"/>
      <c r="V532" s="113"/>
      <c r="W532" s="113"/>
      <c r="X532" s="113"/>
      <c r="Y532" s="113"/>
      <c r="Z532" s="113"/>
      <c r="AA532" s="113"/>
      <c r="AB532" s="113"/>
      <c r="AC532" s="113"/>
      <c r="AD532" s="113"/>
      <c r="AE532" s="113"/>
      <c r="AF532" s="113"/>
      <c r="AG532" s="113"/>
      <c r="AH532" s="113"/>
      <c r="AI532" s="113"/>
      <c r="AJ532" s="113"/>
      <c r="AK532" s="113"/>
      <c r="AL532" s="113"/>
      <c r="AM532" s="113"/>
      <c r="AN532" s="113"/>
      <c r="AO532" s="113"/>
      <c r="AP532" s="113"/>
      <c r="AQ532" s="113"/>
      <c r="AR532" s="113"/>
      <c r="AS532" s="113"/>
      <c r="AT532" s="113"/>
      <c r="AU532" s="113"/>
      <c r="AV532" s="113"/>
      <c r="AW532" s="113"/>
      <c r="AX532" s="113"/>
      <c r="AY532" s="113"/>
      <c r="AZ532" s="113"/>
      <c r="BA532" s="113"/>
      <c r="BB532" s="113"/>
      <c r="BC532" s="113"/>
      <c r="BD532" s="113"/>
      <c r="BE532" s="113"/>
      <c r="BF532" s="113"/>
      <c r="BG532" s="113"/>
      <c r="BH532" s="113"/>
      <c r="BI532" s="113"/>
      <c r="BJ532" s="113"/>
      <c r="BK532" s="113"/>
      <c r="BL532" s="113"/>
      <c r="BM532" s="113"/>
      <c r="BN532" s="113"/>
      <c r="BO532" s="113"/>
      <c r="BP532" s="113"/>
      <c r="BQ532" s="113"/>
      <c r="BR532" s="113"/>
      <c r="BS532" s="113"/>
      <c r="BT532" s="113"/>
      <c r="BU532" s="113"/>
      <c r="BV532" s="113"/>
      <c r="BW532" s="113"/>
      <c r="BX532" s="113"/>
      <c r="BY532" s="113"/>
      <c r="BZ532" s="113"/>
      <c r="CA532" s="113"/>
      <c r="CB532" s="113"/>
      <c r="CC532" s="113"/>
      <c r="CD532" s="113"/>
      <c r="CE532" s="113"/>
      <c r="CF532" s="113"/>
      <c r="CG532" s="113"/>
      <c r="CH532" s="113"/>
      <c r="CI532" s="113"/>
      <c r="CJ532" s="113"/>
      <c r="CK532" s="113"/>
      <c r="CL532" s="113"/>
      <c r="CM532" s="113"/>
      <c r="CN532" s="113"/>
      <c r="CO532" s="113"/>
      <c r="CP532" s="113"/>
      <c r="CQ532" s="113"/>
      <c r="CR532" s="113"/>
      <c r="CS532" s="113"/>
      <c r="CT532" s="113"/>
      <c r="CU532" s="113"/>
      <c r="CV532" s="113"/>
      <c r="CW532" s="113"/>
      <c r="CX532" s="113"/>
      <c r="CY532" s="112"/>
      <c r="CZ532" s="113"/>
      <c r="DA532" s="113"/>
      <c r="DB532" s="113"/>
      <c r="DC532" s="113"/>
      <c r="DD532" s="113"/>
      <c r="DE532" s="113"/>
      <c r="DF532" s="113"/>
      <c r="DG532" s="113"/>
      <c r="DH532" s="113"/>
      <c r="DI532" s="113"/>
      <c r="DJ532" s="113"/>
      <c r="DK532" s="113"/>
      <c r="DL532" s="113"/>
      <c r="DM532" s="113"/>
      <c r="DN532" s="113"/>
      <c r="DO532" s="113"/>
      <c r="DP532" s="113"/>
      <c r="DQ532" s="113"/>
      <c r="DR532" s="113"/>
      <c r="DS532" s="113"/>
      <c r="DT532" s="113"/>
      <c r="DU532" s="113"/>
      <c r="DV532" s="113"/>
      <c r="DW532" s="113"/>
      <c r="DX532" s="113"/>
      <c r="DY532" s="113"/>
      <c r="DZ532" s="113"/>
      <c r="EA532" s="113"/>
      <c r="EB532" s="113"/>
      <c r="EC532" s="113"/>
      <c r="ED532" s="113"/>
      <c r="EE532" s="113"/>
      <c r="EF532" s="113"/>
      <c r="EG532" s="113"/>
      <c r="EH532" s="113"/>
      <c r="EI532" s="113"/>
      <c r="EJ532" s="113"/>
      <c r="EK532" s="113"/>
      <c r="EL532" s="113"/>
      <c r="EM532" s="113"/>
      <c r="EN532" s="113"/>
      <c r="EO532" s="113"/>
      <c r="EP532" s="113"/>
      <c r="EQ532" s="113"/>
      <c r="ER532" s="113"/>
      <c r="ES532" s="113"/>
      <c r="ET532" s="113"/>
      <c r="EU532" s="113"/>
      <c r="EV532" s="113"/>
      <c r="EW532" s="113"/>
      <c r="EX532" s="113"/>
      <c r="EY532" s="113"/>
      <c r="EZ532" s="113"/>
      <c r="FA532" s="113"/>
      <c r="FB532" s="113"/>
      <c r="FC532" s="113"/>
      <c r="FD532" s="113"/>
      <c r="FE532" s="113"/>
      <c r="FF532" s="113"/>
      <c r="FG532" s="113"/>
      <c r="FH532" s="113"/>
      <c r="FI532" s="113"/>
      <c r="FJ532" s="113"/>
      <c r="FK532" s="113"/>
      <c r="FL532" s="113"/>
      <c r="FM532" s="113"/>
      <c r="FN532" s="113"/>
      <c r="FO532" s="113"/>
      <c r="FP532" s="113"/>
      <c r="FQ532" s="113"/>
      <c r="FR532" s="113"/>
      <c r="FS532" s="113"/>
      <c r="FT532" s="113"/>
      <c r="FU532" s="113"/>
      <c r="FV532" s="113"/>
      <c r="FW532" s="113"/>
      <c r="FX532" s="113"/>
      <c r="FY532" s="113"/>
      <c r="FZ532" s="113"/>
      <c r="GA532" s="113"/>
      <c r="GB532" s="113"/>
      <c r="GC532" s="113"/>
      <c r="GD532" s="113"/>
      <c r="GE532" s="113"/>
      <c r="GF532" s="113"/>
      <c r="GG532" s="113"/>
      <c r="GH532" s="113"/>
      <c r="GI532" s="113"/>
      <c r="GJ532" s="113"/>
      <c r="GK532" s="113"/>
      <c r="GL532" s="112"/>
    </row>
    <row r="533" spans="1:194">
      <c r="D533" s="88"/>
      <c r="E533" s="88"/>
      <c r="F533" s="88"/>
      <c r="G533" s="88"/>
      <c r="H533" s="88"/>
      <c r="I533" s="88"/>
      <c r="J533" s="88"/>
      <c r="K533" s="88"/>
      <c r="L533" s="88"/>
      <c r="M533" s="12"/>
      <c r="N533" s="12"/>
      <c r="O533" s="12"/>
      <c r="P533" s="12"/>
      <c r="Q533" s="12"/>
      <c r="R533" s="12"/>
      <c r="S533" s="12"/>
      <c r="T533" s="12"/>
      <c r="U533" s="12"/>
      <c r="V533" s="12"/>
      <c r="W533" s="12"/>
      <c r="X533" s="12"/>
      <c r="Y533" s="12"/>
      <c r="Z533" s="12"/>
      <c r="AA533" s="12"/>
      <c r="AB533" s="12"/>
      <c r="AC533" s="12"/>
      <c r="AD533" s="12"/>
      <c r="AE533" s="12"/>
      <c r="AF533" s="12"/>
      <c r="AG533" s="12"/>
      <c r="AH533" s="12"/>
      <c r="AI533" s="12"/>
      <c r="AJ533" s="12"/>
      <c r="AK533" s="12"/>
      <c r="AL533" s="12"/>
      <c r="AM533" s="12"/>
      <c r="AN533" s="12"/>
      <c r="AO533" s="12"/>
      <c r="AP533" s="12"/>
    </row>
    <row r="534" spans="1:194">
      <c r="D534" s="88"/>
      <c r="E534" s="88"/>
      <c r="F534" s="88"/>
      <c r="G534" s="88"/>
      <c r="H534" s="88"/>
      <c r="I534" s="88"/>
      <c r="J534" s="88"/>
      <c r="K534" s="88"/>
      <c r="L534" s="88"/>
      <c r="M534" s="12"/>
      <c r="N534" s="12"/>
      <c r="O534" s="12"/>
      <c r="P534" s="12"/>
      <c r="Q534" s="12"/>
      <c r="R534" s="12"/>
      <c r="S534" s="12"/>
      <c r="T534" s="12"/>
      <c r="U534" s="12"/>
      <c r="V534" s="12"/>
      <c r="W534" s="12"/>
      <c r="X534" s="12"/>
      <c r="Y534" s="12"/>
      <c r="Z534" s="12"/>
      <c r="AA534" s="12"/>
      <c r="AB534" s="12"/>
      <c r="AC534" s="12"/>
      <c r="AD534" s="12"/>
      <c r="AE534" s="12"/>
      <c r="AF534" s="12"/>
      <c r="AG534" s="12"/>
      <c r="AH534" s="12"/>
      <c r="AI534" s="12"/>
      <c r="AJ534" s="12"/>
      <c r="AK534" s="12"/>
      <c r="AL534" s="12"/>
      <c r="AM534" s="12"/>
      <c r="AN534" s="12"/>
      <c r="AO534" s="12"/>
      <c r="AP534" s="12"/>
    </row>
    <row r="535" spans="1:194">
      <c r="A535" s="375" t="s">
        <v>763</v>
      </c>
      <c r="B535" s="376"/>
      <c r="C535" s="377"/>
      <c r="D535" s="378"/>
      <c r="E535" s="378"/>
      <c r="F535" s="378"/>
      <c r="G535" s="379"/>
      <c r="H535" s="88"/>
      <c r="I535" s="88"/>
      <c r="J535" s="88"/>
      <c r="K535" s="88"/>
      <c r="L535" s="88"/>
      <c r="M535" s="12"/>
      <c r="N535" s="12"/>
      <c r="O535" s="12"/>
      <c r="P535" s="12"/>
      <c r="Q535" s="12"/>
      <c r="R535" s="12"/>
      <c r="S535" s="12"/>
      <c r="T535" s="12"/>
      <c r="U535" s="12"/>
      <c r="V535" s="12"/>
      <c r="W535" s="12"/>
      <c r="X535" s="12"/>
      <c r="Y535" s="12"/>
      <c r="Z535" s="12"/>
      <c r="AA535" s="12"/>
      <c r="AB535" s="12"/>
      <c r="AC535" s="12"/>
      <c r="AD535" s="12"/>
      <c r="AE535" s="12"/>
      <c r="AF535" s="12"/>
      <c r="AG535" s="12"/>
      <c r="AH535" s="12"/>
      <c r="AI535" s="12"/>
      <c r="AJ535" s="12"/>
      <c r="AK535" s="12"/>
      <c r="AL535" s="12"/>
      <c r="AM535" s="12"/>
      <c r="AN535" s="12"/>
      <c r="AO535" s="12"/>
      <c r="AP535" s="12"/>
    </row>
    <row r="536" spans="1:194">
      <c r="D536" s="88"/>
      <c r="E536" s="88"/>
      <c r="F536" s="88"/>
      <c r="G536" s="88"/>
      <c r="H536" s="88"/>
      <c r="I536" s="88"/>
      <c r="J536" s="88"/>
      <c r="K536" s="88"/>
      <c r="L536" s="88"/>
      <c r="M536" s="12"/>
      <c r="N536" s="12"/>
      <c r="O536" s="12"/>
      <c r="P536" s="12"/>
      <c r="Q536" s="12"/>
      <c r="R536" s="12"/>
      <c r="S536" s="12"/>
      <c r="T536" s="12"/>
      <c r="U536" s="12"/>
      <c r="V536" s="12"/>
      <c r="W536" s="12"/>
      <c r="X536" s="12"/>
      <c r="Y536" s="12"/>
      <c r="Z536" s="12"/>
      <c r="AA536" s="12"/>
      <c r="AB536" s="12"/>
      <c r="AC536" s="12"/>
      <c r="AD536" s="12"/>
      <c r="AE536" s="12"/>
      <c r="AF536" s="12"/>
      <c r="AG536" s="12"/>
      <c r="AH536" s="12"/>
      <c r="AI536" s="12"/>
      <c r="AJ536" s="12"/>
      <c r="AK536" s="12"/>
      <c r="AL536" s="12"/>
      <c r="AM536" s="12"/>
      <c r="AN536" s="12"/>
      <c r="AO536" s="12"/>
      <c r="AP536" s="12"/>
    </row>
    <row r="537" spans="1:194">
      <c r="C537" s="10"/>
      <c r="D537" s="380" t="s">
        <v>764</v>
      </c>
      <c r="E537" s="381" t="s">
        <v>765</v>
      </c>
      <c r="F537" s="380" t="s">
        <v>766</v>
      </c>
      <c r="G537" s="88"/>
      <c r="H537" s="88"/>
      <c r="I537" s="88"/>
      <c r="J537" s="88"/>
      <c r="K537" s="88"/>
      <c r="L537" s="88"/>
      <c r="M537" s="12"/>
      <c r="N537" s="12"/>
      <c r="O537" s="12"/>
      <c r="P537" s="12"/>
      <c r="Q537" s="12"/>
      <c r="R537" s="12"/>
      <c r="S537" s="12"/>
      <c r="T537" s="12"/>
      <c r="U537" s="12"/>
      <c r="V537" s="12"/>
      <c r="W537" s="12"/>
      <c r="X537" s="12"/>
      <c r="Y537" s="12"/>
      <c r="Z537" s="12"/>
      <c r="AA537" s="12"/>
      <c r="AB537" s="12"/>
      <c r="AC537" s="12"/>
      <c r="AD537" s="12"/>
      <c r="AE537" s="12"/>
      <c r="AF537" s="12"/>
      <c r="AG537" s="12"/>
      <c r="AH537" s="12"/>
      <c r="AI537" s="12"/>
      <c r="AJ537" s="12"/>
      <c r="AK537" s="12"/>
      <c r="AL537" s="12"/>
      <c r="AM537" s="12"/>
      <c r="AN537" s="12"/>
      <c r="AO537" s="12"/>
      <c r="AP537" s="12"/>
    </row>
    <row r="538" spans="1:194" ht="14.5">
      <c r="C538" s="10"/>
      <c r="D538" s="382" t="s">
        <v>767</v>
      </c>
      <c r="E538" s="383" t="s">
        <v>768</v>
      </c>
      <c r="F538" s="382" t="s">
        <v>769</v>
      </c>
      <c r="G538" s="88"/>
      <c r="H538" s="88"/>
      <c r="I538" s="88"/>
      <c r="J538" s="88"/>
      <c r="K538" s="88"/>
      <c r="L538" s="88"/>
      <c r="M538" s="12"/>
      <c r="N538" s="12"/>
      <c r="O538" s="12"/>
      <c r="P538" s="12"/>
      <c r="Q538" s="12"/>
      <c r="R538" s="12"/>
      <c r="S538" s="12"/>
      <c r="T538" s="12"/>
      <c r="U538" s="12"/>
      <c r="V538" s="12"/>
      <c r="W538" s="12"/>
      <c r="X538" s="12"/>
      <c r="Y538" s="12"/>
      <c r="Z538" s="12"/>
      <c r="AA538" s="12"/>
      <c r="AB538" s="12"/>
      <c r="AC538" s="12"/>
      <c r="AD538" s="12"/>
      <c r="AE538" s="12"/>
      <c r="AF538" s="12"/>
      <c r="AG538" s="12"/>
      <c r="AH538" s="12"/>
      <c r="AI538" s="12"/>
      <c r="AJ538" s="12"/>
      <c r="AK538" s="12"/>
      <c r="AL538" s="12"/>
      <c r="AM538" s="12"/>
      <c r="AN538" s="12"/>
      <c r="AO538" s="12"/>
      <c r="AP538" s="12"/>
    </row>
    <row r="539" spans="1:194" ht="14.5">
      <c r="C539" s="10"/>
      <c r="D539" s="382" t="s">
        <v>770</v>
      </c>
      <c r="E539" s="383" t="s">
        <v>771</v>
      </c>
      <c r="F539" s="382" t="s">
        <v>772</v>
      </c>
      <c r="G539" s="88"/>
      <c r="H539" s="88"/>
      <c r="I539" s="88"/>
      <c r="J539" s="88"/>
      <c r="K539" s="88"/>
      <c r="L539" s="88"/>
      <c r="M539" s="12"/>
      <c r="N539" s="12"/>
      <c r="O539" s="12"/>
      <c r="P539" s="12"/>
      <c r="Q539" s="12"/>
      <c r="R539" s="12"/>
      <c r="S539" s="12"/>
      <c r="T539" s="12"/>
      <c r="U539" s="12"/>
      <c r="V539" s="12"/>
      <c r="W539" s="12"/>
      <c r="X539" s="12"/>
      <c r="Y539" s="12"/>
      <c r="Z539" s="12"/>
      <c r="AA539" s="12"/>
      <c r="AB539" s="12"/>
      <c r="AC539" s="12"/>
      <c r="AD539" s="12"/>
      <c r="AE539" s="12"/>
      <c r="AF539" s="12"/>
      <c r="AG539" s="12"/>
      <c r="AH539" s="12"/>
      <c r="AI539" s="12"/>
      <c r="AJ539" s="12"/>
      <c r="AK539" s="12"/>
      <c r="AL539" s="12"/>
      <c r="AM539" s="12"/>
      <c r="AN539" s="12"/>
      <c r="AO539" s="12"/>
      <c r="AP539" s="12"/>
    </row>
    <row r="540" spans="1:194" ht="14.5">
      <c r="C540" s="1" t="s">
        <v>773</v>
      </c>
      <c r="D540" s="384">
        <v>60238038</v>
      </c>
      <c r="E540" s="385"/>
      <c r="F540" s="386"/>
      <c r="G540" s="88"/>
      <c r="H540" s="88"/>
      <c r="I540" s="88"/>
      <c r="J540" s="88"/>
      <c r="K540" s="88"/>
      <c r="L540" s="88"/>
      <c r="M540" s="12"/>
      <c r="N540" s="12"/>
      <c r="O540" s="12"/>
      <c r="P540" s="12"/>
      <c r="Q540" s="12"/>
      <c r="R540" s="12"/>
      <c r="S540" s="12"/>
      <c r="T540" s="12"/>
      <c r="U540" s="12"/>
      <c r="V540" s="12"/>
      <c r="W540" s="12"/>
      <c r="X540" s="12"/>
      <c r="Y540" s="12"/>
      <c r="Z540" s="12"/>
      <c r="AA540" s="12"/>
      <c r="AB540" s="12"/>
      <c r="AC540" s="12"/>
      <c r="AD540" s="12"/>
      <c r="AE540" s="12"/>
      <c r="AF540" s="12"/>
      <c r="AG540" s="12"/>
      <c r="AH540" s="12"/>
      <c r="AI540" s="12"/>
      <c r="AJ540" s="12"/>
      <c r="AK540" s="12"/>
      <c r="AL540" s="12"/>
      <c r="AM540" s="12"/>
      <c r="AN540" s="12"/>
      <c r="AO540" s="12"/>
      <c r="AP540" s="12"/>
    </row>
    <row r="541" spans="1:194" ht="14.5">
      <c r="C541" s="387" t="s">
        <v>774</v>
      </c>
      <c r="D541" s="388"/>
      <c r="E541" s="389">
        <v>60856434</v>
      </c>
      <c r="F541" s="384">
        <v>61476132</v>
      </c>
      <c r="G541" s="88"/>
      <c r="H541" s="88"/>
      <c r="I541" s="88"/>
      <c r="J541" s="88"/>
      <c r="K541" s="88"/>
      <c r="L541" s="88"/>
      <c r="M541" s="12"/>
      <c r="N541" s="12"/>
      <c r="O541" s="12"/>
      <c r="P541" s="12"/>
      <c r="Q541" s="12"/>
      <c r="R541" s="12"/>
      <c r="S541" s="12"/>
      <c r="T541" s="12"/>
      <c r="U541" s="12"/>
      <c r="V541" s="12"/>
      <c r="W541" s="12"/>
      <c r="X541" s="12"/>
      <c r="Y541" s="12"/>
      <c r="Z541" s="12"/>
      <c r="AA541" s="12"/>
      <c r="AB541" s="12"/>
      <c r="AC541" s="12"/>
      <c r="AD541" s="12"/>
      <c r="AE541" s="12"/>
      <c r="AF541" s="12"/>
      <c r="AG541" s="12"/>
      <c r="AH541" s="12"/>
      <c r="AI541" s="12"/>
      <c r="AJ541" s="12"/>
      <c r="AK541" s="12"/>
      <c r="AL541" s="12"/>
      <c r="AM541" s="12"/>
      <c r="AN541" s="12"/>
      <c r="AO541" s="12"/>
      <c r="AP541" s="12"/>
    </row>
    <row r="542" spans="1:194" ht="14.5">
      <c r="C542" s="387" t="s">
        <v>775</v>
      </c>
      <c r="D542" s="388"/>
      <c r="E542" s="390">
        <f>(E541-D540)/D540</f>
        <v>1.0265872205200309E-2</v>
      </c>
      <c r="F542" s="391">
        <f>(F541-D540)/D540</f>
        <v>2.0553358660187437E-2</v>
      </c>
      <c r="G542" s="392">
        <v>2.0553358660187399E-2</v>
      </c>
      <c r="H542" s="88"/>
      <c r="I542" s="88"/>
      <c r="J542" s="88"/>
      <c r="K542" s="88"/>
      <c r="L542" s="88"/>
      <c r="M542" s="12"/>
      <c r="N542" s="12"/>
      <c r="O542" s="12"/>
      <c r="P542" s="12"/>
      <c r="Q542" s="12"/>
      <c r="R542" s="12"/>
      <c r="S542" s="12"/>
      <c r="T542" s="12"/>
      <c r="U542" s="12"/>
      <c r="V542" s="12"/>
      <c r="W542" s="12"/>
      <c r="X542" s="12"/>
      <c r="Y542" s="12"/>
      <c r="Z542" s="12"/>
      <c r="AA542" s="12"/>
      <c r="AB542" s="12"/>
      <c r="AC542" s="12"/>
      <c r="AD542" s="12"/>
      <c r="AE542" s="12"/>
      <c r="AF542" s="12"/>
      <c r="AG542" s="12"/>
      <c r="AH542" s="12"/>
      <c r="AI542" s="12"/>
      <c r="AJ542" s="12"/>
      <c r="AK542" s="12"/>
      <c r="AL542" s="12"/>
      <c r="AM542" s="12"/>
      <c r="AN542" s="12"/>
      <c r="AO542" s="12"/>
      <c r="AP542" s="12"/>
    </row>
    <row r="543" spans="1:194" ht="14.5">
      <c r="C543" s="387" t="s">
        <v>776</v>
      </c>
      <c r="D543" s="388"/>
      <c r="E543" s="393"/>
      <c r="F543" s="384">
        <f>D540*(100%+F542)</f>
        <v>61476131.999999993</v>
      </c>
      <c r="G543" s="88"/>
      <c r="H543" s="88"/>
      <c r="I543" s="88"/>
      <c r="J543" s="88"/>
      <c r="K543" s="88"/>
      <c r="L543" s="88"/>
      <c r="M543" s="12"/>
      <c r="N543" s="12"/>
      <c r="O543" s="12"/>
      <c r="P543" s="12"/>
      <c r="Q543" s="12"/>
      <c r="R543" s="12"/>
      <c r="S543" s="12"/>
      <c r="T543" s="12"/>
      <c r="U543" s="12"/>
      <c r="V543" s="12"/>
      <c r="W543" s="12"/>
      <c r="X543" s="12"/>
      <c r="Y543" s="12"/>
      <c r="Z543" s="12"/>
      <c r="AA543" s="12"/>
      <c r="AB543" s="12"/>
      <c r="AC543" s="12"/>
      <c r="AD543" s="12"/>
      <c r="AE543" s="12"/>
      <c r="AF543" s="12"/>
      <c r="AG543" s="12"/>
      <c r="AH543" s="12"/>
      <c r="AI543" s="12"/>
      <c r="AJ543" s="12"/>
      <c r="AK543" s="12"/>
      <c r="AL543" s="12"/>
      <c r="AM543" s="12"/>
      <c r="AN543" s="12"/>
      <c r="AO543" s="12"/>
      <c r="AP543" s="12"/>
    </row>
    <row r="544" spans="1:194" ht="14.5">
      <c r="C544" s="387" t="s">
        <v>777</v>
      </c>
      <c r="D544" s="388"/>
      <c r="E544" s="393"/>
      <c r="F544" s="384">
        <f>F543-F541</f>
        <v>0</v>
      </c>
      <c r="G544" s="88"/>
      <c r="H544" s="88"/>
      <c r="I544" s="88"/>
      <c r="J544" s="88"/>
      <c r="K544" s="88"/>
      <c r="L544" s="88"/>
      <c r="M544" s="12"/>
      <c r="N544" s="12"/>
      <c r="O544" s="12"/>
      <c r="P544" s="12"/>
      <c r="Q544" s="12"/>
      <c r="R544" s="12"/>
      <c r="S544" s="12"/>
      <c r="T544" s="12"/>
      <c r="U544" s="12"/>
      <c r="V544" s="12"/>
      <c r="W544" s="12"/>
      <c r="X544" s="12"/>
      <c r="Y544" s="12"/>
      <c r="Z544" s="12"/>
      <c r="AA544" s="12"/>
      <c r="AB544" s="12"/>
      <c r="AC544" s="12"/>
      <c r="AD544" s="12"/>
      <c r="AE544" s="12"/>
      <c r="AF544" s="12"/>
      <c r="AG544" s="12"/>
      <c r="AH544" s="12"/>
      <c r="AI544" s="12"/>
      <c r="AJ544" s="12"/>
      <c r="AK544" s="12"/>
      <c r="AL544" s="12"/>
      <c r="AM544" s="12"/>
      <c r="AN544" s="12"/>
      <c r="AO544" s="12"/>
      <c r="AP544" s="12"/>
    </row>
    <row r="545" spans="1:42">
      <c r="D545" s="88"/>
      <c r="E545" s="88"/>
      <c r="F545" s="88"/>
      <c r="G545" s="88"/>
      <c r="H545" s="88"/>
      <c r="I545" s="88"/>
      <c r="J545" s="88"/>
      <c r="K545" s="88"/>
      <c r="L545" s="88"/>
      <c r="M545" s="12"/>
      <c r="N545" s="12"/>
      <c r="O545" s="12"/>
      <c r="P545" s="12"/>
      <c r="Q545" s="12"/>
      <c r="R545" s="12"/>
      <c r="S545" s="12"/>
      <c r="T545" s="12"/>
      <c r="U545" s="12"/>
      <c r="V545" s="12"/>
      <c r="W545" s="12"/>
      <c r="X545" s="12"/>
      <c r="Y545" s="12"/>
      <c r="Z545" s="12"/>
      <c r="AA545" s="12"/>
      <c r="AB545" s="12"/>
      <c r="AC545" s="12"/>
      <c r="AD545" s="12"/>
      <c r="AE545" s="12"/>
      <c r="AF545" s="12"/>
      <c r="AG545" s="12"/>
      <c r="AH545" s="12"/>
      <c r="AI545" s="12"/>
      <c r="AJ545" s="12"/>
      <c r="AK545" s="12"/>
      <c r="AL545" s="12"/>
      <c r="AM545" s="12"/>
      <c r="AN545" s="12"/>
      <c r="AO545" s="12"/>
      <c r="AP545" s="12"/>
    </row>
    <row r="546" spans="1:42">
      <c r="D546" s="88"/>
      <c r="E546" s="88"/>
      <c r="F546" s="88"/>
      <c r="G546" s="88"/>
      <c r="H546" s="88"/>
      <c r="I546" s="88"/>
      <c r="J546" s="88"/>
      <c r="K546" s="88"/>
      <c r="L546" s="88"/>
      <c r="M546" s="12"/>
      <c r="N546" s="12"/>
      <c r="O546" s="12"/>
      <c r="P546" s="12"/>
      <c r="Q546" s="12"/>
      <c r="R546" s="12"/>
      <c r="S546" s="12"/>
      <c r="T546" s="12"/>
      <c r="U546" s="12"/>
      <c r="V546" s="12"/>
      <c r="W546" s="12"/>
      <c r="X546" s="12"/>
      <c r="Y546" s="12"/>
      <c r="Z546" s="12"/>
      <c r="AA546" s="12"/>
      <c r="AB546" s="12"/>
      <c r="AC546" s="12"/>
      <c r="AD546" s="12"/>
      <c r="AE546" s="12"/>
      <c r="AF546" s="12"/>
      <c r="AG546" s="12"/>
      <c r="AH546" s="12"/>
      <c r="AI546" s="12"/>
      <c r="AJ546" s="12"/>
      <c r="AK546" s="12"/>
      <c r="AL546" s="12"/>
      <c r="AM546" s="12"/>
      <c r="AN546" s="12"/>
      <c r="AO546" s="12"/>
      <c r="AP546" s="12"/>
    </row>
    <row r="547" spans="1:42">
      <c r="A547" s="371"/>
      <c r="B547" s="372"/>
      <c r="C547" s="20" t="s">
        <v>604</v>
      </c>
      <c r="D547" s="134" t="s">
        <v>605</v>
      </c>
      <c r="E547" s="134" t="s">
        <v>606</v>
      </c>
      <c r="F547" s="134" t="s">
        <v>607</v>
      </c>
      <c r="G547" s="134" t="s">
        <v>608</v>
      </c>
      <c r="H547" s="134" t="s">
        <v>609</v>
      </c>
      <c r="I547" s="134" t="s">
        <v>610</v>
      </c>
      <c r="J547" s="321" t="s">
        <v>611</v>
      </c>
      <c r="K547" s="324" t="s">
        <v>612</v>
      </c>
      <c r="L547" s="238" t="s">
        <v>613</v>
      </c>
      <c r="M547" s="12"/>
      <c r="N547" s="12"/>
      <c r="O547" s="12"/>
      <c r="P547" s="12"/>
      <c r="Q547" s="12"/>
      <c r="R547" s="12"/>
      <c r="S547" s="12"/>
      <c r="T547" s="12"/>
      <c r="U547" s="12"/>
      <c r="V547" s="12"/>
      <c r="W547" s="12"/>
      <c r="X547" s="12"/>
      <c r="Y547" s="12"/>
      <c r="Z547" s="12"/>
      <c r="AA547" s="12"/>
      <c r="AB547" s="12"/>
      <c r="AC547" s="12"/>
      <c r="AD547" s="12"/>
      <c r="AE547" s="12"/>
      <c r="AF547" s="12"/>
      <c r="AG547" s="12"/>
      <c r="AH547" s="12"/>
      <c r="AI547" s="12"/>
      <c r="AJ547" s="12"/>
      <c r="AK547" s="12"/>
      <c r="AL547" s="12"/>
      <c r="AM547" s="12"/>
      <c r="AN547" s="12"/>
      <c r="AO547" s="12"/>
      <c r="AP547" s="12"/>
    </row>
    <row r="548" spans="1:42">
      <c r="A548" s="373" t="s">
        <v>762</v>
      </c>
      <c r="C548" s="20" t="s">
        <v>614</v>
      </c>
      <c r="D548" s="732" t="s">
        <v>615</v>
      </c>
      <c r="E548" s="733"/>
      <c r="F548" s="733"/>
      <c r="G548" s="733"/>
      <c r="H548" s="733"/>
      <c r="I548" s="734"/>
      <c r="J548" s="5"/>
      <c r="K548" s="5"/>
      <c r="M548" s="12"/>
      <c r="N548" s="12"/>
      <c r="O548" s="12"/>
      <c r="P548" s="12"/>
      <c r="Q548" s="12"/>
      <c r="R548" s="12"/>
      <c r="S548" s="12"/>
      <c r="T548" s="12"/>
      <c r="U548" s="12"/>
      <c r="V548" s="12"/>
      <c r="W548" s="12"/>
      <c r="X548" s="12"/>
      <c r="Y548" s="12"/>
      <c r="Z548" s="12"/>
      <c r="AA548" s="12"/>
      <c r="AB548" s="12"/>
      <c r="AC548" s="12"/>
      <c r="AD548" s="12"/>
      <c r="AE548" s="12"/>
      <c r="AF548" s="12"/>
      <c r="AG548" s="12"/>
      <c r="AH548" s="12"/>
      <c r="AI548" s="12"/>
      <c r="AJ548" s="12"/>
      <c r="AK548" s="12"/>
      <c r="AL548" s="12"/>
      <c r="AM548" s="12"/>
      <c r="AN548" s="12"/>
      <c r="AO548" s="12"/>
      <c r="AP548" s="12"/>
    </row>
    <row r="549" spans="1:42">
      <c r="A549" s="373" t="s">
        <v>762</v>
      </c>
      <c r="B549" s="10">
        <v>0</v>
      </c>
      <c r="C549" s="133" t="s">
        <v>616</v>
      </c>
      <c r="D549" s="137"/>
      <c r="E549" s="137"/>
      <c r="F549" s="137"/>
      <c r="G549" s="137"/>
      <c r="H549" s="137"/>
      <c r="I549" s="137"/>
      <c r="J549" s="5"/>
      <c r="K549" s="5"/>
      <c r="M549" s="12"/>
      <c r="N549" s="12"/>
      <c r="O549" s="12"/>
      <c r="P549" s="12"/>
      <c r="Q549" s="12"/>
      <c r="R549" s="12"/>
      <c r="S549" s="12"/>
      <c r="T549" s="12"/>
      <c r="U549" s="12"/>
      <c r="V549" s="12"/>
      <c r="W549" s="12"/>
      <c r="X549" s="12"/>
      <c r="Y549" s="12"/>
      <c r="Z549" s="12"/>
      <c r="AA549" s="12"/>
      <c r="AB549" s="12"/>
      <c r="AC549" s="12"/>
      <c r="AD549" s="12"/>
      <c r="AE549" s="12"/>
      <c r="AF549" s="12"/>
      <c r="AG549" s="12"/>
      <c r="AH549" s="12"/>
      <c r="AI549" s="12"/>
      <c r="AJ549" s="12"/>
      <c r="AK549" s="12"/>
      <c r="AL549" s="12"/>
      <c r="AM549" s="12"/>
      <c r="AN549" s="12"/>
      <c r="AO549" s="12"/>
      <c r="AP549" s="12"/>
    </row>
    <row r="550" spans="1:42">
      <c r="A550" s="373" t="s">
        <v>762</v>
      </c>
      <c r="B550" s="10">
        <v>1</v>
      </c>
      <c r="C550" s="133" t="s">
        <v>617</v>
      </c>
      <c r="D550" s="137"/>
      <c r="E550" s="137">
        <v>1.0090702843828887</v>
      </c>
      <c r="F550" s="137">
        <v>1.0170393771683619</v>
      </c>
      <c r="G550" s="137">
        <v>1.0238793000184203</v>
      </c>
      <c r="H550" s="137">
        <v>1.0295635385778663</v>
      </c>
      <c r="I550" s="137">
        <v>1.0351195322438309</v>
      </c>
      <c r="J550" s="322">
        <f>(I550-100%)/5</f>
        <v>7.0239064487661821E-3</v>
      </c>
      <c r="K550" s="325">
        <f t="shared" ref="K550:K563" si="144">(I550/100%)^(1/5)-1</f>
        <v>6.9272652964273984E-3</v>
      </c>
      <c r="L550" s="320">
        <v>6.9272652964273984E-3</v>
      </c>
      <c r="M550" s="316"/>
      <c r="N550" s="316"/>
      <c r="O550" s="317"/>
      <c r="P550" s="12"/>
      <c r="Q550" s="12"/>
      <c r="R550" s="12"/>
      <c r="S550" s="12"/>
      <c r="T550" s="12"/>
      <c r="U550" s="12"/>
      <c r="V550" s="12"/>
      <c r="W550" s="12"/>
      <c r="X550" s="12"/>
      <c r="Y550" s="12"/>
      <c r="Z550" s="12"/>
      <c r="AA550" s="12"/>
      <c r="AB550" s="12"/>
      <c r="AC550" s="12"/>
      <c r="AD550" s="12"/>
      <c r="AE550" s="12"/>
      <c r="AF550" s="12"/>
      <c r="AG550" s="12"/>
      <c r="AH550" s="12"/>
      <c r="AI550" s="12"/>
      <c r="AJ550" s="12"/>
      <c r="AK550" s="12"/>
      <c r="AL550" s="12"/>
      <c r="AM550" s="12"/>
      <c r="AN550" s="12"/>
      <c r="AO550" s="12"/>
      <c r="AP550" s="12"/>
    </row>
    <row r="551" spans="1:42">
      <c r="A551" s="373" t="s">
        <v>762</v>
      </c>
      <c r="B551" s="10">
        <v>2</v>
      </c>
      <c r="C551" s="133" t="s">
        <v>618</v>
      </c>
      <c r="D551" s="137"/>
      <c r="E551" s="137">
        <v>0.96173452499784384</v>
      </c>
      <c r="F551" s="137">
        <v>0.949547172001034</v>
      </c>
      <c r="G551" s="137">
        <v>0.93849673400054612</v>
      </c>
      <c r="H551" s="137">
        <v>0.92766778564091124</v>
      </c>
      <c r="I551" s="137">
        <v>0.91680012001884892</v>
      </c>
      <c r="J551" s="322">
        <f t="shared" ref="J551:J563" si="145">(I551-100%)/5</f>
        <v>-1.6639975996230218E-2</v>
      </c>
      <c r="K551" s="325">
        <f t="shared" si="144"/>
        <v>-1.7223117235316776E-2</v>
      </c>
      <c r="L551" s="320">
        <v>-1.7223117235316776E-2</v>
      </c>
      <c r="M551" s="316"/>
      <c r="N551" s="316"/>
      <c r="O551" s="317"/>
      <c r="P551" s="12"/>
      <c r="Q551" s="12"/>
      <c r="R551" s="12"/>
      <c r="S551" s="12"/>
      <c r="T551" s="12"/>
      <c r="U551" s="12"/>
      <c r="V551" s="12"/>
      <c r="W551" s="12"/>
      <c r="X551" s="12"/>
      <c r="Y551" s="12"/>
      <c r="Z551" s="12"/>
      <c r="AA551" s="12"/>
      <c r="AB551" s="12"/>
      <c r="AC551" s="12"/>
      <c r="AD551" s="12"/>
      <c r="AE551" s="12"/>
      <c r="AF551" s="12"/>
      <c r="AG551" s="12"/>
      <c r="AH551" s="12"/>
      <c r="AI551" s="12"/>
      <c r="AJ551" s="12"/>
      <c r="AK551" s="12"/>
      <c r="AL551" s="12"/>
      <c r="AM551" s="12"/>
      <c r="AN551" s="12"/>
      <c r="AO551" s="12"/>
      <c r="AP551" s="12"/>
    </row>
    <row r="552" spans="1:42">
      <c r="A552" s="373" t="s">
        <v>762</v>
      </c>
      <c r="B552" s="10">
        <v>3</v>
      </c>
      <c r="C552" s="133" t="s">
        <v>619</v>
      </c>
      <c r="D552" s="137"/>
      <c r="E552" s="137">
        <v>1.0707061745580608</v>
      </c>
      <c r="F552" s="137">
        <v>1.0961797739954167</v>
      </c>
      <c r="G552" s="137">
        <v>1.1120352164720533</v>
      </c>
      <c r="H552" s="137">
        <v>1.1172916519636134</v>
      </c>
      <c r="I552" s="137">
        <v>1.1228072524832799</v>
      </c>
      <c r="J552" s="322">
        <f t="shared" si="145"/>
        <v>2.4561450496655989E-2</v>
      </c>
      <c r="K552" s="325">
        <f t="shared" si="144"/>
        <v>2.3436830336478032E-2</v>
      </c>
      <c r="L552" s="320">
        <v>2.3436830336478032E-2</v>
      </c>
      <c r="M552" s="316"/>
      <c r="N552" s="316"/>
      <c r="O552" s="317"/>
      <c r="P552" s="12"/>
      <c r="Q552" s="12"/>
      <c r="R552" s="12"/>
      <c r="S552" s="12"/>
      <c r="T552" s="12"/>
      <c r="U552" s="12"/>
      <c r="V552" s="12"/>
      <c r="W552" s="12"/>
      <c r="X552" s="12"/>
      <c r="Y552" s="12"/>
      <c r="Z552" s="12"/>
      <c r="AA552" s="12"/>
      <c r="AB552" s="12"/>
      <c r="AC552" s="12"/>
      <c r="AD552" s="12"/>
      <c r="AE552" s="12"/>
      <c r="AF552" s="12"/>
      <c r="AG552" s="12"/>
      <c r="AH552" s="12"/>
      <c r="AI552" s="12"/>
      <c r="AJ552" s="12"/>
      <c r="AK552" s="12"/>
      <c r="AL552" s="12"/>
      <c r="AM552" s="12"/>
      <c r="AN552" s="12"/>
      <c r="AO552" s="12"/>
      <c r="AP552" s="12"/>
    </row>
    <row r="553" spans="1:42">
      <c r="A553" s="373" t="s">
        <v>762</v>
      </c>
      <c r="B553" s="10">
        <v>4</v>
      </c>
      <c r="C553" s="133" t="s">
        <v>620</v>
      </c>
      <c r="D553" s="137"/>
      <c r="E553" s="137">
        <v>0.99704312080608826</v>
      </c>
      <c r="F553" s="137">
        <v>0.99705853203848904</v>
      </c>
      <c r="G553" s="137">
        <v>0.99472603914083957</v>
      </c>
      <c r="H553" s="137">
        <v>0.9891090180954597</v>
      </c>
      <c r="I553" s="137">
        <v>0.98354979851924307</v>
      </c>
      <c r="J553" s="322">
        <f t="shared" si="145"/>
        <v>-3.2900402961513866E-3</v>
      </c>
      <c r="K553" s="325">
        <f t="shared" si="144"/>
        <v>-3.3119051937137156E-3</v>
      </c>
      <c r="L553" s="320">
        <v>-3.3119051937137156E-3</v>
      </c>
      <c r="M553" s="316"/>
      <c r="N553" s="316"/>
      <c r="O553" s="317"/>
      <c r="P553" s="12"/>
      <c r="Q553" s="12"/>
      <c r="R553" s="12"/>
      <c r="S553" s="12"/>
      <c r="T553" s="12"/>
      <c r="U553" s="12"/>
      <c r="V553" s="12"/>
      <c r="W553" s="12"/>
      <c r="X553" s="12"/>
      <c r="Y553" s="12"/>
      <c r="Z553" s="12"/>
      <c r="AA553" s="12"/>
      <c r="AB553" s="12"/>
      <c r="AC553" s="12"/>
      <c r="AD553" s="12"/>
      <c r="AE553" s="12"/>
      <c r="AF553" s="12"/>
      <c r="AG553" s="12"/>
      <c r="AH553" s="12"/>
      <c r="AI553" s="12"/>
      <c r="AJ553" s="12"/>
      <c r="AK553" s="12"/>
      <c r="AL553" s="12"/>
      <c r="AM553" s="12"/>
      <c r="AN553" s="12"/>
      <c r="AO553" s="12"/>
      <c r="AP553" s="12"/>
    </row>
    <row r="554" spans="1:42">
      <c r="A554" s="373" t="s">
        <v>762</v>
      </c>
      <c r="B554" s="10">
        <v>5</v>
      </c>
      <c r="C554" s="133" t="s">
        <v>621</v>
      </c>
      <c r="D554" s="137"/>
      <c r="E554" s="137">
        <v>0.99263087643060499</v>
      </c>
      <c r="F554" s="137">
        <v>0.99530151668079492</v>
      </c>
      <c r="G554" s="137">
        <v>0.99708461172748208</v>
      </c>
      <c r="H554" s="137">
        <v>0.99857946574262668</v>
      </c>
      <c r="I554" s="137">
        <v>1.0006058081967233</v>
      </c>
      <c r="J554" s="322">
        <f t="shared" si="145"/>
        <v>1.2116163934465796E-4</v>
      </c>
      <c r="K554" s="325">
        <f t="shared" si="144"/>
        <v>1.2113228972654433E-4</v>
      </c>
      <c r="L554" s="320">
        <v>1.2113228972654433E-4</v>
      </c>
      <c r="M554" s="316"/>
      <c r="N554" s="316"/>
      <c r="O554" s="317"/>
      <c r="P554" s="12"/>
      <c r="Q554" s="12"/>
      <c r="R554" s="12"/>
      <c r="S554" s="12"/>
      <c r="T554" s="12"/>
      <c r="U554" s="12"/>
      <c r="V554" s="12"/>
      <c r="W554" s="12"/>
      <c r="X554" s="12"/>
      <c r="Y554" s="12"/>
      <c r="Z554" s="12"/>
      <c r="AA554" s="12"/>
      <c r="AB554" s="12"/>
      <c r="AC554" s="12"/>
      <c r="AD554" s="12"/>
      <c r="AE554" s="12"/>
      <c r="AF554" s="12"/>
      <c r="AG554" s="12"/>
      <c r="AH554" s="12"/>
      <c r="AI554" s="12"/>
      <c r="AJ554" s="12"/>
      <c r="AK554" s="12"/>
      <c r="AL554" s="12"/>
      <c r="AM554" s="12"/>
      <c r="AN554" s="12"/>
      <c r="AO554" s="12"/>
      <c r="AP554" s="12"/>
    </row>
    <row r="555" spans="1:42">
      <c r="A555" s="373" t="s">
        <v>762</v>
      </c>
      <c r="B555" s="10">
        <v>6</v>
      </c>
      <c r="C555" s="314" t="s">
        <v>622</v>
      </c>
      <c r="D555" s="315"/>
      <c r="E555" s="315">
        <v>1.0123419501207302</v>
      </c>
      <c r="F555" s="315">
        <v>1.0224746276334522</v>
      </c>
      <c r="G555" s="315">
        <v>1.0318096590054313</v>
      </c>
      <c r="H555" s="315">
        <v>1.040568100689119</v>
      </c>
      <c r="I555" s="315">
        <v>1.0491476885800255</v>
      </c>
      <c r="J555" s="330">
        <f t="shared" si="145"/>
        <v>9.8295377160050983E-3</v>
      </c>
      <c r="K555" s="331">
        <f t="shared" si="144"/>
        <v>9.641807463928842E-3</v>
      </c>
      <c r="L555" s="374">
        <v>9.6418074639288403E-3</v>
      </c>
      <c r="M555" s="316"/>
      <c r="N555" s="316"/>
      <c r="O555" s="317"/>
      <c r="P555" s="12"/>
      <c r="Q555" s="318"/>
      <c r="R555" s="12"/>
      <c r="S555" s="12"/>
      <c r="T555" s="12"/>
      <c r="U555" s="12"/>
      <c r="V555" s="12"/>
      <c r="W555" s="12"/>
      <c r="X555" s="12"/>
      <c r="Y555" s="12"/>
      <c r="Z555" s="12"/>
      <c r="AA555" s="12"/>
      <c r="AB555" s="12"/>
      <c r="AC555" s="12"/>
      <c r="AD555" s="12"/>
      <c r="AE555" s="12"/>
      <c r="AF555" s="12"/>
      <c r="AG555" s="12"/>
      <c r="AH555" s="12"/>
      <c r="AI555" s="12"/>
      <c r="AJ555" s="12"/>
      <c r="AK555" s="12"/>
      <c r="AL555" s="12"/>
      <c r="AM555" s="12"/>
      <c r="AN555" s="12"/>
      <c r="AO555" s="12"/>
      <c r="AP555" s="12"/>
    </row>
    <row r="556" spans="1:42">
      <c r="A556" s="373" t="s">
        <v>762</v>
      </c>
      <c r="B556" s="10">
        <v>7</v>
      </c>
      <c r="C556" s="133" t="s">
        <v>623</v>
      </c>
      <c r="D556" s="137"/>
      <c r="E556" s="137">
        <v>1.0234861902526262</v>
      </c>
      <c r="F556" s="137">
        <v>1.0362595252458171</v>
      </c>
      <c r="G556" s="137">
        <v>1.0484007089616401</v>
      </c>
      <c r="H556" s="137">
        <v>1.0594741481215733</v>
      </c>
      <c r="I556" s="137">
        <v>1.0705464348984648</v>
      </c>
      <c r="J556" s="322">
        <f t="shared" si="145"/>
        <v>1.4109286979692959E-2</v>
      </c>
      <c r="K556" s="325">
        <f t="shared" si="144"/>
        <v>1.372720562144969E-2</v>
      </c>
      <c r="L556" s="320">
        <v>1.372720562144969E-2</v>
      </c>
      <c r="M556" s="12"/>
      <c r="N556" s="12"/>
      <c r="O556" s="12"/>
      <c r="P556" s="12"/>
      <c r="Q556" s="12"/>
      <c r="R556" s="12"/>
      <c r="S556" s="12"/>
      <c r="T556" s="12"/>
      <c r="U556" s="12"/>
      <c r="V556" s="12"/>
      <c r="W556" s="12"/>
      <c r="X556" s="12"/>
      <c r="Y556" s="12"/>
      <c r="Z556" s="12"/>
      <c r="AA556" s="12"/>
      <c r="AB556" s="12"/>
      <c r="AC556" s="12"/>
      <c r="AD556" s="12"/>
      <c r="AE556" s="12"/>
      <c r="AF556" s="12"/>
      <c r="AG556" s="12"/>
      <c r="AH556" s="12"/>
      <c r="AI556" s="12"/>
      <c r="AJ556" s="12"/>
      <c r="AK556" s="12"/>
      <c r="AL556" s="12"/>
      <c r="AM556" s="12"/>
      <c r="AN556" s="12"/>
      <c r="AO556" s="12"/>
      <c r="AP556" s="12"/>
    </row>
    <row r="557" spans="1:42">
      <c r="A557" s="373" t="s">
        <v>762</v>
      </c>
      <c r="B557" s="10">
        <v>8</v>
      </c>
      <c r="C557" s="133" t="s">
        <v>624</v>
      </c>
      <c r="D557" s="137"/>
      <c r="E557" s="137">
        <v>1.0327181385810218</v>
      </c>
      <c r="F557" s="137">
        <v>1.0462000918268668</v>
      </c>
      <c r="G557" s="137">
        <v>1.0579618766687933</v>
      </c>
      <c r="H557" s="137">
        <v>1.0679645783102321</v>
      </c>
      <c r="I557" s="137">
        <v>1.0772361012999514</v>
      </c>
      <c r="J557" s="322">
        <f t="shared" si="145"/>
        <v>1.544722025999028E-2</v>
      </c>
      <c r="K557" s="325">
        <f t="shared" si="144"/>
        <v>1.4990973227517745E-2</v>
      </c>
      <c r="L557" s="320">
        <v>1.4990973227517745E-2</v>
      </c>
      <c r="M557" s="12"/>
      <c r="N557" s="12"/>
      <c r="O557" s="12"/>
      <c r="P557" s="12"/>
      <c r="Q557" s="12"/>
      <c r="R557" s="12"/>
      <c r="S557" s="12"/>
      <c r="T557" s="12"/>
      <c r="U557" s="12"/>
      <c r="V557" s="12"/>
      <c r="W557" s="12"/>
      <c r="X557" s="12"/>
      <c r="Y557" s="12"/>
      <c r="Z557" s="12"/>
      <c r="AA557" s="12"/>
      <c r="AB557" s="12"/>
      <c r="AC557" s="12"/>
      <c r="AD557" s="12"/>
      <c r="AE557" s="12"/>
      <c r="AF557" s="12"/>
      <c r="AG557" s="12"/>
      <c r="AH557" s="12"/>
      <c r="AI557" s="12"/>
      <c r="AJ557" s="12"/>
      <c r="AK557" s="12"/>
      <c r="AL557" s="12"/>
      <c r="AM557" s="12"/>
      <c r="AN557" s="12"/>
      <c r="AO557" s="12"/>
      <c r="AP557" s="12"/>
    </row>
    <row r="558" spans="1:42">
      <c r="A558" s="373" t="s">
        <v>762</v>
      </c>
      <c r="B558" s="10">
        <v>9</v>
      </c>
      <c r="C558" s="133" t="s">
        <v>625</v>
      </c>
      <c r="D558" s="137"/>
      <c r="E558" s="137">
        <v>1.0231841082591016</v>
      </c>
      <c r="F558" s="137">
        <v>1.0358890289056439</v>
      </c>
      <c r="G558" s="137">
        <v>1.0481652070229122</v>
      </c>
      <c r="H558" s="137">
        <v>1.0592891805745575</v>
      </c>
      <c r="I558" s="137">
        <v>1.069681907109314</v>
      </c>
      <c r="J558" s="322">
        <f t="shared" si="145"/>
        <v>1.3936381421862798E-2</v>
      </c>
      <c r="K558" s="325">
        <f t="shared" si="144"/>
        <v>1.3563424108683053E-2</v>
      </c>
      <c r="L558" s="320">
        <v>1.3563424108683053E-2</v>
      </c>
      <c r="M558" s="12"/>
      <c r="N558" s="12"/>
      <c r="O558" s="12"/>
      <c r="P558" s="12"/>
      <c r="Q558" s="12"/>
      <c r="R558" s="12"/>
      <c r="S558" s="12"/>
      <c r="T558" s="12"/>
      <c r="U558" s="12"/>
      <c r="V558" s="12"/>
      <c r="W558" s="12"/>
      <c r="X558" s="12"/>
      <c r="Y558" s="12"/>
      <c r="Z558" s="12"/>
      <c r="AA558" s="12"/>
      <c r="AB558" s="12"/>
      <c r="AC558" s="12"/>
      <c r="AD558" s="12"/>
      <c r="AE558" s="12"/>
      <c r="AF558" s="12"/>
      <c r="AG558" s="12"/>
      <c r="AH558" s="12"/>
      <c r="AI558" s="12"/>
      <c r="AJ558" s="12"/>
      <c r="AK558" s="12"/>
      <c r="AL558" s="12"/>
      <c r="AM558" s="12"/>
      <c r="AN558" s="12"/>
      <c r="AO558" s="12"/>
      <c r="AP558" s="12"/>
    </row>
    <row r="559" spans="1:42">
      <c r="A559" s="373" t="s">
        <v>762</v>
      </c>
      <c r="B559" s="10">
        <v>10</v>
      </c>
      <c r="C559" s="133" t="s">
        <v>626</v>
      </c>
      <c r="D559" s="137"/>
      <c r="E559" s="137">
        <v>1.0341666734322146</v>
      </c>
      <c r="F559" s="137">
        <v>1.0480179725760268</v>
      </c>
      <c r="G559" s="137">
        <v>1.0601012155156095</v>
      </c>
      <c r="H559" s="137">
        <v>1.0702848288878077</v>
      </c>
      <c r="I559" s="137">
        <v>1.0797421461131422</v>
      </c>
      <c r="J559" s="322">
        <f t="shared" si="145"/>
        <v>1.5948429222628447E-2</v>
      </c>
      <c r="K559" s="325">
        <f t="shared" si="144"/>
        <v>1.5462782371323147E-2</v>
      </c>
      <c r="L559" s="320">
        <v>1.5462782371323147E-2</v>
      </c>
      <c r="M559" s="12"/>
      <c r="N559" s="12"/>
      <c r="O559" s="12"/>
      <c r="P559" s="12"/>
      <c r="Q559" s="12"/>
      <c r="R559" s="12"/>
      <c r="S559" s="12"/>
      <c r="T559" s="12"/>
      <c r="U559" s="12"/>
      <c r="V559" s="12"/>
      <c r="W559" s="12"/>
      <c r="X559" s="12"/>
      <c r="Y559" s="12"/>
      <c r="Z559" s="12"/>
      <c r="AA559" s="12"/>
      <c r="AB559" s="12"/>
      <c r="AC559" s="12"/>
      <c r="AD559" s="12"/>
      <c r="AE559" s="12"/>
      <c r="AF559" s="12"/>
      <c r="AG559" s="12"/>
      <c r="AH559" s="12"/>
      <c r="AI559" s="12"/>
      <c r="AJ559" s="12"/>
      <c r="AK559" s="12"/>
      <c r="AL559" s="12"/>
      <c r="AM559" s="12"/>
      <c r="AN559" s="12"/>
      <c r="AO559" s="12"/>
      <c r="AP559" s="12"/>
    </row>
    <row r="560" spans="1:42">
      <c r="A560" s="373" t="s">
        <v>762</v>
      </c>
      <c r="B560" s="10">
        <v>11</v>
      </c>
      <c r="C560" s="133" t="s">
        <v>627</v>
      </c>
      <c r="D560" s="137"/>
      <c r="E560" s="137">
        <v>1.0233409873632719</v>
      </c>
      <c r="F560" s="137">
        <v>1.0360814373748364</v>
      </c>
      <c r="G560" s="137">
        <v>1.0482875093579402</v>
      </c>
      <c r="H560" s="137">
        <v>1.0593852390742311</v>
      </c>
      <c r="I560" s="137">
        <v>1.0701308790705675</v>
      </c>
      <c r="J560" s="322">
        <f t="shared" si="145"/>
        <v>1.4026175814113495E-2</v>
      </c>
      <c r="K560" s="325">
        <f t="shared" si="144"/>
        <v>1.364849335671825E-2</v>
      </c>
      <c r="L560" s="320">
        <v>1.364849335671825E-2</v>
      </c>
      <c r="M560" s="12"/>
      <c r="N560" s="12"/>
      <c r="O560" s="12"/>
      <c r="P560" s="12"/>
      <c r="Q560" s="12"/>
      <c r="R560" s="12"/>
      <c r="S560" s="12"/>
      <c r="T560" s="12"/>
      <c r="U560" s="12"/>
      <c r="V560" s="12"/>
      <c r="W560" s="12"/>
      <c r="X560" s="12"/>
      <c r="Y560" s="12"/>
      <c r="Z560" s="12"/>
      <c r="AA560" s="12"/>
      <c r="AB560" s="12"/>
      <c r="AC560" s="12"/>
      <c r="AD560" s="12"/>
      <c r="AE560" s="12"/>
      <c r="AF560" s="12"/>
      <c r="AG560" s="12"/>
      <c r="AH560" s="12"/>
      <c r="AI560" s="12"/>
      <c r="AJ560" s="12"/>
      <c r="AK560" s="12"/>
      <c r="AL560" s="12"/>
      <c r="AM560" s="12"/>
      <c r="AN560" s="12"/>
      <c r="AO560" s="12"/>
      <c r="AP560" s="12"/>
    </row>
    <row r="561" spans="1:42">
      <c r="A561" s="373" t="s">
        <v>762</v>
      </c>
      <c r="B561" s="10">
        <v>12</v>
      </c>
      <c r="C561" s="133" t="s">
        <v>628</v>
      </c>
      <c r="D561" s="137"/>
      <c r="E561" s="137">
        <v>1.0334066911438702</v>
      </c>
      <c r="F561" s="137">
        <v>1.0470642108004322</v>
      </c>
      <c r="G561" s="137">
        <v>1.0589787988674986</v>
      </c>
      <c r="H561" s="137">
        <v>1.0690674958412283</v>
      </c>
      <c r="I561" s="137">
        <v>1.0784273350333435</v>
      </c>
      <c r="J561" s="322">
        <f t="shared" si="145"/>
        <v>1.5685467006668709E-2</v>
      </c>
      <c r="K561" s="325">
        <f t="shared" si="144"/>
        <v>1.5215354312122953E-2</v>
      </c>
      <c r="L561" s="320">
        <v>1.5215354312122953E-2</v>
      </c>
      <c r="M561" s="12"/>
      <c r="N561" s="12"/>
      <c r="O561" s="12"/>
      <c r="P561" s="12"/>
      <c r="Q561" s="12"/>
      <c r="R561" s="12"/>
      <c r="S561" s="12"/>
      <c r="T561" s="12"/>
      <c r="U561" s="12"/>
      <c r="V561" s="12"/>
      <c r="W561" s="12"/>
      <c r="X561" s="12"/>
      <c r="Y561" s="12"/>
      <c r="Z561" s="12"/>
      <c r="AA561" s="12"/>
      <c r="AB561" s="12"/>
      <c r="AC561" s="12"/>
      <c r="AD561" s="12"/>
      <c r="AE561" s="12"/>
      <c r="AF561" s="12"/>
      <c r="AG561" s="12"/>
      <c r="AH561" s="12"/>
      <c r="AI561" s="12"/>
      <c r="AJ561" s="12"/>
      <c r="AK561" s="12"/>
      <c r="AL561" s="12"/>
      <c r="AM561" s="12"/>
      <c r="AN561" s="12"/>
      <c r="AO561" s="12"/>
      <c r="AP561" s="12"/>
    </row>
    <row r="562" spans="1:42">
      <c r="A562" s="373" t="s">
        <v>762</v>
      </c>
      <c r="B562" s="10">
        <v>13</v>
      </c>
      <c r="C562" s="133" t="s">
        <v>629</v>
      </c>
      <c r="D562" s="137"/>
      <c r="E562" s="137">
        <v>1.0535754755454367</v>
      </c>
      <c r="F562" s="137">
        <v>1.079128927735721</v>
      </c>
      <c r="G562" s="137">
        <v>1.10377830980113</v>
      </c>
      <c r="H562" s="137">
        <v>1.1267313398994689</v>
      </c>
      <c r="I562" s="137">
        <v>1.1493400902365778</v>
      </c>
      <c r="J562" s="322">
        <f t="shared" si="145"/>
        <v>2.9868018047315557E-2</v>
      </c>
      <c r="K562" s="325">
        <f t="shared" si="144"/>
        <v>2.8228674820024224E-2</v>
      </c>
      <c r="L562" s="320">
        <v>2.8228674820024224E-2</v>
      </c>
      <c r="M562" s="12"/>
      <c r="N562" s="12"/>
      <c r="O562" s="12"/>
      <c r="P562" s="12"/>
      <c r="Q562" s="12"/>
      <c r="R562" s="12"/>
      <c r="S562" s="12"/>
      <c r="T562" s="12"/>
      <c r="U562" s="12"/>
      <c r="V562" s="12"/>
      <c r="W562" s="12"/>
      <c r="X562" s="12"/>
      <c r="Y562" s="12"/>
      <c r="Z562" s="12"/>
      <c r="AA562" s="12"/>
      <c r="AB562" s="12"/>
      <c r="AC562" s="12"/>
      <c r="AD562" s="12"/>
      <c r="AE562" s="12"/>
      <c r="AF562" s="12"/>
      <c r="AG562" s="12"/>
      <c r="AH562" s="12"/>
      <c r="AI562" s="12"/>
      <c r="AJ562" s="12"/>
      <c r="AK562" s="12"/>
      <c r="AL562" s="12"/>
      <c r="AM562" s="12"/>
      <c r="AN562" s="12"/>
      <c r="AO562" s="12"/>
      <c r="AP562" s="12"/>
    </row>
    <row r="563" spans="1:42">
      <c r="A563" s="57"/>
      <c r="B563" s="275">
        <v>14</v>
      </c>
      <c r="C563" s="133" t="s">
        <v>630</v>
      </c>
      <c r="D563" s="137"/>
      <c r="E563" s="137">
        <v>1.0081055095898279</v>
      </c>
      <c r="F563" s="137">
        <v>1.0157451629461605</v>
      </c>
      <c r="G563" s="137">
        <v>1.0222827798035592</v>
      </c>
      <c r="H563" s="137">
        <v>1.0276922014787842</v>
      </c>
      <c r="I563" s="137">
        <v>1.032997413899986</v>
      </c>
      <c r="J563" s="322">
        <f t="shared" si="145"/>
        <v>6.5994827799972008E-3</v>
      </c>
      <c r="K563" s="325">
        <f t="shared" si="144"/>
        <v>6.5140621434043311E-3</v>
      </c>
      <c r="L563" s="320">
        <v>6.5140621434043311E-3</v>
      </c>
      <c r="M563" s="12"/>
      <c r="N563" s="12"/>
      <c r="O563" s="12"/>
      <c r="P563" s="12"/>
      <c r="Q563" s="12"/>
      <c r="R563" s="12"/>
      <c r="S563" s="12"/>
      <c r="T563" s="12"/>
      <c r="U563" s="12"/>
      <c r="V563" s="12"/>
      <c r="W563" s="12"/>
      <c r="X563" s="12"/>
      <c r="Y563" s="12"/>
      <c r="Z563" s="12"/>
      <c r="AA563" s="12"/>
      <c r="AB563" s="12"/>
      <c r="AC563" s="12"/>
      <c r="AD563" s="12"/>
      <c r="AE563" s="12"/>
      <c r="AF563" s="12"/>
      <c r="AG563" s="12"/>
      <c r="AH563" s="12"/>
      <c r="AI563" s="12"/>
      <c r="AJ563" s="12"/>
      <c r="AK563" s="12"/>
      <c r="AL563" s="12"/>
      <c r="AM563" s="12"/>
      <c r="AN563" s="12"/>
      <c r="AO563" s="12"/>
      <c r="AP563" s="12"/>
    </row>
    <row r="564" spans="1:42">
      <c r="B564" s="10">
        <v>15</v>
      </c>
      <c r="C564" s="133"/>
      <c r="D564" s="137"/>
      <c r="E564" s="137"/>
      <c r="F564" s="137"/>
      <c r="G564" s="137"/>
      <c r="H564" s="137"/>
      <c r="I564" s="137"/>
      <c r="J564" s="323" t="s">
        <v>631</v>
      </c>
      <c r="K564" s="5"/>
      <c r="L564" s="237" t="s">
        <v>632</v>
      </c>
      <c r="M564" s="12"/>
      <c r="N564" s="12"/>
      <c r="O564" s="12"/>
      <c r="P564" s="12"/>
      <c r="Q564" s="12"/>
      <c r="R564" s="12"/>
      <c r="S564" s="12"/>
      <c r="T564" s="12"/>
      <c r="U564" s="12"/>
      <c r="V564" s="12"/>
      <c r="W564" s="12"/>
      <c r="X564" s="12"/>
      <c r="Y564" s="12"/>
      <c r="Z564" s="12"/>
      <c r="AA564" s="12"/>
      <c r="AB564" s="12"/>
      <c r="AC564" s="12"/>
      <c r="AD564" s="12"/>
      <c r="AE564" s="12"/>
      <c r="AF564" s="12"/>
      <c r="AG564" s="12"/>
      <c r="AH564" s="12"/>
      <c r="AI564" s="12"/>
      <c r="AJ564" s="12"/>
      <c r="AK564" s="12"/>
      <c r="AL564" s="12"/>
      <c r="AM564" s="12"/>
      <c r="AN564" s="12"/>
      <c r="AO564" s="12"/>
      <c r="AP564" s="12"/>
    </row>
    <row r="565" spans="1:42">
      <c r="E565" s="14"/>
      <c r="L565" s="237" t="s">
        <v>633</v>
      </c>
      <c r="M565" s="12"/>
      <c r="N565" s="12"/>
      <c r="O565" s="12"/>
      <c r="P565" s="12"/>
      <c r="Q565" s="12"/>
      <c r="R565" s="12"/>
      <c r="S565" s="12"/>
      <c r="T565" s="12"/>
      <c r="U565" s="12"/>
      <c r="V565" s="12"/>
      <c r="W565" s="12"/>
      <c r="X565" s="12"/>
      <c r="Y565" s="12"/>
      <c r="Z565" s="12"/>
      <c r="AA565" s="12"/>
      <c r="AB565" s="12"/>
      <c r="AC565" s="12"/>
      <c r="AD565" s="12"/>
      <c r="AE565" s="12"/>
      <c r="AF565" s="12"/>
      <c r="AG565" s="12"/>
      <c r="AH565" s="12"/>
      <c r="AI565" s="12"/>
      <c r="AJ565" s="12"/>
      <c r="AK565" s="12"/>
      <c r="AL565" s="12"/>
      <c r="AM565" s="12"/>
      <c r="AN565" s="12"/>
      <c r="AO565" s="12"/>
      <c r="AP565" s="12"/>
    </row>
    <row r="566" spans="1:42">
      <c r="E566" s="14"/>
      <c r="L566" s="237" t="s">
        <v>634</v>
      </c>
      <c r="M566" s="12"/>
      <c r="N566" s="12"/>
      <c r="O566" s="12"/>
      <c r="P566" s="12"/>
      <c r="Q566" s="12"/>
      <c r="R566" s="319"/>
      <c r="S566" s="12"/>
      <c r="T566" s="12"/>
      <c r="U566" s="12"/>
      <c r="V566" s="12"/>
      <c r="W566" s="12"/>
      <c r="X566" s="12"/>
      <c r="Y566" s="12"/>
      <c r="Z566" s="12"/>
      <c r="AA566" s="12"/>
      <c r="AB566" s="12"/>
      <c r="AC566" s="12"/>
      <c r="AD566" s="12"/>
      <c r="AE566" s="12"/>
      <c r="AF566" s="12"/>
      <c r="AG566" s="12"/>
      <c r="AH566" s="12"/>
      <c r="AI566" s="12"/>
      <c r="AJ566" s="12"/>
      <c r="AK566" s="12"/>
      <c r="AL566" s="12"/>
      <c r="AM566" s="12"/>
      <c r="AN566" s="12"/>
      <c r="AO566" s="12"/>
      <c r="AP566" s="12"/>
    </row>
    <row r="567" spans="1:42">
      <c r="C567" s="332" t="s">
        <v>635</v>
      </c>
      <c r="E567" s="14"/>
      <c r="L567" s="237" t="s">
        <v>636</v>
      </c>
      <c r="M567" s="12"/>
      <c r="N567" s="12"/>
      <c r="O567" s="12"/>
      <c r="P567" s="12"/>
      <c r="Q567" s="12"/>
      <c r="R567" s="319"/>
      <c r="S567" s="12"/>
      <c r="T567" s="12"/>
      <c r="U567" s="12"/>
      <c r="V567" s="12"/>
      <c r="W567" s="12"/>
      <c r="X567" s="12"/>
      <c r="Y567" s="12"/>
      <c r="Z567" s="12"/>
      <c r="AA567" s="12"/>
      <c r="AB567" s="12"/>
      <c r="AC567" s="12"/>
      <c r="AD567" s="12"/>
      <c r="AE567" s="12"/>
      <c r="AF567" s="12"/>
      <c r="AG567" s="12"/>
      <c r="AH567" s="12"/>
      <c r="AI567" s="12"/>
      <c r="AJ567" s="12"/>
      <c r="AK567" s="12"/>
      <c r="AL567" s="12"/>
      <c r="AM567" s="12"/>
      <c r="AN567" s="12"/>
      <c r="AO567" s="12"/>
      <c r="AP567" s="12"/>
    </row>
    <row r="568" spans="1:42">
      <c r="E568" s="14"/>
      <c r="L568" s="237" t="s">
        <v>637</v>
      </c>
      <c r="M568" s="12"/>
      <c r="N568" s="12"/>
      <c r="O568" s="12"/>
      <c r="P568" s="12"/>
      <c r="Q568" s="12"/>
      <c r="R568" s="12"/>
      <c r="S568" s="12"/>
      <c r="T568" s="12"/>
      <c r="U568" s="12"/>
      <c r="V568" s="12"/>
      <c r="W568" s="12"/>
      <c r="X568" s="12"/>
      <c r="Y568" s="12"/>
      <c r="Z568" s="12"/>
      <c r="AA568" s="12"/>
      <c r="AB568" s="12"/>
      <c r="AC568" s="12"/>
      <c r="AD568" s="12"/>
      <c r="AE568" s="12"/>
      <c r="AF568" s="12"/>
      <c r="AG568" s="12"/>
      <c r="AH568" s="12"/>
      <c r="AI568" s="12"/>
      <c r="AJ568" s="12"/>
      <c r="AK568" s="12"/>
      <c r="AL568" s="12"/>
      <c r="AM568" s="12"/>
      <c r="AN568" s="12"/>
      <c r="AO568" s="12"/>
      <c r="AP568" s="12"/>
    </row>
    <row r="569" spans="1:42">
      <c r="E569" s="14"/>
      <c r="L569" s="237"/>
      <c r="M569" s="12"/>
      <c r="N569" s="12"/>
      <c r="O569" s="12"/>
      <c r="P569" s="12"/>
      <c r="Q569" s="12"/>
      <c r="R569" s="12"/>
      <c r="S569" s="12"/>
      <c r="T569" s="12"/>
      <c r="U569" s="12"/>
      <c r="V569" s="12"/>
      <c r="W569" s="12"/>
      <c r="X569" s="12"/>
      <c r="Y569" s="12"/>
      <c r="Z569" s="12"/>
      <c r="AA569" s="12"/>
      <c r="AB569" s="12"/>
      <c r="AC569" s="12"/>
      <c r="AD569" s="12"/>
      <c r="AE569" s="12"/>
      <c r="AF569" s="12"/>
      <c r="AG569" s="12"/>
      <c r="AH569" s="12"/>
      <c r="AI569" s="12"/>
      <c r="AJ569" s="12"/>
      <c r="AK569" s="12"/>
      <c r="AL569" s="12"/>
      <c r="AM569" s="12"/>
      <c r="AN569" s="12"/>
      <c r="AO569" s="12"/>
      <c r="AP569" s="12"/>
    </row>
    <row r="570" spans="1:42">
      <c r="C570" s="10"/>
      <c r="L570" s="237" t="s">
        <v>638</v>
      </c>
      <c r="M570" s="12"/>
      <c r="N570" s="12"/>
      <c r="O570" s="12"/>
      <c r="P570" s="12"/>
      <c r="Q570" s="12"/>
      <c r="R570" s="12"/>
      <c r="S570" s="12"/>
      <c r="T570" s="12"/>
      <c r="U570" s="12"/>
      <c r="V570" s="12"/>
      <c r="W570" s="12"/>
      <c r="X570" s="12"/>
      <c r="Y570" s="12"/>
      <c r="Z570" s="12"/>
      <c r="AA570" s="12"/>
      <c r="AB570" s="12"/>
      <c r="AC570" s="12"/>
      <c r="AD570" s="12"/>
      <c r="AE570" s="12"/>
      <c r="AF570" s="12"/>
      <c r="AG570" s="12"/>
      <c r="AH570" s="12"/>
      <c r="AI570" s="12"/>
      <c r="AJ570" s="12"/>
      <c r="AK570" s="12"/>
      <c r="AL570" s="12"/>
      <c r="AM570" s="12"/>
      <c r="AN570" s="12"/>
      <c r="AO570" s="12"/>
      <c r="AP570" s="12"/>
    </row>
    <row r="571" spans="1:42">
      <c r="C571" s="10"/>
      <c r="L571" s="237" t="s">
        <v>639</v>
      </c>
      <c r="M571" s="12"/>
      <c r="N571" s="12"/>
      <c r="O571" s="395"/>
      <c r="P571" s="396" t="s">
        <v>779</v>
      </c>
      <c r="Q571" s="397"/>
      <c r="R571" s="12"/>
      <c r="S571" s="12"/>
      <c r="T571" s="12"/>
      <c r="U571" s="12"/>
      <c r="V571" s="12"/>
      <c r="W571" s="12"/>
      <c r="X571" s="12"/>
      <c r="Y571" s="12"/>
      <c r="Z571" s="12"/>
      <c r="AA571" s="12"/>
      <c r="AB571" s="12"/>
      <c r="AC571" s="12"/>
      <c r="AD571" s="12"/>
      <c r="AE571" s="12"/>
      <c r="AF571" s="12"/>
      <c r="AG571" s="12"/>
      <c r="AH571" s="12"/>
      <c r="AI571" s="12"/>
      <c r="AJ571" s="12"/>
      <c r="AK571" s="12"/>
      <c r="AL571" s="12"/>
      <c r="AM571" s="12"/>
      <c r="AN571" s="12"/>
      <c r="AO571" s="12"/>
      <c r="AP571" s="12"/>
    </row>
    <row r="572" spans="1:42" ht="26.65" customHeight="1">
      <c r="C572" s="10"/>
      <c r="M572" s="12"/>
      <c r="N572" s="12"/>
      <c r="O572" s="400" t="s">
        <v>611</v>
      </c>
      <c r="P572" s="400" t="s">
        <v>612</v>
      </c>
      <c r="Q572" s="401" t="s">
        <v>780</v>
      </c>
      <c r="R572" s="12"/>
      <c r="S572" s="12"/>
      <c r="T572" s="12"/>
      <c r="U572" s="12"/>
      <c r="V572" s="12"/>
      <c r="W572" s="12"/>
      <c r="X572" s="12"/>
      <c r="Y572" s="12"/>
      <c r="Z572" s="12"/>
      <c r="AA572" s="12"/>
      <c r="AB572" s="12"/>
      <c r="AC572" s="12"/>
      <c r="AD572" s="12"/>
      <c r="AE572" s="12"/>
      <c r="AF572" s="12"/>
      <c r="AG572" s="12"/>
      <c r="AH572" s="12"/>
      <c r="AI572" s="12"/>
      <c r="AJ572" s="12"/>
      <c r="AK572" s="12"/>
      <c r="AL572" s="12"/>
      <c r="AM572" s="12"/>
      <c r="AN572" s="12"/>
      <c r="AO572" s="12"/>
      <c r="AP572" s="12"/>
    </row>
    <row r="573" spans="1:42">
      <c r="A573" s="371"/>
      <c r="B573" s="372"/>
      <c r="C573" s="133" t="s">
        <v>617</v>
      </c>
      <c r="D573" s="394"/>
      <c r="E573" s="137">
        <v>1.0090702843828887</v>
      </c>
      <c r="F573" s="137">
        <v>1.0170393771683619</v>
      </c>
      <c r="G573" s="137">
        <v>1.0238793000184203</v>
      </c>
      <c r="H573" s="137">
        <v>1.0295635385778663</v>
      </c>
      <c r="I573" s="137">
        <v>1.0351195322438309</v>
      </c>
      <c r="J573" s="137">
        <v>1.0405457031681826</v>
      </c>
      <c r="K573" s="137">
        <v>1.0458422140156769</v>
      </c>
      <c r="L573" s="137">
        <v>1.0510151972476083</v>
      </c>
      <c r="M573" s="137">
        <v>1.0560652872565244</v>
      </c>
      <c r="N573" s="137">
        <v>1.0609963391971375</v>
      </c>
      <c r="O573" s="322">
        <f>(N573-100%)/10</f>
        <v>6.0996339197137541E-3</v>
      </c>
      <c r="P573" s="325">
        <f>(N573/100%)^(1/10)-1</f>
        <v>5.9384037531065026E-3</v>
      </c>
      <c r="Q573" s="398">
        <v>5.9384037531065026E-3</v>
      </c>
      <c r="R573" s="12"/>
      <c r="S573" s="12"/>
      <c r="T573" s="12"/>
      <c r="U573" s="12"/>
      <c r="V573" s="12"/>
      <c r="W573" s="12"/>
      <c r="X573" s="12"/>
      <c r="Y573" s="12"/>
      <c r="Z573" s="12"/>
      <c r="AA573" s="12"/>
      <c r="AB573" s="12"/>
      <c r="AC573" s="12"/>
      <c r="AD573" s="12"/>
      <c r="AE573" s="12"/>
      <c r="AF573" s="12"/>
      <c r="AG573" s="12"/>
      <c r="AH573" s="12"/>
      <c r="AI573" s="12"/>
      <c r="AJ573" s="12"/>
      <c r="AK573" s="12"/>
      <c r="AL573" s="12"/>
      <c r="AM573" s="12"/>
      <c r="AN573" s="12"/>
      <c r="AO573" s="12"/>
      <c r="AP573" s="12"/>
    </row>
    <row r="574" spans="1:42">
      <c r="A574" s="373" t="s">
        <v>778</v>
      </c>
      <c r="C574" s="133" t="s">
        <v>618</v>
      </c>
      <c r="D574" s="394"/>
      <c r="E574" s="137">
        <v>0.96173452499784384</v>
      </c>
      <c r="F574" s="137">
        <v>0.949547172001034</v>
      </c>
      <c r="G574" s="137">
        <v>0.93849673400054612</v>
      </c>
      <c r="H574" s="137">
        <v>0.92766778564091124</v>
      </c>
      <c r="I574" s="137">
        <v>0.91680012001884892</v>
      </c>
      <c r="J574" s="137">
        <v>0.92160605208729784</v>
      </c>
      <c r="K574" s="137">
        <v>0.92629714488325532</v>
      </c>
      <c r="L574" s="137">
        <v>0.93087882989658866</v>
      </c>
      <c r="M574" s="137">
        <v>0.93535166900555988</v>
      </c>
      <c r="N574" s="137">
        <v>0.93971907670114618</v>
      </c>
      <c r="O574" s="322">
        <f t="shared" ref="O574:O586" si="146">(N574-100%)/10</f>
        <v>-6.0280923298853817E-3</v>
      </c>
      <c r="P574" s="325">
        <f t="shared" ref="P574:P586" si="147">(N574/100%)^(1/10)-1</f>
        <v>-6.1981420710855994E-3</v>
      </c>
      <c r="Q574" s="398">
        <v>-6.1981420710855994E-3</v>
      </c>
      <c r="R574" s="12"/>
      <c r="S574" s="12"/>
      <c r="T574" s="12"/>
      <c r="U574" s="12"/>
      <c r="V574" s="12"/>
      <c r="W574" s="12"/>
      <c r="X574" s="12"/>
      <c r="Y574" s="12"/>
      <c r="Z574" s="12"/>
      <c r="AA574" s="12"/>
      <c r="AB574" s="12"/>
      <c r="AC574" s="12"/>
      <c r="AD574" s="12"/>
      <c r="AE574" s="12"/>
      <c r="AF574" s="12"/>
      <c r="AG574" s="12"/>
      <c r="AH574" s="12"/>
      <c r="AI574" s="12"/>
      <c r="AJ574" s="12"/>
      <c r="AK574" s="12"/>
      <c r="AL574" s="12"/>
      <c r="AM574" s="12"/>
      <c r="AN574" s="12"/>
      <c r="AO574" s="12"/>
      <c r="AP574" s="12"/>
    </row>
    <row r="575" spans="1:42">
      <c r="A575" s="373" t="s">
        <v>778</v>
      </c>
      <c r="C575" s="133" t="s">
        <v>619</v>
      </c>
      <c r="D575" s="394"/>
      <c r="E575" s="137">
        <v>1.0707061745580608</v>
      </c>
      <c r="F575" s="137">
        <v>1.0961797739954167</v>
      </c>
      <c r="G575" s="137">
        <v>1.1120352164720533</v>
      </c>
      <c r="H575" s="137">
        <v>1.1172916519636134</v>
      </c>
      <c r="I575" s="137">
        <v>1.1228072524832799</v>
      </c>
      <c r="J575" s="137">
        <v>1.1286930887343545</v>
      </c>
      <c r="K575" s="137">
        <v>1.1344382810596616</v>
      </c>
      <c r="L575" s="137">
        <v>1.140049481417553</v>
      </c>
      <c r="M575" s="137">
        <v>1.145527377941651</v>
      </c>
      <c r="N575" s="137">
        <v>1.1508761523670457</v>
      </c>
      <c r="O575" s="322">
        <f t="shared" si="146"/>
        <v>1.5087615236704566E-2</v>
      </c>
      <c r="P575" s="325">
        <f t="shared" si="147"/>
        <v>1.4151550808456648E-2</v>
      </c>
      <c r="Q575" s="398">
        <v>1.4151550808456648E-2</v>
      </c>
      <c r="R575" s="12"/>
      <c r="S575" s="12"/>
      <c r="T575" s="12"/>
      <c r="U575" s="12"/>
      <c r="V575" s="12"/>
      <c r="W575" s="12"/>
      <c r="X575" s="12"/>
      <c r="Y575" s="12"/>
      <c r="Z575" s="12"/>
      <c r="AA575" s="12"/>
      <c r="AB575" s="12"/>
      <c r="AC575" s="12"/>
      <c r="AD575" s="12"/>
      <c r="AE575" s="12"/>
      <c r="AF575" s="12"/>
      <c r="AG575" s="12"/>
      <c r="AH575" s="12"/>
      <c r="AI575" s="12"/>
      <c r="AJ575" s="12"/>
      <c r="AK575" s="12"/>
      <c r="AL575" s="12"/>
      <c r="AM575" s="12"/>
      <c r="AN575" s="12"/>
      <c r="AO575" s="12"/>
      <c r="AP575" s="12"/>
    </row>
    <row r="576" spans="1:42">
      <c r="A576" s="373" t="s">
        <v>778</v>
      </c>
      <c r="C576" s="133" t="s">
        <v>620</v>
      </c>
      <c r="D576" s="394"/>
      <c r="E576" s="137">
        <v>0.99704312080608826</v>
      </c>
      <c r="F576" s="137">
        <v>0.99705853203848904</v>
      </c>
      <c r="G576" s="137">
        <v>0.99472603914083957</v>
      </c>
      <c r="H576" s="137">
        <v>0.9891090180954597</v>
      </c>
      <c r="I576" s="137">
        <v>0.98354979851924307</v>
      </c>
      <c r="J576" s="137">
        <v>0.98870563719596893</v>
      </c>
      <c r="K576" s="137">
        <v>0.99373827547071536</v>
      </c>
      <c r="L576" s="137">
        <v>0.99865354028508957</v>
      </c>
      <c r="M576" s="137">
        <v>1.0034520344261542</v>
      </c>
      <c r="N576" s="137">
        <v>1.0081374209845206</v>
      </c>
      <c r="O576" s="322">
        <f t="shared" si="146"/>
        <v>8.1374209845206378E-4</v>
      </c>
      <c r="P576" s="325">
        <f t="shared" si="147"/>
        <v>8.1077757246905691E-4</v>
      </c>
      <c r="Q576" s="398">
        <v>8.1077757246905691E-4</v>
      </c>
      <c r="R576" s="12"/>
      <c r="S576" s="12"/>
      <c r="T576" s="12"/>
      <c r="U576" s="12"/>
      <c r="V576" s="12"/>
      <c r="W576" s="12"/>
      <c r="X576" s="12"/>
      <c r="Y576" s="12"/>
      <c r="Z576" s="12"/>
      <c r="AA576" s="12"/>
      <c r="AB576" s="12"/>
      <c r="AC576" s="12"/>
      <c r="AD576" s="12"/>
      <c r="AE576" s="12"/>
      <c r="AF576" s="12"/>
      <c r="AG576" s="12"/>
      <c r="AH576" s="12"/>
      <c r="AI576" s="12"/>
      <c r="AJ576" s="12"/>
      <c r="AK576" s="12"/>
      <c r="AL576" s="12"/>
      <c r="AM576" s="12"/>
      <c r="AN576" s="12"/>
      <c r="AO576" s="12"/>
      <c r="AP576" s="12"/>
    </row>
    <row r="577" spans="1:42">
      <c r="A577" s="373" t="s">
        <v>778</v>
      </c>
      <c r="C577" s="133" t="s">
        <v>621</v>
      </c>
      <c r="D577" s="394"/>
      <c r="E577" s="137">
        <v>0.99263087643060499</v>
      </c>
      <c r="F577" s="137">
        <v>0.99530151668079492</v>
      </c>
      <c r="G577" s="137">
        <v>0.99708461172748208</v>
      </c>
      <c r="H577" s="137">
        <v>0.99857946574262668</v>
      </c>
      <c r="I577" s="137">
        <v>1.0006058081967233</v>
      </c>
      <c r="J577" s="137">
        <v>1.0058510557010429</v>
      </c>
      <c r="K577" s="137">
        <v>1.0109709663510638</v>
      </c>
      <c r="L577" s="137">
        <v>1.0159714681350021</v>
      </c>
      <c r="M577" s="137">
        <v>1.0208531742930185</v>
      </c>
      <c r="N577" s="137">
        <v>1.0256198114383941</v>
      </c>
      <c r="O577" s="322">
        <f t="shared" si="146"/>
        <v>2.5619811438394092E-3</v>
      </c>
      <c r="P577" s="325">
        <f t="shared" si="147"/>
        <v>2.5329148145079028E-3</v>
      </c>
      <c r="Q577" s="398">
        <v>2.5329148145079028E-3</v>
      </c>
      <c r="R577" s="12"/>
      <c r="S577" s="12"/>
      <c r="T577" s="12"/>
      <c r="U577" s="12"/>
      <c r="V577" s="12"/>
      <c r="W577" s="12"/>
      <c r="X577" s="12"/>
      <c r="Y577" s="12"/>
      <c r="Z577" s="12"/>
      <c r="AA577" s="12"/>
      <c r="AB577" s="12"/>
      <c r="AC577" s="12"/>
      <c r="AD577" s="12"/>
      <c r="AE577" s="12"/>
      <c r="AF577" s="12"/>
      <c r="AG577" s="12"/>
      <c r="AH577" s="12"/>
      <c r="AI577" s="12"/>
      <c r="AJ577" s="12"/>
      <c r="AK577" s="12"/>
      <c r="AL577" s="12"/>
      <c r="AM577" s="12"/>
      <c r="AN577" s="12"/>
      <c r="AO577" s="12"/>
      <c r="AP577" s="12"/>
    </row>
    <row r="578" spans="1:42">
      <c r="A578" s="373" t="s">
        <v>778</v>
      </c>
      <c r="C578" s="314" t="s">
        <v>622</v>
      </c>
      <c r="D578" s="315"/>
      <c r="E578" s="315">
        <v>1.0123419501207302</v>
      </c>
      <c r="F578" s="315">
        <v>1.0224746276334522</v>
      </c>
      <c r="G578" s="315">
        <v>1.0318096590054313</v>
      </c>
      <c r="H578" s="315">
        <v>1.040568100689119</v>
      </c>
      <c r="I578" s="315">
        <v>1.0491476885800255</v>
      </c>
      <c r="J578" s="315">
        <v>1.0546473961073131</v>
      </c>
      <c r="K578" s="315">
        <v>1.0600156863772707</v>
      </c>
      <c r="L578" s="315">
        <v>1.0652587749595908</v>
      </c>
      <c r="M578" s="315">
        <v>1.0703773048442411</v>
      </c>
      <c r="N578" s="315">
        <v>1.0753751834317971</v>
      </c>
      <c r="O578" s="330">
        <f t="shared" si="146"/>
        <v>7.5375183431797051E-3</v>
      </c>
      <c r="P578" s="331">
        <f t="shared" si="147"/>
        <v>7.2934292896156272E-3</v>
      </c>
      <c r="Q578" s="331">
        <v>7.2934292896156272E-3</v>
      </c>
      <c r="R578" s="12"/>
      <c r="S578" s="12"/>
      <c r="T578" s="12"/>
      <c r="U578" s="12"/>
      <c r="V578" s="12"/>
      <c r="W578" s="12"/>
      <c r="X578" s="12"/>
      <c r="Y578" s="12"/>
      <c r="Z578" s="12"/>
      <c r="AA578" s="12"/>
      <c r="AB578" s="12"/>
      <c r="AC578" s="12"/>
      <c r="AD578" s="12"/>
      <c r="AE578" s="12"/>
      <c r="AF578" s="12"/>
      <c r="AG578" s="12"/>
      <c r="AH578" s="12"/>
      <c r="AI578" s="12"/>
      <c r="AJ578" s="12"/>
      <c r="AK578" s="12"/>
      <c r="AL578" s="12"/>
      <c r="AM578" s="12"/>
      <c r="AN578" s="12"/>
      <c r="AO578" s="12"/>
      <c r="AP578" s="12"/>
    </row>
    <row r="579" spans="1:42">
      <c r="A579" s="373" t="s">
        <v>778</v>
      </c>
      <c r="C579" s="133" t="s">
        <v>623</v>
      </c>
      <c r="D579" s="394"/>
      <c r="E579" s="137">
        <v>1.0234861902526262</v>
      </c>
      <c r="F579" s="137">
        <v>1.0362595252458171</v>
      </c>
      <c r="G579" s="137">
        <v>1.0484007089616401</v>
      </c>
      <c r="H579" s="137">
        <v>1.0594741481215733</v>
      </c>
      <c r="I579" s="137">
        <v>1.0705464348984648</v>
      </c>
      <c r="J579" s="137">
        <v>1.0761583161906882</v>
      </c>
      <c r="K579" s="137">
        <v>1.0816360997978576</v>
      </c>
      <c r="L579" s="137">
        <v>1.0869861280643798</v>
      </c>
      <c r="M579" s="137">
        <v>1.0922090570948486</v>
      </c>
      <c r="N579" s="137">
        <v>1.0973088739864103</v>
      </c>
      <c r="O579" s="322">
        <f t="shared" si="146"/>
        <v>9.7308873986410305E-3</v>
      </c>
      <c r="P579" s="325">
        <f t="shared" si="147"/>
        <v>9.3293197294876951E-3</v>
      </c>
      <c r="Q579" s="398">
        <v>9.3293197294876951E-3</v>
      </c>
      <c r="R579" s="12"/>
      <c r="S579" s="12"/>
      <c r="T579" s="12"/>
      <c r="U579" s="12"/>
      <c r="V579" s="12"/>
      <c r="W579" s="12"/>
      <c r="X579" s="12"/>
      <c r="Y579" s="12"/>
      <c r="Z579" s="12"/>
      <c r="AA579" s="12"/>
      <c r="AB579" s="12"/>
      <c r="AC579" s="12"/>
      <c r="AD579" s="12"/>
      <c r="AE579" s="12"/>
      <c r="AF579" s="12"/>
      <c r="AG579" s="12"/>
      <c r="AH579" s="12"/>
      <c r="AI579" s="12"/>
      <c r="AJ579" s="12"/>
      <c r="AK579" s="12"/>
      <c r="AL579" s="12"/>
      <c r="AM579" s="12"/>
      <c r="AN579" s="12"/>
      <c r="AO579" s="12"/>
      <c r="AP579" s="12"/>
    </row>
    <row r="580" spans="1:42">
      <c r="A580" s="373" t="s">
        <v>778</v>
      </c>
      <c r="C580" s="133" t="s">
        <v>624</v>
      </c>
      <c r="D580" s="394"/>
      <c r="E580" s="137">
        <v>1.0327181385810218</v>
      </c>
      <c r="F580" s="137">
        <v>1.0462000918268668</v>
      </c>
      <c r="G580" s="137">
        <v>1.0579618766687933</v>
      </c>
      <c r="H580" s="137">
        <v>1.0679645783102321</v>
      </c>
      <c r="I580" s="137">
        <v>1.0772361012999514</v>
      </c>
      <c r="J580" s="137">
        <v>1.0828830503038651</v>
      </c>
      <c r="K580" s="137">
        <v>1.0883950636686206</v>
      </c>
      <c r="L580" s="137">
        <v>1.0937785233708797</v>
      </c>
      <c r="M580" s="137">
        <v>1.0990340896151238</v>
      </c>
      <c r="N580" s="137">
        <v>1.1041657744132061</v>
      </c>
      <c r="O580" s="322">
        <f t="shared" si="146"/>
        <v>1.0416577441320607E-2</v>
      </c>
      <c r="P580" s="325">
        <f t="shared" si="147"/>
        <v>9.95826625164975E-3</v>
      </c>
      <c r="Q580" s="398">
        <v>9.95826625164975E-3</v>
      </c>
      <c r="R580" s="12"/>
      <c r="S580" s="12"/>
      <c r="T580" s="12"/>
      <c r="U580" s="12"/>
      <c r="V580" s="12"/>
      <c r="W580" s="12"/>
      <c r="X580" s="12"/>
      <c r="Y580" s="12"/>
      <c r="Z580" s="12"/>
      <c r="AA580" s="12"/>
      <c r="AB580" s="12"/>
      <c r="AC580" s="12"/>
      <c r="AD580" s="12"/>
      <c r="AE580" s="12"/>
      <c r="AF580" s="12"/>
      <c r="AG580" s="12"/>
      <c r="AH580" s="12"/>
      <c r="AI580" s="12"/>
      <c r="AJ580" s="12"/>
      <c r="AK580" s="12"/>
      <c r="AL580" s="12"/>
      <c r="AM580" s="12"/>
      <c r="AN580" s="12"/>
      <c r="AO580" s="12"/>
      <c r="AP580" s="12"/>
    </row>
    <row r="581" spans="1:42">
      <c r="A581" s="373" t="s">
        <v>778</v>
      </c>
      <c r="C581" s="133" t="s">
        <v>625</v>
      </c>
      <c r="D581" s="394"/>
      <c r="E581" s="137">
        <v>1.0231841082591016</v>
      </c>
      <c r="F581" s="137">
        <v>1.0358890289056439</v>
      </c>
      <c r="G581" s="137">
        <v>1.0481652070229122</v>
      </c>
      <c r="H581" s="137">
        <v>1.0592891805745575</v>
      </c>
      <c r="I581" s="137">
        <v>1.069681907109314</v>
      </c>
      <c r="J581" s="137">
        <v>1.0752892564847816</v>
      </c>
      <c r="K581" s="137">
        <v>1.0807626164667843</v>
      </c>
      <c r="L581" s="137">
        <v>1.0861083242779219</v>
      </c>
      <c r="M581" s="137">
        <v>1.0913270354929456</v>
      </c>
      <c r="N581" s="137">
        <v>1.0964227339891921</v>
      </c>
      <c r="O581" s="322">
        <f t="shared" si="146"/>
        <v>9.64227339891921E-3</v>
      </c>
      <c r="P581" s="325">
        <f t="shared" si="147"/>
        <v>9.2477809488915597E-3</v>
      </c>
      <c r="Q581" s="398">
        <v>9.2477809488915597E-3</v>
      </c>
      <c r="R581" s="12"/>
      <c r="S581" s="12"/>
      <c r="T581" s="12"/>
      <c r="U581" s="12"/>
      <c r="V581" s="12"/>
      <c r="W581" s="12"/>
      <c r="X581" s="12"/>
      <c r="Y581" s="12"/>
      <c r="Z581" s="12"/>
      <c r="AA581" s="12"/>
      <c r="AB581" s="12"/>
      <c r="AC581" s="12"/>
      <c r="AD581" s="12"/>
      <c r="AE581" s="12"/>
      <c r="AF581" s="12"/>
      <c r="AG581" s="12"/>
      <c r="AH581" s="12"/>
      <c r="AI581" s="12"/>
      <c r="AJ581" s="12"/>
      <c r="AK581" s="12"/>
      <c r="AL581" s="12"/>
      <c r="AM581" s="12"/>
      <c r="AN581" s="12"/>
      <c r="AO581" s="12"/>
      <c r="AP581" s="12"/>
    </row>
    <row r="582" spans="1:42">
      <c r="A582" s="373" t="s">
        <v>778</v>
      </c>
      <c r="C582" s="133" t="s">
        <v>626</v>
      </c>
      <c r="D582" s="394"/>
      <c r="E582" s="137">
        <v>1.0341666734322146</v>
      </c>
      <c r="F582" s="137">
        <v>1.0480179725760268</v>
      </c>
      <c r="G582" s="137">
        <v>1.0601012155156095</v>
      </c>
      <c r="H582" s="137">
        <v>1.0702848288878077</v>
      </c>
      <c r="I582" s="137">
        <v>1.0797421461131422</v>
      </c>
      <c r="J582" s="137">
        <v>1.0854022319839363</v>
      </c>
      <c r="K582" s="137">
        <v>1.0909270683059678</v>
      </c>
      <c r="L582" s="137">
        <v>1.0963230519027078</v>
      </c>
      <c r="M582" s="137">
        <v>1.1015908445145153</v>
      </c>
      <c r="N582" s="137">
        <v>1.1067344674866482</v>
      </c>
      <c r="O582" s="322">
        <f t="shared" si="146"/>
        <v>1.0673446748664817E-2</v>
      </c>
      <c r="P582" s="325">
        <f t="shared" si="147"/>
        <v>1.0192973847719333E-2</v>
      </c>
      <c r="Q582" s="398">
        <v>1.0192973847719333E-2</v>
      </c>
      <c r="R582" s="12"/>
      <c r="S582" s="12"/>
      <c r="T582" s="12"/>
      <c r="U582" s="12"/>
      <c r="V582" s="12"/>
      <c r="W582" s="12"/>
      <c r="X582" s="12"/>
      <c r="Y582" s="12"/>
      <c r="Z582" s="12"/>
      <c r="AA582" s="12"/>
      <c r="AB582" s="12"/>
      <c r="AC582" s="12"/>
      <c r="AD582" s="12"/>
      <c r="AE582" s="12"/>
      <c r="AF582" s="12"/>
      <c r="AG582" s="12"/>
      <c r="AH582" s="12"/>
      <c r="AI582" s="12"/>
      <c r="AJ582" s="12"/>
      <c r="AK582" s="12"/>
      <c r="AL582" s="12"/>
      <c r="AM582" s="12"/>
      <c r="AN582" s="12"/>
      <c r="AO582" s="12"/>
      <c r="AP582" s="12"/>
    </row>
    <row r="583" spans="1:42">
      <c r="A583" s="373" t="s">
        <v>778</v>
      </c>
      <c r="C583" s="133" t="s">
        <v>627</v>
      </c>
      <c r="D583" s="394"/>
      <c r="E583" s="137">
        <v>1.0233409873632719</v>
      </c>
      <c r="F583" s="137">
        <v>1.0360814373748364</v>
      </c>
      <c r="G583" s="137">
        <v>1.0482875093579402</v>
      </c>
      <c r="H583" s="137">
        <v>1.0593852390742311</v>
      </c>
      <c r="I583" s="137">
        <v>1.0701308790705675</v>
      </c>
      <c r="J583" s="137">
        <v>1.0757405819892984</v>
      </c>
      <c r="K583" s="137">
        <v>1.0812162392759013</v>
      </c>
      <c r="L583" s="137">
        <v>1.0865641908128645</v>
      </c>
      <c r="M583" s="137">
        <v>1.0917850924501005</v>
      </c>
      <c r="N583" s="137">
        <v>1.0968829297370777</v>
      </c>
      <c r="O583" s="322">
        <f t="shared" si="146"/>
        <v>9.6882929737077683E-3</v>
      </c>
      <c r="P583" s="325">
        <f t="shared" si="147"/>
        <v>9.2901335764377091E-3</v>
      </c>
      <c r="Q583" s="398">
        <v>9.2901335764377091E-3</v>
      </c>
      <c r="R583" s="12"/>
      <c r="S583" s="12"/>
      <c r="T583" s="12"/>
      <c r="U583" s="12"/>
      <c r="V583" s="12"/>
      <c r="W583" s="12"/>
      <c r="X583" s="12"/>
      <c r="Y583" s="12"/>
      <c r="Z583" s="12"/>
      <c r="AA583" s="12"/>
      <c r="AB583" s="12"/>
      <c r="AC583" s="12"/>
      <c r="AD583" s="12"/>
      <c r="AE583" s="12"/>
      <c r="AF583" s="12"/>
      <c r="AG583" s="12"/>
      <c r="AH583" s="12"/>
      <c r="AI583" s="12"/>
      <c r="AJ583" s="12"/>
      <c r="AK583" s="12"/>
      <c r="AL583" s="12"/>
      <c r="AM583" s="12"/>
      <c r="AN583" s="12"/>
      <c r="AO583" s="12"/>
      <c r="AP583" s="12"/>
    </row>
    <row r="584" spans="1:42">
      <c r="A584" s="373" t="s">
        <v>778</v>
      </c>
      <c r="C584" s="133" t="s">
        <v>628</v>
      </c>
      <c r="D584" s="394"/>
      <c r="E584" s="137">
        <v>1.0334066911438702</v>
      </c>
      <c r="F584" s="137">
        <v>1.0470642108004322</v>
      </c>
      <c r="G584" s="137">
        <v>1.0589787988674986</v>
      </c>
      <c r="H584" s="137">
        <v>1.0690674958412283</v>
      </c>
      <c r="I584" s="137">
        <v>1.0784273350333435</v>
      </c>
      <c r="J584" s="137">
        <v>1.0840805285700352</v>
      </c>
      <c r="K584" s="137">
        <v>1.0895986372524757</v>
      </c>
      <c r="L584" s="137">
        <v>1.0949880501146705</v>
      </c>
      <c r="M584" s="137">
        <v>1.1002494280911717</v>
      </c>
      <c r="N584" s="137">
        <v>1.1053867876304115</v>
      </c>
      <c r="O584" s="322">
        <f t="shared" si="146"/>
        <v>1.0538678763041154E-2</v>
      </c>
      <c r="P584" s="325">
        <f t="shared" si="147"/>
        <v>1.0069894342066732E-2</v>
      </c>
      <c r="Q584" s="398">
        <v>1.0069894342066732E-2</v>
      </c>
      <c r="R584" s="12"/>
      <c r="S584" s="12"/>
      <c r="T584" s="12"/>
      <c r="U584" s="12"/>
      <c r="V584" s="12"/>
      <c r="W584" s="12"/>
      <c r="X584" s="12"/>
      <c r="Y584" s="12"/>
      <c r="Z584" s="12"/>
      <c r="AA584" s="12"/>
      <c r="AB584" s="12"/>
      <c r="AC584" s="12"/>
      <c r="AD584" s="12"/>
      <c r="AE584" s="12"/>
      <c r="AF584" s="12"/>
      <c r="AG584" s="12"/>
      <c r="AH584" s="12"/>
      <c r="AI584" s="12"/>
      <c r="AJ584" s="12"/>
      <c r="AK584" s="12"/>
      <c r="AL584" s="12"/>
      <c r="AM584" s="12"/>
      <c r="AN584" s="12"/>
      <c r="AO584" s="12"/>
      <c r="AP584" s="12"/>
    </row>
    <row r="585" spans="1:42">
      <c r="A585" s="373" t="s">
        <v>778</v>
      </c>
      <c r="C585" s="133" t="s">
        <v>629</v>
      </c>
      <c r="D585" s="394"/>
      <c r="E585" s="137">
        <v>1.0535754755454367</v>
      </c>
      <c r="F585" s="137">
        <v>1.079128927735721</v>
      </c>
      <c r="G585" s="137">
        <v>1.10377830980113</v>
      </c>
      <c r="H585" s="137">
        <v>1.1267313398994689</v>
      </c>
      <c r="I585" s="137">
        <v>1.1493400902365778</v>
      </c>
      <c r="J585" s="137">
        <v>1.1553650135285909</v>
      </c>
      <c r="K585" s="137">
        <v>1.1612459693658381</v>
      </c>
      <c r="L585" s="137">
        <v>1.1669897668977929</v>
      </c>
      <c r="M585" s="137">
        <v>1.1725971105192283</v>
      </c>
      <c r="N585" s="137">
        <v>1.1780722807829951</v>
      </c>
      <c r="O585" s="322">
        <f t="shared" si="146"/>
        <v>1.7807228078299507E-2</v>
      </c>
      <c r="P585" s="325">
        <f t="shared" si="147"/>
        <v>1.6522963134986579E-2</v>
      </c>
      <c r="Q585" s="398">
        <v>1.6522963134986579E-2</v>
      </c>
      <c r="R585" s="12"/>
      <c r="S585" s="12"/>
      <c r="T585" s="12"/>
      <c r="U585" s="12"/>
      <c r="V585" s="12"/>
      <c r="W585" s="12"/>
      <c r="X585" s="12"/>
      <c r="Y585" s="12"/>
      <c r="Z585" s="12"/>
      <c r="AA585" s="12"/>
      <c r="AB585" s="12"/>
      <c r="AC585" s="12"/>
      <c r="AD585" s="12"/>
      <c r="AE585" s="12"/>
      <c r="AF585" s="12"/>
      <c r="AG585" s="12"/>
      <c r="AH585" s="12"/>
      <c r="AI585" s="12"/>
      <c r="AJ585" s="12"/>
      <c r="AK585" s="12"/>
      <c r="AL585" s="12"/>
      <c r="AM585" s="12"/>
      <c r="AN585" s="12"/>
      <c r="AO585" s="12"/>
      <c r="AP585" s="12"/>
    </row>
    <row r="586" spans="1:42">
      <c r="A586" s="57"/>
      <c r="B586" s="275"/>
      <c r="C586" s="133" t="s">
        <v>630</v>
      </c>
      <c r="D586" s="394"/>
      <c r="E586" s="137">
        <v>1.0081055095898279</v>
      </c>
      <c r="F586" s="137">
        <v>1.0157451629461605</v>
      </c>
      <c r="G586" s="137">
        <v>1.0222827798035592</v>
      </c>
      <c r="H586" s="137">
        <v>1.0276922014787842</v>
      </c>
      <c r="I586" s="137">
        <v>1.032997413899986</v>
      </c>
      <c r="J586" s="137">
        <v>1.0384124605275808</v>
      </c>
      <c r="K586" s="137">
        <v>1.0436981128969209</v>
      </c>
      <c r="L586" s="137">
        <v>1.0488604908970247</v>
      </c>
      <c r="M586" s="137">
        <v>1.053900227619859</v>
      </c>
      <c r="N586" s="137">
        <v>1.0588211703166104</v>
      </c>
      <c r="O586" s="322">
        <f t="shared" si="146"/>
        <v>5.8821170316610384E-3</v>
      </c>
      <c r="P586" s="325">
        <f t="shared" si="147"/>
        <v>5.7319838926312983E-3</v>
      </c>
      <c r="Q586" s="398">
        <v>5.7319838926312983E-3</v>
      </c>
      <c r="R586" s="12"/>
      <c r="S586" s="12"/>
      <c r="T586" s="12"/>
      <c r="U586" s="12"/>
      <c r="V586" s="12"/>
      <c r="W586" s="12"/>
      <c r="X586" s="12"/>
      <c r="Y586" s="12"/>
      <c r="Z586" s="12"/>
      <c r="AA586" s="12"/>
      <c r="AB586" s="12"/>
      <c r="AC586" s="12"/>
      <c r="AD586" s="12"/>
      <c r="AE586" s="12"/>
      <c r="AF586" s="12"/>
      <c r="AG586" s="12"/>
      <c r="AH586" s="12"/>
      <c r="AI586" s="12"/>
      <c r="AJ586" s="12"/>
      <c r="AK586" s="12"/>
      <c r="AL586" s="12"/>
      <c r="AM586" s="12"/>
      <c r="AN586" s="12"/>
      <c r="AO586" s="12"/>
      <c r="AP586" s="12"/>
    </row>
    <row r="587" spans="1:42">
      <c r="C587" s="10"/>
      <c r="E587" s="14"/>
      <c r="M587" s="12"/>
      <c r="N587" s="12"/>
      <c r="O587" s="323" t="s">
        <v>631</v>
      </c>
      <c r="P587" s="323" t="s">
        <v>631</v>
      </c>
      <c r="Q587" s="399"/>
      <c r="R587" s="12"/>
      <c r="S587" s="12"/>
      <c r="T587" s="12"/>
      <c r="U587" s="12"/>
      <c r="V587" s="12"/>
      <c r="W587" s="12"/>
      <c r="X587" s="12"/>
      <c r="Y587" s="12"/>
      <c r="Z587" s="12"/>
      <c r="AA587" s="12"/>
      <c r="AB587" s="12"/>
      <c r="AC587" s="12"/>
      <c r="AD587" s="12"/>
      <c r="AE587" s="12"/>
      <c r="AF587" s="12"/>
      <c r="AG587" s="12"/>
      <c r="AH587" s="12"/>
      <c r="AI587" s="12"/>
      <c r="AJ587" s="12"/>
      <c r="AK587" s="12"/>
      <c r="AL587" s="12"/>
      <c r="AM587" s="12"/>
      <c r="AN587" s="12"/>
      <c r="AO587" s="12"/>
      <c r="AP587" s="12"/>
    </row>
    <row r="588" spans="1:42">
      <c r="C588" s="10"/>
      <c r="E588" s="14"/>
      <c r="M588" s="12"/>
      <c r="N588" s="12"/>
      <c r="O588" s="323" t="s">
        <v>781</v>
      </c>
      <c r="P588" s="323" t="s">
        <v>781</v>
      </c>
      <c r="Q588" s="399"/>
      <c r="R588" s="12"/>
      <c r="S588" s="12"/>
      <c r="T588" s="12"/>
      <c r="U588" s="12"/>
      <c r="V588" s="12"/>
      <c r="W588" s="12"/>
      <c r="X588" s="12"/>
      <c r="Y588" s="12"/>
      <c r="Z588" s="12"/>
      <c r="AA588" s="12"/>
      <c r="AB588" s="12"/>
      <c r="AC588" s="12"/>
      <c r="AD588" s="12"/>
      <c r="AE588" s="12"/>
      <c r="AF588" s="12"/>
      <c r="AG588" s="12"/>
      <c r="AH588" s="12"/>
      <c r="AI588" s="12"/>
      <c r="AJ588" s="12"/>
      <c r="AK588" s="12"/>
      <c r="AL588" s="12"/>
      <c r="AM588" s="12"/>
      <c r="AN588" s="12"/>
      <c r="AO588" s="12"/>
      <c r="AP588" s="12"/>
    </row>
    <row r="589" spans="1:42">
      <c r="C589" s="10"/>
      <c r="E589" s="14"/>
      <c r="M589" s="12"/>
      <c r="N589" s="12"/>
      <c r="O589" s="12"/>
      <c r="P589" s="12"/>
      <c r="Q589" s="399" t="s">
        <v>638</v>
      </c>
      <c r="R589" s="12"/>
      <c r="S589" s="12"/>
      <c r="T589" s="12"/>
      <c r="U589" s="12"/>
      <c r="V589" s="12"/>
      <c r="W589" s="12"/>
      <c r="X589" s="12"/>
      <c r="Y589" s="12"/>
      <c r="Z589" s="12"/>
      <c r="AA589" s="12"/>
      <c r="AB589" s="12"/>
      <c r="AC589" s="12"/>
      <c r="AD589" s="12"/>
      <c r="AE589" s="12"/>
      <c r="AF589" s="12"/>
      <c r="AG589" s="12"/>
      <c r="AH589" s="12"/>
      <c r="AI589" s="12"/>
      <c r="AJ589" s="12"/>
      <c r="AK589" s="12"/>
      <c r="AL589" s="12"/>
      <c r="AM589" s="12"/>
      <c r="AN589" s="12"/>
      <c r="AO589" s="12"/>
      <c r="AP589" s="12"/>
    </row>
    <row r="590" spans="1:42">
      <c r="E590" s="14"/>
      <c r="M590" s="12"/>
      <c r="N590" s="12"/>
      <c r="O590" s="12"/>
      <c r="P590" s="12"/>
      <c r="Q590" s="399" t="s">
        <v>639</v>
      </c>
      <c r="R590" s="12"/>
      <c r="S590" s="12"/>
      <c r="T590" s="12"/>
      <c r="U590" s="12"/>
      <c r="V590" s="12"/>
      <c r="W590" s="12"/>
      <c r="X590" s="12"/>
      <c r="Y590" s="12"/>
      <c r="Z590" s="12"/>
      <c r="AA590" s="12"/>
      <c r="AB590" s="12"/>
      <c r="AC590" s="12"/>
      <c r="AD590" s="12"/>
      <c r="AE590" s="12"/>
      <c r="AF590" s="12"/>
      <c r="AG590" s="12"/>
      <c r="AH590" s="12"/>
      <c r="AI590" s="12"/>
      <c r="AJ590" s="12"/>
      <c r="AK590" s="12"/>
      <c r="AL590" s="12"/>
      <c r="AM590" s="12"/>
      <c r="AN590" s="12"/>
      <c r="AO590" s="12"/>
      <c r="AP590" s="12"/>
    </row>
    <row r="591" spans="1:42">
      <c r="E591" s="14"/>
      <c r="M591" s="12"/>
      <c r="N591" s="12"/>
      <c r="O591" s="12"/>
      <c r="P591" s="12"/>
      <c r="Q591" s="12"/>
      <c r="R591" s="12"/>
      <c r="S591" s="12"/>
      <c r="T591" s="12"/>
      <c r="U591" s="12"/>
      <c r="V591" s="12"/>
      <c r="W591" s="12"/>
      <c r="X591" s="12"/>
      <c r="Y591" s="12"/>
      <c r="Z591" s="12"/>
      <c r="AA591" s="12"/>
      <c r="AB591" s="12"/>
      <c r="AC591" s="12"/>
      <c r="AD591" s="12"/>
      <c r="AE591" s="12"/>
      <c r="AF591" s="12"/>
      <c r="AG591" s="12"/>
      <c r="AH591" s="12"/>
      <c r="AI591" s="12"/>
      <c r="AJ591" s="12"/>
      <c r="AK591" s="12"/>
      <c r="AL591" s="12"/>
      <c r="AM591" s="12"/>
      <c r="AN591" s="12"/>
      <c r="AO591" s="12"/>
      <c r="AP591" s="12"/>
    </row>
    <row r="592" spans="1:42">
      <c r="E592" s="14"/>
      <c r="M592" s="12"/>
      <c r="N592" s="12"/>
      <c r="O592" s="12"/>
      <c r="P592" s="12"/>
      <c r="Q592" s="12"/>
      <c r="R592" s="12"/>
      <c r="S592" s="12"/>
      <c r="T592" s="12"/>
      <c r="U592" s="12"/>
      <c r="V592" s="12"/>
      <c r="W592" s="12"/>
      <c r="X592" s="12"/>
      <c r="Y592" s="12"/>
      <c r="Z592" s="12"/>
      <c r="AA592" s="12"/>
      <c r="AB592" s="12"/>
      <c r="AC592" s="12"/>
      <c r="AD592" s="12"/>
      <c r="AE592" s="12"/>
      <c r="AF592" s="12"/>
      <c r="AG592" s="12"/>
      <c r="AH592" s="12"/>
      <c r="AI592" s="12"/>
      <c r="AJ592" s="12"/>
      <c r="AK592" s="12"/>
      <c r="AL592" s="12"/>
      <c r="AM592" s="12"/>
      <c r="AN592" s="12"/>
      <c r="AO592" s="12"/>
      <c r="AP592" s="12"/>
    </row>
    <row r="593" spans="5:42">
      <c r="E593" s="14"/>
      <c r="M593" s="12"/>
      <c r="N593" s="12"/>
      <c r="O593" s="12"/>
      <c r="P593" s="12"/>
      <c r="Q593" s="12"/>
      <c r="R593" s="12"/>
      <c r="S593" s="12"/>
      <c r="T593" s="12"/>
      <c r="U593" s="12"/>
      <c r="V593" s="12"/>
      <c r="W593" s="12"/>
      <c r="X593" s="12"/>
      <c r="Y593" s="12"/>
      <c r="Z593" s="12"/>
      <c r="AA593" s="12"/>
      <c r="AB593" s="12"/>
      <c r="AC593" s="12"/>
      <c r="AD593" s="12"/>
      <c r="AE593" s="12"/>
      <c r="AF593" s="12"/>
      <c r="AG593" s="12"/>
      <c r="AH593" s="12"/>
      <c r="AI593" s="12"/>
      <c r="AJ593" s="12"/>
      <c r="AK593" s="12"/>
      <c r="AL593" s="12"/>
      <c r="AM593" s="12"/>
      <c r="AN593" s="12"/>
      <c r="AO593" s="12"/>
      <c r="AP593" s="12"/>
    </row>
    <row r="594" spans="5:42">
      <c r="E594" s="14"/>
      <c r="M594" s="12"/>
      <c r="N594" s="12"/>
      <c r="O594" s="12"/>
      <c r="P594" s="12"/>
      <c r="Q594" s="12"/>
      <c r="R594" s="12"/>
      <c r="S594" s="12"/>
      <c r="T594" s="12"/>
      <c r="U594" s="12"/>
      <c r="V594" s="12"/>
      <c r="W594" s="12"/>
      <c r="X594" s="12"/>
      <c r="Y594" s="12"/>
      <c r="Z594" s="12"/>
      <c r="AA594" s="12"/>
      <c r="AB594" s="12"/>
      <c r="AC594" s="12"/>
      <c r="AD594" s="12"/>
      <c r="AE594" s="12"/>
      <c r="AF594" s="12"/>
      <c r="AG594" s="12"/>
      <c r="AH594" s="12"/>
      <c r="AI594" s="12"/>
      <c r="AJ594" s="12"/>
      <c r="AK594" s="12"/>
      <c r="AL594" s="12"/>
      <c r="AM594" s="12"/>
      <c r="AN594" s="12"/>
      <c r="AO594" s="12"/>
      <c r="AP594" s="12"/>
    </row>
    <row r="595" spans="5:42">
      <c r="E595" s="14"/>
      <c r="M595" s="12"/>
      <c r="N595" s="12"/>
      <c r="O595" s="12"/>
      <c r="P595" s="12"/>
      <c r="Q595" s="12"/>
      <c r="R595" s="12"/>
      <c r="S595" s="12"/>
      <c r="T595" s="12"/>
      <c r="U595" s="12"/>
      <c r="V595" s="12"/>
      <c r="W595" s="12"/>
      <c r="X595" s="12"/>
      <c r="Y595" s="12"/>
      <c r="Z595" s="12"/>
      <c r="AA595" s="12"/>
      <c r="AB595" s="12"/>
      <c r="AC595" s="12"/>
      <c r="AD595" s="12"/>
      <c r="AE595" s="12"/>
      <c r="AF595" s="12"/>
      <c r="AG595" s="12"/>
      <c r="AH595" s="12"/>
      <c r="AI595" s="12"/>
      <c r="AJ595" s="12"/>
      <c r="AK595" s="12"/>
      <c r="AL595" s="12"/>
      <c r="AM595" s="12"/>
      <c r="AN595" s="12"/>
      <c r="AO595" s="12"/>
      <c r="AP595" s="12"/>
    </row>
    <row r="596" spans="5:42">
      <c r="E596" s="14"/>
      <c r="M596" s="12"/>
      <c r="N596" s="12"/>
      <c r="O596" s="12"/>
      <c r="P596" s="12"/>
      <c r="Q596" s="12"/>
      <c r="R596" s="12"/>
      <c r="S596" s="12"/>
      <c r="T596" s="12"/>
      <c r="U596" s="12"/>
      <c r="V596" s="12"/>
      <c r="W596" s="12"/>
      <c r="X596" s="12"/>
      <c r="Y596" s="12"/>
      <c r="Z596" s="12"/>
      <c r="AA596" s="12"/>
      <c r="AB596" s="12"/>
      <c r="AC596" s="12"/>
      <c r="AD596" s="12"/>
      <c r="AE596" s="12"/>
      <c r="AF596" s="12"/>
      <c r="AG596" s="12"/>
      <c r="AH596" s="12"/>
      <c r="AI596" s="12"/>
      <c r="AJ596" s="12"/>
      <c r="AK596" s="12"/>
      <c r="AL596" s="12"/>
      <c r="AM596" s="12"/>
      <c r="AN596" s="12"/>
      <c r="AO596" s="12"/>
      <c r="AP596" s="12"/>
    </row>
    <row r="597" spans="5:42">
      <c r="E597" s="14"/>
      <c r="M597" s="12"/>
      <c r="N597" s="12"/>
      <c r="O597" s="12"/>
      <c r="P597" s="12"/>
      <c r="Q597" s="12"/>
      <c r="R597" s="12"/>
      <c r="S597" s="12"/>
      <c r="T597" s="12"/>
      <c r="U597" s="12"/>
      <c r="V597" s="12"/>
      <c r="W597" s="12"/>
      <c r="X597" s="12"/>
      <c r="Y597" s="12"/>
      <c r="Z597" s="12"/>
      <c r="AA597" s="12"/>
      <c r="AB597" s="12"/>
      <c r="AC597" s="12"/>
      <c r="AD597" s="12"/>
      <c r="AE597" s="12"/>
      <c r="AF597" s="12"/>
      <c r="AG597" s="12"/>
      <c r="AH597" s="12"/>
      <c r="AI597" s="12"/>
      <c r="AJ597" s="12"/>
      <c r="AK597" s="12"/>
      <c r="AL597" s="12"/>
      <c r="AM597" s="12"/>
      <c r="AN597" s="12"/>
      <c r="AO597" s="12"/>
      <c r="AP597" s="12"/>
    </row>
    <row r="598" spans="5:42">
      <c r="E598" s="14"/>
      <c r="M598" s="12"/>
      <c r="N598" s="12"/>
      <c r="O598" s="12"/>
      <c r="P598" s="12"/>
      <c r="Q598" s="12"/>
      <c r="R598" s="12"/>
      <c r="S598" s="12"/>
      <c r="T598" s="12"/>
      <c r="U598" s="12"/>
      <c r="V598" s="12"/>
      <c r="W598" s="12"/>
      <c r="X598" s="12"/>
      <c r="Y598" s="12"/>
      <c r="Z598" s="12"/>
      <c r="AA598" s="12"/>
      <c r="AB598" s="12"/>
      <c r="AC598" s="12"/>
      <c r="AD598" s="12"/>
      <c r="AE598" s="12"/>
      <c r="AF598" s="12"/>
      <c r="AG598" s="12"/>
      <c r="AH598" s="12"/>
      <c r="AI598" s="12"/>
      <c r="AJ598" s="12"/>
      <c r="AK598" s="12"/>
      <c r="AL598" s="12"/>
      <c r="AM598" s="12"/>
      <c r="AN598" s="12"/>
      <c r="AO598" s="12"/>
      <c r="AP598" s="12"/>
    </row>
    <row r="599" spans="5:42">
      <c r="E599" s="14"/>
      <c r="M599" s="12"/>
      <c r="N599" s="12"/>
      <c r="O599" s="12"/>
      <c r="P599" s="12"/>
      <c r="Q599" s="12"/>
      <c r="R599" s="12"/>
      <c r="S599" s="12"/>
      <c r="T599" s="12"/>
      <c r="U599" s="12"/>
      <c r="V599" s="12"/>
      <c r="W599" s="12"/>
      <c r="X599" s="12"/>
      <c r="Y599" s="12"/>
      <c r="Z599" s="12"/>
      <c r="AA599" s="12"/>
      <c r="AB599" s="12"/>
      <c r="AC599" s="12"/>
      <c r="AD599" s="12"/>
      <c r="AE599" s="12"/>
      <c r="AF599" s="12"/>
      <c r="AG599" s="12"/>
      <c r="AH599" s="12"/>
      <c r="AI599" s="12"/>
      <c r="AJ599" s="12"/>
      <c r="AK599" s="12"/>
      <c r="AL599" s="12"/>
      <c r="AM599" s="12"/>
      <c r="AN599" s="12"/>
      <c r="AO599" s="12"/>
      <c r="AP599" s="12"/>
    </row>
    <row r="600" spans="5:42">
      <c r="E600" s="14"/>
      <c r="M600" s="12"/>
      <c r="N600" s="12"/>
      <c r="O600" s="12"/>
      <c r="P600" s="12"/>
      <c r="Q600" s="12"/>
      <c r="R600" s="12"/>
      <c r="S600" s="12"/>
      <c r="T600" s="12"/>
      <c r="U600" s="12"/>
      <c r="V600" s="12"/>
      <c r="W600" s="12"/>
      <c r="X600" s="12"/>
      <c r="Y600" s="12"/>
      <c r="Z600" s="12"/>
      <c r="AA600" s="12"/>
      <c r="AB600" s="12"/>
      <c r="AC600" s="12"/>
      <c r="AD600" s="12"/>
      <c r="AE600" s="12"/>
      <c r="AF600" s="12"/>
      <c r="AG600" s="12"/>
      <c r="AH600" s="12"/>
      <c r="AI600" s="12"/>
      <c r="AJ600" s="12"/>
      <c r="AK600" s="12"/>
      <c r="AL600" s="12"/>
      <c r="AM600" s="12"/>
      <c r="AN600" s="12"/>
      <c r="AO600" s="12"/>
      <c r="AP600" s="12"/>
    </row>
    <row r="601" spans="5:42">
      <c r="E601" s="14"/>
      <c r="M601" s="12"/>
      <c r="N601" s="12"/>
      <c r="O601" s="12"/>
      <c r="P601" s="12"/>
      <c r="Q601" s="12"/>
      <c r="R601" s="12"/>
      <c r="S601" s="12"/>
      <c r="T601" s="12"/>
      <c r="U601" s="12"/>
      <c r="V601" s="12"/>
      <c r="W601" s="12"/>
      <c r="X601" s="12"/>
      <c r="Y601" s="12"/>
      <c r="Z601" s="12"/>
      <c r="AA601" s="12"/>
      <c r="AB601" s="12"/>
      <c r="AC601" s="12"/>
      <c r="AD601" s="12"/>
      <c r="AE601" s="12"/>
      <c r="AF601" s="12"/>
      <c r="AG601" s="12"/>
      <c r="AH601" s="12"/>
      <c r="AI601" s="12"/>
      <c r="AJ601" s="12"/>
      <c r="AK601" s="12"/>
      <c r="AL601" s="12"/>
      <c r="AM601" s="12"/>
      <c r="AN601" s="12"/>
      <c r="AO601" s="12"/>
      <c r="AP601" s="12"/>
    </row>
    <row r="602" spans="5:42">
      <c r="E602" s="14"/>
      <c r="M602" s="12"/>
      <c r="N602" s="12"/>
      <c r="O602" s="12"/>
      <c r="P602" s="12"/>
      <c r="Q602" s="12"/>
      <c r="R602" s="12"/>
      <c r="S602" s="12"/>
      <c r="T602" s="12"/>
      <c r="U602" s="12"/>
      <c r="V602" s="12"/>
      <c r="W602" s="12"/>
      <c r="X602" s="12"/>
      <c r="Y602" s="12"/>
      <c r="Z602" s="12"/>
      <c r="AA602" s="12"/>
      <c r="AB602" s="12"/>
      <c r="AC602" s="12"/>
      <c r="AD602" s="12"/>
      <c r="AE602" s="12"/>
      <c r="AF602" s="12"/>
      <c r="AG602" s="12"/>
      <c r="AH602" s="12"/>
      <c r="AI602" s="12"/>
      <c r="AJ602" s="12"/>
      <c r="AK602" s="12"/>
      <c r="AL602" s="12"/>
      <c r="AM602" s="12"/>
      <c r="AN602" s="12"/>
      <c r="AO602" s="12"/>
      <c r="AP602" s="12"/>
    </row>
    <row r="603" spans="5:42">
      <c r="E603" s="14"/>
      <c r="M603" s="12"/>
      <c r="N603" s="12"/>
      <c r="O603" s="12"/>
      <c r="P603" s="12"/>
      <c r="Q603" s="12"/>
      <c r="R603" s="12"/>
      <c r="S603" s="12"/>
      <c r="T603" s="12"/>
      <c r="U603" s="12"/>
      <c r="V603" s="12"/>
      <c r="W603" s="12"/>
      <c r="X603" s="12"/>
      <c r="Y603" s="12"/>
      <c r="Z603" s="12"/>
      <c r="AA603" s="12"/>
      <c r="AB603" s="12"/>
      <c r="AC603" s="12"/>
      <c r="AD603" s="12"/>
      <c r="AE603" s="12"/>
      <c r="AF603" s="12"/>
      <c r="AG603" s="12"/>
      <c r="AH603" s="12"/>
      <c r="AI603" s="12"/>
      <c r="AJ603" s="12"/>
      <c r="AK603" s="12"/>
      <c r="AL603" s="12"/>
      <c r="AM603" s="12"/>
      <c r="AN603" s="12"/>
      <c r="AO603" s="12"/>
      <c r="AP603" s="12"/>
    </row>
    <row r="604" spans="5:42">
      <c r="E604" s="14"/>
      <c r="M604" s="12"/>
      <c r="N604" s="12"/>
      <c r="O604" s="12"/>
      <c r="P604" s="12"/>
      <c r="Q604" s="12"/>
      <c r="R604" s="12"/>
      <c r="S604" s="12"/>
      <c r="T604" s="12"/>
      <c r="U604" s="12"/>
      <c r="V604" s="12"/>
      <c r="W604" s="12"/>
      <c r="X604" s="12"/>
      <c r="Y604" s="12"/>
      <c r="Z604" s="12"/>
      <c r="AA604" s="12"/>
      <c r="AB604" s="12"/>
      <c r="AC604" s="12"/>
      <c r="AD604" s="12"/>
      <c r="AE604" s="12"/>
      <c r="AF604" s="12"/>
      <c r="AG604" s="12"/>
      <c r="AH604" s="12"/>
      <c r="AI604" s="12"/>
      <c r="AJ604" s="12"/>
      <c r="AK604" s="12"/>
      <c r="AL604" s="12"/>
      <c r="AM604" s="12"/>
      <c r="AN604" s="12"/>
      <c r="AO604" s="12"/>
      <c r="AP604" s="12"/>
    </row>
    <row r="605" spans="5:42">
      <c r="E605" s="14"/>
      <c r="M605" s="12"/>
      <c r="N605" s="12"/>
      <c r="O605" s="12"/>
      <c r="P605" s="12"/>
      <c r="Q605" s="12"/>
      <c r="R605" s="12"/>
      <c r="S605" s="12"/>
      <c r="T605" s="12"/>
      <c r="U605" s="12"/>
      <c r="V605" s="12"/>
      <c r="W605" s="12"/>
      <c r="X605" s="12"/>
      <c r="Y605" s="12"/>
      <c r="Z605" s="12"/>
      <c r="AA605" s="12"/>
      <c r="AB605" s="12"/>
      <c r="AC605" s="12"/>
      <c r="AD605" s="12"/>
      <c r="AE605" s="12"/>
      <c r="AF605" s="12"/>
      <c r="AG605" s="12"/>
      <c r="AH605" s="12"/>
      <c r="AI605" s="12"/>
      <c r="AJ605" s="12"/>
      <c r="AK605" s="12"/>
      <c r="AL605" s="12"/>
      <c r="AM605" s="12"/>
      <c r="AN605" s="12"/>
      <c r="AO605" s="12"/>
      <c r="AP605" s="12"/>
    </row>
    <row r="606" spans="5:42">
      <c r="E606" s="14"/>
      <c r="M606" s="12"/>
      <c r="N606" s="12"/>
      <c r="O606" s="12"/>
      <c r="P606" s="12"/>
      <c r="Q606" s="12"/>
      <c r="R606" s="12"/>
      <c r="S606" s="12"/>
      <c r="T606" s="12"/>
      <c r="U606" s="12"/>
      <c r="V606" s="12"/>
      <c r="W606" s="12"/>
      <c r="X606" s="12"/>
      <c r="Y606" s="12"/>
      <c r="Z606" s="12"/>
      <c r="AA606" s="12"/>
      <c r="AB606" s="12"/>
      <c r="AC606" s="12"/>
      <c r="AD606" s="12"/>
      <c r="AE606" s="12"/>
      <c r="AF606" s="12"/>
      <c r="AG606" s="12"/>
      <c r="AH606" s="12"/>
      <c r="AI606" s="12"/>
      <c r="AJ606" s="12"/>
      <c r="AK606" s="12"/>
      <c r="AL606" s="12"/>
      <c r="AM606" s="12"/>
      <c r="AN606" s="12"/>
      <c r="AO606" s="12"/>
      <c r="AP606" s="12"/>
    </row>
    <row r="607" spans="5:42">
      <c r="E607" s="14"/>
      <c r="M607" s="12"/>
      <c r="N607" s="12"/>
      <c r="O607" s="12"/>
      <c r="P607" s="12"/>
      <c r="Q607" s="12"/>
      <c r="R607" s="12"/>
      <c r="S607" s="12"/>
      <c r="T607" s="12"/>
      <c r="U607" s="12"/>
      <c r="V607" s="12"/>
      <c r="W607" s="12"/>
      <c r="X607" s="12"/>
      <c r="Y607" s="12"/>
      <c r="Z607" s="12"/>
      <c r="AA607" s="12"/>
      <c r="AB607" s="12"/>
      <c r="AC607" s="12"/>
      <c r="AD607" s="12"/>
      <c r="AE607" s="12"/>
      <c r="AF607" s="12"/>
      <c r="AG607" s="12"/>
      <c r="AH607" s="12"/>
      <c r="AI607" s="12"/>
      <c r="AJ607" s="12"/>
      <c r="AK607" s="12"/>
      <c r="AL607" s="12"/>
      <c r="AM607" s="12"/>
      <c r="AN607" s="12"/>
      <c r="AO607" s="12"/>
      <c r="AP607" s="12"/>
    </row>
    <row r="608" spans="5:42">
      <c r="E608" s="14"/>
      <c r="M608" s="12"/>
      <c r="N608" s="12"/>
      <c r="O608" s="12"/>
      <c r="P608" s="12"/>
      <c r="Q608" s="12"/>
      <c r="R608" s="12"/>
      <c r="S608" s="12"/>
      <c r="T608" s="12"/>
      <c r="U608" s="12"/>
      <c r="V608" s="12"/>
      <c r="W608" s="12"/>
      <c r="X608" s="12"/>
      <c r="Y608" s="12"/>
      <c r="Z608" s="12"/>
      <c r="AA608" s="12"/>
      <c r="AB608" s="12"/>
      <c r="AC608" s="12"/>
      <c r="AD608" s="12"/>
      <c r="AE608" s="12"/>
      <c r="AF608" s="12"/>
      <c r="AG608" s="12"/>
      <c r="AH608" s="12"/>
      <c r="AI608" s="12"/>
      <c r="AJ608" s="12"/>
      <c r="AK608" s="12"/>
      <c r="AL608" s="12"/>
      <c r="AM608" s="12"/>
      <c r="AN608" s="12"/>
      <c r="AO608" s="12"/>
      <c r="AP608" s="12"/>
    </row>
    <row r="609" spans="5:42">
      <c r="E609" s="14"/>
      <c r="M609" s="12"/>
      <c r="N609" s="12"/>
      <c r="O609" s="12"/>
      <c r="P609" s="12"/>
      <c r="Q609" s="12"/>
      <c r="R609" s="12"/>
      <c r="S609" s="12"/>
      <c r="T609" s="12"/>
      <c r="U609" s="12"/>
      <c r="V609" s="12"/>
      <c r="W609" s="12"/>
      <c r="X609" s="12"/>
      <c r="Y609" s="12"/>
      <c r="Z609" s="12"/>
      <c r="AA609" s="12"/>
      <c r="AB609" s="12"/>
      <c r="AC609" s="12"/>
      <c r="AD609" s="12"/>
      <c r="AE609" s="12"/>
      <c r="AF609" s="12"/>
      <c r="AG609" s="12"/>
      <c r="AH609" s="12"/>
      <c r="AI609" s="12"/>
      <c r="AJ609" s="12"/>
      <c r="AK609" s="12"/>
      <c r="AL609" s="12"/>
      <c r="AM609" s="12"/>
      <c r="AN609" s="12"/>
      <c r="AO609" s="12"/>
      <c r="AP609" s="12"/>
    </row>
    <row r="610" spans="5:42">
      <c r="E610" s="14"/>
      <c r="M610" s="12"/>
      <c r="N610" s="12"/>
      <c r="O610" s="12"/>
      <c r="P610" s="12"/>
      <c r="Q610" s="12"/>
      <c r="R610" s="12"/>
      <c r="S610" s="12"/>
      <c r="T610" s="12"/>
      <c r="U610" s="12"/>
      <c r="V610" s="12"/>
      <c r="W610" s="12"/>
      <c r="X610" s="12"/>
      <c r="Y610" s="12"/>
      <c r="Z610" s="12"/>
      <c r="AA610" s="12"/>
      <c r="AB610" s="12"/>
      <c r="AC610" s="12"/>
      <c r="AD610" s="12"/>
      <c r="AE610" s="12"/>
      <c r="AF610" s="12"/>
      <c r="AG610" s="12"/>
      <c r="AH610" s="12"/>
      <c r="AI610" s="12"/>
      <c r="AJ610" s="12"/>
      <c r="AK610" s="12"/>
      <c r="AL610" s="12"/>
      <c r="AM610" s="12"/>
      <c r="AN610" s="12"/>
      <c r="AO610" s="12"/>
      <c r="AP610" s="12"/>
    </row>
    <row r="611" spans="5:42">
      <c r="E611" s="14"/>
      <c r="M611" s="12"/>
      <c r="N611" s="12"/>
      <c r="O611" s="12"/>
      <c r="P611" s="12"/>
      <c r="Q611" s="12"/>
      <c r="R611" s="12"/>
      <c r="S611" s="12"/>
      <c r="T611" s="12"/>
      <c r="U611" s="12"/>
      <c r="V611" s="12"/>
      <c r="W611" s="12"/>
      <c r="X611" s="12"/>
      <c r="Y611" s="12"/>
      <c r="Z611" s="12"/>
      <c r="AA611" s="12"/>
      <c r="AB611" s="12"/>
      <c r="AC611" s="12"/>
      <c r="AD611" s="12"/>
      <c r="AE611" s="12"/>
      <c r="AF611" s="12"/>
      <c r="AG611" s="12"/>
      <c r="AH611" s="12"/>
      <c r="AI611" s="12"/>
      <c r="AJ611" s="12"/>
      <c r="AK611" s="12"/>
      <c r="AL611" s="12"/>
      <c r="AM611" s="12"/>
      <c r="AN611" s="12"/>
      <c r="AO611" s="12"/>
      <c r="AP611" s="12"/>
    </row>
    <row r="612" spans="5:42">
      <c r="E612" s="14"/>
      <c r="M612" s="12"/>
      <c r="N612" s="12"/>
      <c r="O612" s="12"/>
      <c r="P612" s="12"/>
      <c r="Q612" s="12"/>
      <c r="R612" s="12"/>
      <c r="S612" s="12"/>
      <c r="T612" s="12"/>
      <c r="U612" s="12"/>
      <c r="V612" s="12"/>
      <c r="W612" s="12"/>
      <c r="X612" s="12"/>
      <c r="Y612" s="12"/>
      <c r="Z612" s="12"/>
      <c r="AA612" s="12"/>
      <c r="AB612" s="12"/>
      <c r="AC612" s="12"/>
      <c r="AD612" s="12"/>
      <c r="AE612" s="12"/>
      <c r="AF612" s="12"/>
      <c r="AG612" s="12"/>
      <c r="AH612" s="12"/>
      <c r="AI612" s="12"/>
      <c r="AJ612" s="12"/>
      <c r="AK612" s="12"/>
      <c r="AL612" s="12"/>
      <c r="AM612" s="12"/>
      <c r="AN612" s="12"/>
      <c r="AO612" s="12"/>
      <c r="AP612" s="12"/>
    </row>
    <row r="613" spans="5:42">
      <c r="E613" s="14"/>
      <c r="M613" s="12"/>
      <c r="N613" s="12"/>
      <c r="O613" s="12"/>
      <c r="P613" s="12"/>
      <c r="Q613" s="12"/>
      <c r="R613" s="12"/>
      <c r="S613" s="12"/>
      <c r="T613" s="12"/>
      <c r="U613" s="12"/>
      <c r="V613" s="12"/>
      <c r="W613" s="12"/>
      <c r="X613" s="12"/>
      <c r="Y613" s="12"/>
      <c r="Z613" s="12"/>
      <c r="AA613" s="12"/>
      <c r="AB613" s="12"/>
      <c r="AC613" s="12"/>
      <c r="AD613" s="12"/>
      <c r="AE613" s="12"/>
      <c r="AF613" s="12"/>
      <c r="AG613" s="12"/>
      <c r="AH613" s="12"/>
      <c r="AI613" s="12"/>
      <c r="AJ613" s="12"/>
      <c r="AK613" s="12"/>
      <c r="AL613" s="12"/>
      <c r="AM613" s="12"/>
      <c r="AN613" s="12"/>
      <c r="AO613" s="12"/>
      <c r="AP613" s="12"/>
    </row>
    <row r="614" spans="5:42">
      <c r="E614" s="14"/>
      <c r="M614" s="12"/>
      <c r="N614" s="12"/>
      <c r="O614" s="12"/>
      <c r="P614" s="12"/>
      <c r="Q614" s="12"/>
      <c r="R614" s="12"/>
      <c r="S614" s="12"/>
      <c r="T614" s="12"/>
      <c r="U614" s="12"/>
      <c r="V614" s="12"/>
      <c r="W614" s="12"/>
      <c r="X614" s="12"/>
      <c r="Y614" s="12"/>
      <c r="Z614" s="12"/>
      <c r="AA614" s="12"/>
      <c r="AB614" s="12"/>
      <c r="AC614" s="12"/>
      <c r="AD614" s="12"/>
      <c r="AE614" s="12"/>
      <c r="AF614" s="12"/>
      <c r="AG614" s="12"/>
      <c r="AH614" s="12"/>
      <c r="AI614" s="12"/>
      <c r="AJ614" s="12"/>
      <c r="AK614" s="12"/>
      <c r="AL614" s="12"/>
      <c r="AM614" s="12"/>
      <c r="AN614" s="12"/>
      <c r="AO614" s="12"/>
      <c r="AP614" s="12"/>
    </row>
    <row r="615" spans="5:42">
      <c r="E615" s="14"/>
      <c r="M615" s="12"/>
      <c r="N615" s="12"/>
      <c r="O615" s="12"/>
      <c r="P615" s="12"/>
      <c r="Q615" s="12"/>
      <c r="R615" s="12"/>
      <c r="S615" s="12"/>
      <c r="T615" s="12"/>
      <c r="U615" s="12"/>
      <c r="V615" s="12"/>
      <c r="W615" s="12"/>
      <c r="X615" s="12"/>
      <c r="Y615" s="12"/>
      <c r="Z615" s="12"/>
      <c r="AA615" s="12"/>
      <c r="AB615" s="12"/>
      <c r="AC615" s="12"/>
      <c r="AD615" s="12"/>
      <c r="AE615" s="12"/>
      <c r="AF615" s="12"/>
      <c r="AG615" s="12"/>
      <c r="AH615" s="12"/>
      <c r="AI615" s="12"/>
      <c r="AJ615" s="12"/>
      <c r="AK615" s="12"/>
      <c r="AL615" s="12"/>
      <c r="AM615" s="12"/>
      <c r="AN615" s="12"/>
      <c r="AO615" s="12"/>
      <c r="AP615" s="12"/>
    </row>
    <row r="616" spans="5:42">
      <c r="E616" s="14"/>
      <c r="M616" s="12"/>
      <c r="N616" s="12"/>
      <c r="O616" s="12"/>
      <c r="P616" s="12"/>
      <c r="Q616" s="12"/>
      <c r="R616" s="12"/>
      <c r="S616" s="12"/>
      <c r="T616" s="12"/>
      <c r="U616" s="12"/>
      <c r="V616" s="12"/>
      <c r="W616" s="12"/>
      <c r="X616" s="12"/>
      <c r="Y616" s="12"/>
      <c r="Z616" s="12"/>
      <c r="AA616" s="12"/>
      <c r="AB616" s="12"/>
      <c r="AC616" s="12"/>
      <c r="AD616" s="12"/>
      <c r="AE616" s="12"/>
      <c r="AF616" s="12"/>
      <c r="AG616" s="12"/>
      <c r="AH616" s="12"/>
      <c r="AI616" s="12"/>
      <c r="AJ616" s="12"/>
      <c r="AK616" s="12"/>
      <c r="AL616" s="12"/>
      <c r="AM616" s="12"/>
      <c r="AN616" s="12"/>
      <c r="AO616" s="12"/>
      <c r="AP616" s="12"/>
    </row>
    <row r="617" spans="5:42">
      <c r="E617" s="14"/>
      <c r="M617" s="12"/>
      <c r="N617" s="12"/>
      <c r="O617" s="12"/>
      <c r="P617" s="12"/>
      <c r="Q617" s="12"/>
      <c r="R617" s="12"/>
      <c r="S617" s="12"/>
      <c r="T617" s="12"/>
      <c r="U617" s="12"/>
      <c r="V617" s="12"/>
      <c r="W617" s="12"/>
      <c r="X617" s="12"/>
      <c r="Y617" s="12"/>
      <c r="Z617" s="12"/>
      <c r="AA617" s="12"/>
      <c r="AB617" s="12"/>
      <c r="AC617" s="12"/>
      <c r="AD617" s="12"/>
      <c r="AE617" s="12"/>
      <c r="AF617" s="12"/>
      <c r="AG617" s="12"/>
      <c r="AH617" s="12"/>
      <c r="AI617" s="12"/>
      <c r="AJ617" s="12"/>
      <c r="AK617" s="12"/>
      <c r="AL617" s="12"/>
      <c r="AM617" s="12"/>
      <c r="AN617" s="12"/>
      <c r="AO617" s="12"/>
      <c r="AP617" s="12"/>
    </row>
    <row r="618" spans="5:42">
      <c r="E618" s="14"/>
      <c r="M618" s="12"/>
      <c r="N618" s="12"/>
      <c r="O618" s="12"/>
      <c r="P618" s="12"/>
      <c r="Q618" s="12"/>
      <c r="R618" s="12"/>
      <c r="S618" s="12"/>
      <c r="T618" s="12"/>
      <c r="U618" s="12"/>
      <c r="V618" s="12"/>
      <c r="W618" s="12"/>
      <c r="X618" s="12"/>
      <c r="Y618" s="12"/>
      <c r="Z618" s="12"/>
      <c r="AA618" s="12"/>
      <c r="AB618" s="12"/>
      <c r="AC618" s="12"/>
      <c r="AD618" s="12"/>
      <c r="AE618" s="12"/>
      <c r="AF618" s="12"/>
      <c r="AG618" s="12"/>
      <c r="AH618" s="12"/>
      <c r="AI618" s="12"/>
      <c r="AJ618" s="12"/>
      <c r="AK618" s="12"/>
      <c r="AL618" s="12"/>
      <c r="AM618" s="12"/>
      <c r="AN618" s="12"/>
      <c r="AO618" s="12"/>
      <c r="AP618" s="12"/>
    </row>
    <row r="619" spans="5:42">
      <c r="E619" s="14"/>
      <c r="M619" s="12"/>
      <c r="N619" s="12"/>
      <c r="O619" s="12"/>
      <c r="P619" s="12"/>
      <c r="Q619" s="12"/>
      <c r="R619" s="12"/>
      <c r="S619" s="12"/>
      <c r="T619" s="12"/>
      <c r="U619" s="12"/>
      <c r="V619" s="12"/>
      <c r="W619" s="12"/>
      <c r="X619" s="12"/>
      <c r="Y619" s="12"/>
      <c r="Z619" s="12"/>
      <c r="AA619" s="12"/>
      <c r="AB619" s="12"/>
      <c r="AC619" s="12"/>
      <c r="AD619" s="12"/>
      <c r="AE619" s="12"/>
      <c r="AF619" s="12"/>
      <c r="AG619" s="12"/>
      <c r="AH619" s="12"/>
      <c r="AI619" s="12"/>
      <c r="AJ619" s="12"/>
      <c r="AK619" s="12"/>
      <c r="AL619" s="12"/>
      <c r="AM619" s="12"/>
      <c r="AN619" s="12"/>
      <c r="AO619" s="12"/>
      <c r="AP619" s="12"/>
    </row>
    <row r="620" spans="5:42">
      <c r="E620" s="14"/>
      <c r="M620" s="12"/>
      <c r="N620" s="12"/>
      <c r="O620" s="12"/>
      <c r="P620" s="12"/>
      <c r="Q620" s="12"/>
      <c r="R620" s="12"/>
      <c r="S620" s="12"/>
      <c r="T620" s="12"/>
      <c r="U620" s="12"/>
      <c r="V620" s="12"/>
      <c r="W620" s="12"/>
      <c r="X620" s="12"/>
      <c r="Y620" s="12"/>
      <c r="Z620" s="12"/>
      <c r="AA620" s="12"/>
      <c r="AB620" s="12"/>
      <c r="AC620" s="12"/>
      <c r="AD620" s="12"/>
      <c r="AE620" s="12"/>
      <c r="AF620" s="12"/>
      <c r="AG620" s="12"/>
      <c r="AH620" s="12"/>
      <c r="AI620" s="12"/>
      <c r="AJ620" s="12"/>
      <c r="AK620" s="12"/>
      <c r="AL620" s="12"/>
      <c r="AM620" s="12"/>
      <c r="AN620" s="12"/>
      <c r="AO620" s="12"/>
      <c r="AP620" s="12"/>
    </row>
    <row r="621" spans="5:42">
      <c r="E621" s="14"/>
      <c r="M621" s="12"/>
      <c r="N621" s="12"/>
      <c r="O621" s="12"/>
      <c r="P621" s="12"/>
      <c r="Q621" s="12"/>
      <c r="R621" s="12"/>
      <c r="S621" s="12"/>
      <c r="T621" s="12"/>
      <c r="U621" s="12"/>
      <c r="V621" s="12"/>
      <c r="W621" s="12"/>
      <c r="X621" s="12"/>
      <c r="Y621" s="12"/>
      <c r="Z621" s="12"/>
      <c r="AA621" s="12"/>
      <c r="AB621" s="12"/>
      <c r="AC621" s="12"/>
      <c r="AD621" s="12"/>
      <c r="AE621" s="12"/>
      <c r="AF621" s="12"/>
      <c r="AG621" s="12"/>
      <c r="AH621" s="12"/>
      <c r="AI621" s="12"/>
      <c r="AJ621" s="12"/>
      <c r="AK621" s="12"/>
      <c r="AL621" s="12"/>
      <c r="AM621" s="12"/>
      <c r="AN621" s="12"/>
      <c r="AO621" s="12"/>
      <c r="AP621" s="12"/>
    </row>
    <row r="622" spans="5:42">
      <c r="E622" s="14"/>
      <c r="M622" s="12"/>
      <c r="N622" s="12"/>
      <c r="O622" s="12"/>
      <c r="P622" s="12"/>
      <c r="Q622" s="12"/>
      <c r="R622" s="12"/>
      <c r="S622" s="12"/>
      <c r="T622" s="12"/>
      <c r="U622" s="12"/>
      <c r="V622" s="12"/>
      <c r="W622" s="12"/>
      <c r="X622" s="12"/>
      <c r="Y622" s="12"/>
      <c r="Z622" s="12"/>
      <c r="AA622" s="12"/>
      <c r="AB622" s="12"/>
      <c r="AC622" s="12"/>
      <c r="AD622" s="12"/>
      <c r="AE622" s="12"/>
      <c r="AF622" s="12"/>
      <c r="AG622" s="12"/>
      <c r="AH622" s="12"/>
      <c r="AI622" s="12"/>
      <c r="AJ622" s="12"/>
      <c r="AK622" s="12"/>
      <c r="AL622" s="12"/>
      <c r="AM622" s="12"/>
      <c r="AN622" s="12"/>
      <c r="AO622" s="12"/>
      <c r="AP622" s="12"/>
    </row>
    <row r="623" spans="5:42">
      <c r="E623" s="14"/>
      <c r="M623" s="12"/>
      <c r="N623" s="12"/>
      <c r="O623" s="12"/>
      <c r="P623" s="12"/>
      <c r="Q623" s="12"/>
      <c r="R623" s="12"/>
      <c r="S623" s="12"/>
      <c r="T623" s="12"/>
      <c r="U623" s="12"/>
      <c r="V623" s="12"/>
      <c r="W623" s="12"/>
      <c r="X623" s="12"/>
      <c r="Y623" s="12"/>
      <c r="Z623" s="12"/>
      <c r="AA623" s="12"/>
      <c r="AB623" s="12"/>
      <c r="AC623" s="12"/>
      <c r="AD623" s="12"/>
      <c r="AE623" s="12"/>
      <c r="AF623" s="12"/>
      <c r="AG623" s="12"/>
      <c r="AH623" s="12"/>
      <c r="AI623" s="12"/>
      <c r="AJ623" s="12"/>
      <c r="AK623" s="12"/>
      <c r="AL623" s="12"/>
      <c r="AM623" s="12"/>
      <c r="AN623" s="12"/>
      <c r="AO623" s="12"/>
      <c r="AP623" s="12"/>
    </row>
    <row r="624" spans="5:42">
      <c r="E624" s="14"/>
      <c r="M624" s="12"/>
      <c r="N624" s="12"/>
      <c r="O624" s="12"/>
      <c r="P624" s="12"/>
      <c r="Q624" s="12"/>
      <c r="R624" s="12"/>
      <c r="S624" s="12"/>
      <c r="T624" s="12"/>
      <c r="U624" s="12"/>
      <c r="V624" s="12"/>
      <c r="W624" s="12"/>
      <c r="X624" s="12"/>
      <c r="Y624" s="12"/>
      <c r="Z624" s="12"/>
      <c r="AA624" s="12"/>
      <c r="AB624" s="12"/>
      <c r="AC624" s="12"/>
      <c r="AD624" s="12"/>
      <c r="AE624" s="12"/>
      <c r="AF624" s="12"/>
      <c r="AG624" s="12"/>
      <c r="AH624" s="12"/>
      <c r="AI624" s="12"/>
      <c r="AJ624" s="12"/>
      <c r="AK624" s="12"/>
      <c r="AL624" s="12"/>
      <c r="AM624" s="12"/>
      <c r="AN624" s="12"/>
      <c r="AO624" s="12"/>
      <c r="AP624" s="12"/>
    </row>
    <row r="625" spans="5:42">
      <c r="E625" s="14"/>
      <c r="M625" s="12"/>
      <c r="N625" s="12"/>
      <c r="O625" s="12"/>
      <c r="P625" s="12"/>
      <c r="Q625" s="12"/>
      <c r="R625" s="12"/>
      <c r="S625" s="12"/>
      <c r="T625" s="12"/>
      <c r="U625" s="12"/>
      <c r="V625" s="12"/>
      <c r="W625" s="12"/>
      <c r="X625" s="12"/>
      <c r="Y625" s="12"/>
      <c r="Z625" s="12"/>
      <c r="AA625" s="12"/>
      <c r="AB625" s="12"/>
      <c r="AC625" s="12"/>
      <c r="AD625" s="12"/>
      <c r="AE625" s="12"/>
      <c r="AF625" s="12"/>
      <c r="AG625" s="12"/>
      <c r="AH625" s="12"/>
      <c r="AI625" s="12"/>
      <c r="AJ625" s="12"/>
      <c r="AK625" s="12"/>
      <c r="AL625" s="12"/>
      <c r="AM625" s="12"/>
      <c r="AN625" s="12"/>
      <c r="AO625" s="12"/>
      <c r="AP625" s="12"/>
    </row>
    <row r="626" spans="5:42">
      <c r="E626" s="14"/>
      <c r="M626" s="12"/>
      <c r="N626" s="12"/>
      <c r="O626" s="12"/>
      <c r="P626" s="12"/>
      <c r="Q626" s="12"/>
      <c r="R626" s="12"/>
      <c r="S626" s="12"/>
      <c r="T626" s="12"/>
      <c r="U626" s="12"/>
      <c r="V626" s="12"/>
      <c r="W626" s="12"/>
      <c r="X626" s="12"/>
      <c r="Y626" s="12"/>
      <c r="Z626" s="12"/>
      <c r="AA626" s="12"/>
      <c r="AB626" s="12"/>
      <c r="AC626" s="12"/>
      <c r="AD626" s="12"/>
      <c r="AE626" s="12"/>
      <c r="AF626" s="12"/>
      <c r="AG626" s="12"/>
      <c r="AH626" s="12"/>
      <c r="AI626" s="12"/>
      <c r="AJ626" s="12"/>
      <c r="AK626" s="12"/>
      <c r="AL626" s="12"/>
      <c r="AM626" s="12"/>
      <c r="AN626" s="12"/>
      <c r="AO626" s="12"/>
      <c r="AP626" s="12"/>
    </row>
    <row r="627" spans="5:42">
      <c r="E627" s="14"/>
      <c r="M627" s="12"/>
      <c r="N627" s="12"/>
      <c r="O627" s="12"/>
      <c r="P627" s="12"/>
      <c r="Q627" s="12"/>
      <c r="R627" s="12"/>
      <c r="S627" s="12"/>
      <c r="T627" s="12"/>
      <c r="U627" s="12"/>
      <c r="V627" s="12"/>
      <c r="W627" s="12"/>
      <c r="X627" s="12"/>
      <c r="Y627" s="12"/>
      <c r="Z627" s="12"/>
      <c r="AA627" s="12"/>
      <c r="AB627" s="12"/>
      <c r="AC627" s="12"/>
      <c r="AD627" s="12"/>
      <c r="AE627" s="12"/>
      <c r="AF627" s="12"/>
      <c r="AG627" s="12"/>
      <c r="AH627" s="12"/>
      <c r="AI627" s="12"/>
      <c r="AJ627" s="12"/>
      <c r="AK627" s="12"/>
      <c r="AL627" s="12"/>
      <c r="AM627" s="12"/>
      <c r="AN627" s="12"/>
      <c r="AO627" s="12"/>
      <c r="AP627" s="12"/>
    </row>
    <row r="628" spans="5:42">
      <c r="E628" s="14"/>
      <c r="M628" s="12"/>
      <c r="N628" s="12"/>
      <c r="O628" s="12"/>
      <c r="P628" s="12"/>
      <c r="Q628" s="12"/>
      <c r="R628" s="12"/>
      <c r="S628" s="12"/>
      <c r="T628" s="12"/>
      <c r="U628" s="12"/>
      <c r="V628" s="12"/>
      <c r="W628" s="12"/>
      <c r="X628" s="12"/>
      <c r="Y628" s="12"/>
      <c r="Z628" s="12"/>
      <c r="AA628" s="12"/>
      <c r="AB628" s="12"/>
      <c r="AC628" s="12"/>
      <c r="AD628" s="12"/>
      <c r="AE628" s="12"/>
      <c r="AF628" s="12"/>
      <c r="AG628" s="12"/>
      <c r="AH628" s="12"/>
      <c r="AI628" s="12"/>
      <c r="AJ628" s="12"/>
      <c r="AK628" s="12"/>
      <c r="AL628" s="12"/>
      <c r="AM628" s="12"/>
      <c r="AN628" s="12"/>
      <c r="AO628" s="12"/>
      <c r="AP628" s="12"/>
    </row>
    <row r="629" spans="5:42">
      <c r="E629" s="14"/>
      <c r="M629" s="12"/>
      <c r="N629" s="12"/>
      <c r="O629" s="12"/>
      <c r="P629" s="12"/>
      <c r="Q629" s="12"/>
      <c r="R629" s="12"/>
      <c r="S629" s="12"/>
      <c r="T629" s="12"/>
      <c r="U629" s="12"/>
      <c r="V629" s="12"/>
      <c r="W629" s="12"/>
      <c r="X629" s="12"/>
      <c r="Y629" s="12"/>
      <c r="Z629" s="12"/>
      <c r="AA629" s="12"/>
      <c r="AB629" s="12"/>
      <c r="AC629" s="12"/>
      <c r="AD629" s="12"/>
      <c r="AE629" s="12"/>
      <c r="AF629" s="12"/>
      <c r="AG629" s="12"/>
      <c r="AH629" s="12"/>
      <c r="AI629" s="12"/>
      <c r="AJ629" s="12"/>
      <c r="AK629" s="12"/>
      <c r="AL629" s="12"/>
      <c r="AM629" s="12"/>
      <c r="AN629" s="12"/>
      <c r="AO629" s="12"/>
      <c r="AP629" s="12"/>
    </row>
    <row r="630" spans="5:42">
      <c r="E630" s="14"/>
      <c r="M630" s="12"/>
      <c r="N630" s="12"/>
      <c r="O630" s="12"/>
      <c r="P630" s="12"/>
      <c r="Q630" s="12"/>
      <c r="R630" s="12"/>
      <c r="S630" s="12"/>
      <c r="T630" s="12"/>
      <c r="U630" s="12"/>
      <c r="V630" s="12"/>
      <c r="W630" s="12"/>
      <c r="X630" s="12"/>
      <c r="Y630" s="12"/>
      <c r="Z630" s="12"/>
      <c r="AA630" s="12"/>
      <c r="AB630" s="12"/>
      <c r="AC630" s="12"/>
      <c r="AD630" s="12"/>
      <c r="AE630" s="12"/>
      <c r="AF630" s="12"/>
      <c r="AG630" s="12"/>
      <c r="AH630" s="12"/>
      <c r="AI630" s="12"/>
      <c r="AJ630" s="12"/>
      <c r="AK630" s="12"/>
      <c r="AL630" s="12"/>
      <c r="AM630" s="12"/>
      <c r="AN630" s="12"/>
      <c r="AO630" s="12"/>
      <c r="AP630" s="12"/>
    </row>
    <row r="631" spans="5:42">
      <c r="E631" s="14"/>
      <c r="M631" s="12"/>
      <c r="N631" s="12"/>
      <c r="O631" s="12"/>
      <c r="P631" s="12"/>
      <c r="Q631" s="12"/>
      <c r="R631" s="12"/>
      <c r="S631" s="12"/>
      <c r="T631" s="12"/>
      <c r="U631" s="12"/>
      <c r="V631" s="12"/>
      <c r="W631" s="12"/>
      <c r="X631" s="12"/>
      <c r="Y631" s="12"/>
      <c r="Z631" s="12"/>
      <c r="AA631" s="12"/>
      <c r="AB631" s="12"/>
      <c r="AC631" s="12"/>
      <c r="AD631" s="12"/>
      <c r="AE631" s="12"/>
      <c r="AF631" s="12"/>
      <c r="AG631" s="12"/>
      <c r="AH631" s="12"/>
      <c r="AI631" s="12"/>
      <c r="AJ631" s="12"/>
      <c r="AK631" s="12"/>
      <c r="AL631" s="12"/>
      <c r="AM631" s="12"/>
      <c r="AN631" s="12"/>
      <c r="AO631" s="12"/>
      <c r="AP631" s="12"/>
    </row>
    <row r="632" spans="5:42">
      <c r="E632" s="14"/>
      <c r="M632" s="12"/>
      <c r="N632" s="12"/>
      <c r="O632" s="12"/>
      <c r="P632" s="12"/>
      <c r="Q632" s="12"/>
      <c r="R632" s="12"/>
      <c r="S632" s="12"/>
      <c r="T632" s="12"/>
      <c r="U632" s="12"/>
      <c r="V632" s="12"/>
      <c r="W632" s="12"/>
      <c r="X632" s="12"/>
      <c r="Y632" s="12"/>
      <c r="Z632" s="12"/>
      <c r="AA632" s="12"/>
      <c r="AB632" s="12"/>
      <c r="AC632" s="12"/>
      <c r="AD632" s="12"/>
      <c r="AE632" s="12"/>
      <c r="AF632" s="12"/>
      <c r="AG632" s="12"/>
      <c r="AH632" s="12"/>
      <c r="AI632" s="12"/>
      <c r="AJ632" s="12"/>
      <c r="AK632" s="12"/>
      <c r="AL632" s="12"/>
      <c r="AM632" s="12"/>
      <c r="AN632" s="12"/>
      <c r="AO632" s="12"/>
      <c r="AP632" s="12"/>
    </row>
    <row r="633" spans="5:42">
      <c r="E633" s="14"/>
      <c r="M633" s="12"/>
      <c r="N633" s="12"/>
      <c r="O633" s="12"/>
      <c r="P633" s="12"/>
      <c r="Q633" s="12"/>
      <c r="R633" s="12"/>
      <c r="S633" s="12"/>
      <c r="T633" s="12"/>
      <c r="U633" s="12"/>
      <c r="V633" s="12"/>
      <c r="W633" s="12"/>
      <c r="X633" s="12"/>
      <c r="Y633" s="12"/>
      <c r="Z633" s="12"/>
      <c r="AA633" s="12"/>
      <c r="AB633" s="12"/>
      <c r="AC633" s="12"/>
      <c r="AD633" s="12"/>
      <c r="AE633" s="12"/>
      <c r="AF633" s="12"/>
      <c r="AG633" s="12"/>
      <c r="AH633" s="12"/>
      <c r="AI633" s="12"/>
      <c r="AJ633" s="12"/>
      <c r="AK633" s="12"/>
      <c r="AL633" s="12"/>
      <c r="AM633" s="12"/>
      <c r="AN633" s="12"/>
      <c r="AO633" s="12"/>
      <c r="AP633" s="12"/>
    </row>
    <row r="634" spans="5:42">
      <c r="E634" s="14"/>
      <c r="M634" s="12"/>
      <c r="N634" s="12"/>
      <c r="O634" s="12"/>
      <c r="P634" s="12"/>
      <c r="Q634" s="12"/>
      <c r="R634" s="12"/>
      <c r="S634" s="12"/>
      <c r="T634" s="12"/>
      <c r="U634" s="12"/>
      <c r="V634" s="12"/>
      <c r="W634" s="12"/>
      <c r="X634" s="12"/>
      <c r="Y634" s="12"/>
      <c r="Z634" s="12"/>
      <c r="AA634" s="12"/>
      <c r="AB634" s="12"/>
      <c r="AC634" s="12"/>
      <c r="AD634" s="12"/>
      <c r="AE634" s="12"/>
      <c r="AF634" s="12"/>
      <c r="AG634" s="12"/>
      <c r="AH634" s="12"/>
      <c r="AI634" s="12"/>
      <c r="AJ634" s="12"/>
      <c r="AK634" s="12"/>
      <c r="AL634" s="12"/>
      <c r="AM634" s="12"/>
      <c r="AN634" s="12"/>
      <c r="AO634" s="12"/>
      <c r="AP634" s="12"/>
    </row>
    <row r="635" spans="5:42">
      <c r="E635" s="14"/>
      <c r="M635" s="12"/>
      <c r="N635" s="12"/>
      <c r="O635" s="12"/>
      <c r="P635" s="12"/>
      <c r="Q635" s="12"/>
      <c r="R635" s="12"/>
      <c r="S635" s="12"/>
      <c r="T635" s="12"/>
      <c r="U635" s="12"/>
      <c r="V635" s="12"/>
      <c r="W635" s="12"/>
      <c r="X635" s="12"/>
      <c r="Y635" s="12"/>
      <c r="Z635" s="12"/>
      <c r="AA635" s="12"/>
      <c r="AB635" s="12"/>
      <c r="AC635" s="12"/>
      <c r="AD635" s="12"/>
      <c r="AE635" s="12"/>
      <c r="AF635" s="12"/>
      <c r="AG635" s="12"/>
      <c r="AH635" s="12"/>
      <c r="AI635" s="12"/>
      <c r="AJ635" s="12"/>
      <c r="AK635" s="12"/>
      <c r="AL635" s="12"/>
      <c r="AM635" s="12"/>
      <c r="AN635" s="12"/>
      <c r="AO635" s="12"/>
      <c r="AP635" s="12"/>
    </row>
    <row r="636" spans="5:42">
      <c r="E636" s="14"/>
      <c r="M636" s="12"/>
      <c r="N636" s="12"/>
      <c r="O636" s="12"/>
      <c r="P636" s="12"/>
      <c r="Q636" s="12"/>
      <c r="R636" s="12"/>
      <c r="S636" s="12"/>
      <c r="T636" s="12"/>
      <c r="U636" s="12"/>
      <c r="V636" s="12"/>
      <c r="W636" s="12"/>
      <c r="X636" s="12"/>
      <c r="Y636" s="12"/>
      <c r="Z636" s="12"/>
      <c r="AA636" s="12"/>
      <c r="AB636" s="12"/>
      <c r="AC636" s="12"/>
      <c r="AD636" s="12"/>
      <c r="AE636" s="12"/>
      <c r="AF636" s="12"/>
      <c r="AG636" s="12"/>
      <c r="AH636" s="12"/>
      <c r="AI636" s="12"/>
      <c r="AJ636" s="12"/>
      <c r="AK636" s="12"/>
      <c r="AL636" s="12"/>
      <c r="AM636" s="12"/>
      <c r="AN636" s="12"/>
      <c r="AO636" s="12"/>
      <c r="AP636" s="12"/>
    </row>
    <row r="637" spans="5:42">
      <c r="E637" s="14"/>
      <c r="M637" s="12"/>
      <c r="N637" s="12"/>
      <c r="O637" s="12"/>
      <c r="P637" s="12"/>
      <c r="Q637" s="12"/>
      <c r="R637" s="12"/>
      <c r="S637" s="12"/>
      <c r="T637" s="12"/>
      <c r="U637" s="12"/>
      <c r="V637" s="12"/>
      <c r="W637" s="12"/>
      <c r="X637" s="12"/>
      <c r="Y637" s="12"/>
      <c r="Z637" s="12"/>
      <c r="AA637" s="12"/>
      <c r="AB637" s="12"/>
      <c r="AC637" s="12"/>
      <c r="AD637" s="12"/>
      <c r="AE637" s="12"/>
      <c r="AF637" s="12"/>
      <c r="AG637" s="12"/>
      <c r="AH637" s="12"/>
      <c r="AI637" s="12"/>
      <c r="AJ637" s="12"/>
      <c r="AK637" s="12"/>
      <c r="AL637" s="12"/>
      <c r="AM637" s="12"/>
      <c r="AN637" s="12"/>
      <c r="AO637" s="12"/>
      <c r="AP637" s="12"/>
    </row>
    <row r="638" spans="5:42">
      <c r="E638" s="14"/>
      <c r="M638" s="12"/>
      <c r="N638" s="12"/>
      <c r="O638" s="12"/>
      <c r="P638" s="12"/>
      <c r="Q638" s="12"/>
      <c r="R638" s="12"/>
      <c r="S638" s="12"/>
      <c r="T638" s="12"/>
      <c r="U638" s="12"/>
      <c r="V638" s="12"/>
      <c r="W638" s="12"/>
      <c r="X638" s="12"/>
      <c r="Y638" s="12"/>
      <c r="Z638" s="12"/>
      <c r="AA638" s="12"/>
      <c r="AB638" s="12"/>
      <c r="AC638" s="12"/>
      <c r="AD638" s="12"/>
      <c r="AE638" s="12"/>
      <c r="AF638" s="12"/>
      <c r="AG638" s="12"/>
      <c r="AH638" s="12"/>
      <c r="AI638" s="12"/>
      <c r="AJ638" s="12"/>
      <c r="AK638" s="12"/>
      <c r="AL638" s="12"/>
      <c r="AM638" s="12"/>
      <c r="AN638" s="12"/>
      <c r="AO638" s="12"/>
      <c r="AP638" s="12"/>
    </row>
    <row r="639" spans="5:42">
      <c r="E639" s="14"/>
      <c r="M639" s="12"/>
      <c r="N639" s="12"/>
      <c r="O639" s="12"/>
      <c r="P639" s="12"/>
      <c r="Q639" s="12"/>
      <c r="R639" s="12"/>
      <c r="S639" s="12"/>
      <c r="T639" s="12"/>
      <c r="U639" s="12"/>
      <c r="V639" s="12"/>
      <c r="W639" s="12"/>
      <c r="X639" s="12"/>
      <c r="Y639" s="12"/>
      <c r="Z639" s="12"/>
      <c r="AA639" s="12"/>
      <c r="AB639" s="12"/>
      <c r="AC639" s="12"/>
      <c r="AD639" s="12"/>
      <c r="AE639" s="12"/>
      <c r="AF639" s="12"/>
      <c r="AG639" s="12"/>
      <c r="AH639" s="12"/>
      <c r="AI639" s="12"/>
      <c r="AJ639" s="12"/>
      <c r="AK639" s="12"/>
      <c r="AL639" s="12"/>
      <c r="AM639" s="12"/>
      <c r="AN639" s="12"/>
      <c r="AO639" s="12"/>
      <c r="AP639" s="12"/>
    </row>
    <row r="640" spans="5:42">
      <c r="E640" s="14"/>
      <c r="M640" s="12"/>
      <c r="N640" s="12"/>
      <c r="O640" s="12"/>
      <c r="P640" s="12"/>
      <c r="Q640" s="12"/>
      <c r="R640" s="12"/>
      <c r="S640" s="12"/>
      <c r="T640" s="12"/>
      <c r="U640" s="12"/>
      <c r="V640" s="12"/>
      <c r="W640" s="12"/>
      <c r="X640" s="12"/>
      <c r="Y640" s="12"/>
      <c r="Z640" s="12"/>
      <c r="AA640" s="12"/>
      <c r="AB640" s="12"/>
      <c r="AC640" s="12"/>
      <c r="AD640" s="12"/>
      <c r="AE640" s="12"/>
      <c r="AF640" s="12"/>
      <c r="AG640" s="12"/>
      <c r="AH640" s="12"/>
      <c r="AI640" s="12"/>
      <c r="AJ640" s="12"/>
      <c r="AK640" s="12"/>
      <c r="AL640" s="12"/>
      <c r="AM640" s="12"/>
      <c r="AN640" s="12"/>
      <c r="AO640" s="12"/>
      <c r="AP640" s="12"/>
    </row>
    <row r="641" spans="5:42">
      <c r="E641" s="14"/>
      <c r="M641" s="12"/>
      <c r="N641" s="12"/>
      <c r="O641" s="12"/>
      <c r="P641" s="12"/>
      <c r="Q641" s="12"/>
      <c r="R641" s="12"/>
      <c r="S641" s="12"/>
      <c r="T641" s="12"/>
      <c r="U641" s="12"/>
      <c r="V641" s="12"/>
      <c r="W641" s="12"/>
      <c r="X641" s="12"/>
      <c r="Y641" s="12"/>
      <c r="Z641" s="12"/>
      <c r="AA641" s="12"/>
      <c r="AB641" s="12"/>
      <c r="AC641" s="12"/>
      <c r="AD641" s="12"/>
      <c r="AE641" s="12"/>
      <c r="AF641" s="12"/>
      <c r="AG641" s="12"/>
      <c r="AH641" s="12"/>
      <c r="AI641" s="12"/>
      <c r="AJ641" s="12"/>
      <c r="AK641" s="12"/>
      <c r="AL641" s="12"/>
      <c r="AM641" s="12"/>
      <c r="AN641" s="12"/>
      <c r="AO641" s="12"/>
      <c r="AP641" s="12"/>
    </row>
    <row r="642" spans="5:42">
      <c r="E642" s="14"/>
      <c r="M642" s="12"/>
      <c r="N642" s="12"/>
      <c r="O642" s="12"/>
      <c r="P642" s="12"/>
      <c r="Q642" s="12"/>
      <c r="R642" s="12"/>
      <c r="S642" s="12"/>
      <c r="T642" s="12"/>
      <c r="U642" s="12"/>
      <c r="V642" s="12"/>
      <c r="W642" s="12"/>
      <c r="X642" s="12"/>
      <c r="Y642" s="12"/>
      <c r="Z642" s="12"/>
      <c r="AA642" s="12"/>
      <c r="AB642" s="12"/>
      <c r="AC642" s="12"/>
      <c r="AD642" s="12"/>
      <c r="AE642" s="12"/>
      <c r="AF642" s="12"/>
      <c r="AG642" s="12"/>
      <c r="AH642" s="12"/>
      <c r="AI642" s="12"/>
      <c r="AJ642" s="12"/>
      <c r="AK642" s="12"/>
      <c r="AL642" s="12"/>
      <c r="AM642" s="12"/>
      <c r="AN642" s="12"/>
      <c r="AO642" s="12"/>
      <c r="AP642" s="12"/>
    </row>
    <row r="643" spans="5:42">
      <c r="E643" s="14"/>
      <c r="M643" s="12"/>
      <c r="N643" s="12"/>
      <c r="O643" s="12"/>
      <c r="P643" s="12"/>
      <c r="Q643" s="12"/>
      <c r="R643" s="12"/>
      <c r="S643" s="12"/>
      <c r="T643" s="12"/>
      <c r="U643" s="12"/>
      <c r="V643" s="12"/>
      <c r="W643" s="12"/>
      <c r="X643" s="12"/>
      <c r="Y643" s="12"/>
      <c r="Z643" s="12"/>
      <c r="AA643" s="12"/>
      <c r="AB643" s="12"/>
      <c r="AC643" s="12"/>
      <c r="AD643" s="12"/>
      <c r="AE643" s="12"/>
      <c r="AF643" s="12"/>
      <c r="AG643" s="12"/>
      <c r="AH643" s="12"/>
      <c r="AI643" s="12"/>
      <c r="AJ643" s="12"/>
      <c r="AK643" s="12"/>
      <c r="AL643" s="12"/>
      <c r="AM643" s="12"/>
      <c r="AN643" s="12"/>
      <c r="AO643" s="12"/>
      <c r="AP643" s="12"/>
    </row>
    <row r="644" spans="5:42">
      <c r="E644" s="14"/>
      <c r="M644" s="12"/>
      <c r="N644" s="12"/>
      <c r="O644" s="12"/>
      <c r="P644" s="12"/>
      <c r="Q644" s="12"/>
      <c r="R644" s="12"/>
      <c r="S644" s="12"/>
      <c r="T644" s="12"/>
      <c r="U644" s="12"/>
      <c r="V644" s="12"/>
      <c r="W644" s="12"/>
      <c r="X644" s="12"/>
      <c r="Y644" s="12"/>
      <c r="Z644" s="12"/>
      <c r="AA644" s="12"/>
      <c r="AB644" s="12"/>
      <c r="AC644" s="12"/>
      <c r="AD644" s="12"/>
      <c r="AE644" s="12"/>
      <c r="AF644" s="12"/>
      <c r="AG644" s="12"/>
      <c r="AH644" s="12"/>
      <c r="AI644" s="12"/>
      <c r="AJ644" s="12"/>
      <c r="AK644" s="12"/>
      <c r="AL644" s="12"/>
      <c r="AM644" s="12"/>
      <c r="AN644" s="12"/>
      <c r="AO644" s="12"/>
      <c r="AP644" s="12"/>
    </row>
    <row r="645" spans="5:42">
      <c r="E645" s="14"/>
      <c r="M645" s="12"/>
      <c r="N645" s="12"/>
      <c r="O645" s="12"/>
      <c r="P645" s="12"/>
      <c r="Q645" s="12"/>
      <c r="R645" s="12"/>
      <c r="S645" s="12"/>
      <c r="T645" s="12"/>
      <c r="U645" s="12"/>
      <c r="V645" s="12"/>
      <c r="W645" s="12"/>
      <c r="X645" s="12"/>
      <c r="Y645" s="12"/>
      <c r="Z645" s="12"/>
      <c r="AA645" s="12"/>
      <c r="AB645" s="12"/>
      <c r="AC645" s="12"/>
      <c r="AD645" s="12"/>
      <c r="AE645" s="12"/>
      <c r="AF645" s="12"/>
      <c r="AG645" s="12"/>
      <c r="AH645" s="12"/>
      <c r="AI645" s="12"/>
      <c r="AJ645" s="12"/>
      <c r="AK645" s="12"/>
      <c r="AL645" s="12"/>
      <c r="AM645" s="12"/>
      <c r="AN645" s="12"/>
      <c r="AO645" s="12"/>
      <c r="AP645" s="12"/>
    </row>
    <row r="646" spans="5:42">
      <c r="E646" s="14"/>
      <c r="M646" s="12"/>
      <c r="N646" s="12"/>
      <c r="O646" s="12"/>
      <c r="P646" s="12"/>
      <c r="Q646" s="12"/>
      <c r="R646" s="12"/>
      <c r="S646" s="12"/>
      <c r="T646" s="12"/>
      <c r="U646" s="12"/>
      <c r="V646" s="12"/>
      <c r="W646" s="12"/>
      <c r="X646" s="12"/>
      <c r="Y646" s="12"/>
      <c r="Z646" s="12"/>
      <c r="AA646" s="12"/>
      <c r="AB646" s="12"/>
      <c r="AC646" s="12"/>
      <c r="AD646" s="12"/>
      <c r="AE646" s="12"/>
      <c r="AF646" s="12"/>
      <c r="AG646" s="12"/>
      <c r="AH646" s="12"/>
      <c r="AI646" s="12"/>
      <c r="AJ646" s="12"/>
      <c r="AK646" s="12"/>
      <c r="AL646" s="12"/>
      <c r="AM646" s="12"/>
      <c r="AN646" s="12"/>
      <c r="AO646" s="12"/>
      <c r="AP646" s="12"/>
    </row>
    <row r="647" spans="5:42">
      <c r="E647" s="14"/>
      <c r="M647" s="12"/>
      <c r="N647" s="12"/>
      <c r="O647" s="12"/>
      <c r="P647" s="12"/>
      <c r="Q647" s="12"/>
      <c r="R647" s="12"/>
      <c r="S647" s="12"/>
      <c r="T647" s="12"/>
      <c r="U647" s="12"/>
      <c r="V647" s="12"/>
      <c r="W647" s="12"/>
      <c r="X647" s="12"/>
      <c r="Y647" s="12"/>
      <c r="Z647" s="12"/>
      <c r="AA647" s="12"/>
      <c r="AB647" s="12"/>
      <c r="AC647" s="12"/>
      <c r="AD647" s="12"/>
      <c r="AE647" s="12"/>
      <c r="AF647" s="12"/>
      <c r="AG647" s="12"/>
      <c r="AH647" s="12"/>
      <c r="AI647" s="12"/>
      <c r="AJ647" s="12"/>
      <c r="AK647" s="12"/>
      <c r="AL647" s="12"/>
      <c r="AM647" s="12"/>
      <c r="AN647" s="12"/>
      <c r="AO647" s="12"/>
      <c r="AP647" s="12"/>
    </row>
    <row r="648" spans="5:42">
      <c r="E648" s="14"/>
      <c r="M648" s="12"/>
      <c r="N648" s="12"/>
      <c r="O648" s="12"/>
      <c r="P648" s="12"/>
      <c r="Q648" s="12"/>
      <c r="R648" s="12"/>
      <c r="S648" s="12"/>
      <c r="T648" s="12"/>
      <c r="U648" s="12"/>
      <c r="V648" s="12"/>
      <c r="W648" s="12"/>
      <c r="X648" s="12"/>
      <c r="Y648" s="12"/>
      <c r="Z648" s="12"/>
      <c r="AA648" s="12"/>
      <c r="AB648" s="12"/>
      <c r="AC648" s="12"/>
      <c r="AD648" s="12"/>
      <c r="AE648" s="12"/>
      <c r="AF648" s="12"/>
      <c r="AG648" s="12"/>
      <c r="AH648" s="12"/>
      <c r="AI648" s="12"/>
      <c r="AJ648" s="12"/>
      <c r="AK648" s="12"/>
      <c r="AL648" s="12"/>
      <c r="AM648" s="12"/>
      <c r="AN648" s="12"/>
      <c r="AO648" s="12"/>
      <c r="AP648" s="12"/>
    </row>
    <row r="649" spans="5:42">
      <c r="E649" s="14"/>
      <c r="M649" s="12"/>
      <c r="N649" s="12"/>
      <c r="O649" s="12"/>
      <c r="P649" s="12"/>
      <c r="Q649" s="12"/>
      <c r="R649" s="12"/>
      <c r="S649" s="12"/>
      <c r="T649" s="12"/>
      <c r="U649" s="12"/>
      <c r="V649" s="12"/>
      <c r="W649" s="12"/>
      <c r="X649" s="12"/>
      <c r="Y649" s="12"/>
      <c r="Z649" s="12"/>
      <c r="AA649" s="12"/>
      <c r="AB649" s="12"/>
      <c r="AC649" s="12"/>
      <c r="AD649" s="12"/>
      <c r="AE649" s="12"/>
      <c r="AF649" s="12"/>
      <c r="AG649" s="12"/>
      <c r="AH649" s="12"/>
      <c r="AI649" s="12"/>
      <c r="AJ649" s="12"/>
      <c r="AK649" s="12"/>
      <c r="AL649" s="12"/>
      <c r="AM649" s="12"/>
      <c r="AN649" s="12"/>
      <c r="AO649" s="12"/>
      <c r="AP649" s="12"/>
    </row>
    <row r="650" spans="5:42">
      <c r="E650" s="14"/>
      <c r="M650" s="12"/>
      <c r="N650" s="12"/>
      <c r="O650" s="12"/>
      <c r="P650" s="12"/>
      <c r="Q650" s="12"/>
      <c r="R650" s="12"/>
      <c r="S650" s="12"/>
      <c r="T650" s="12"/>
      <c r="U650" s="12"/>
      <c r="V650" s="12"/>
      <c r="W650" s="12"/>
      <c r="X650" s="12"/>
      <c r="Y650" s="12"/>
      <c r="Z650" s="12"/>
      <c r="AA650" s="12"/>
      <c r="AB650" s="12"/>
      <c r="AC650" s="12"/>
      <c r="AD650" s="12"/>
      <c r="AE650" s="12"/>
      <c r="AF650" s="12"/>
      <c r="AG650" s="12"/>
      <c r="AH650" s="12"/>
      <c r="AI650" s="12"/>
      <c r="AJ650" s="12"/>
      <c r="AK650" s="12"/>
      <c r="AL650" s="12"/>
      <c r="AM650" s="12"/>
      <c r="AN650" s="12"/>
      <c r="AO650" s="12"/>
      <c r="AP650" s="12"/>
    </row>
    <row r="651" spans="5:42">
      <c r="E651" s="14"/>
      <c r="M651" s="12"/>
      <c r="N651" s="12"/>
      <c r="O651" s="12"/>
      <c r="P651" s="12"/>
      <c r="Q651" s="12"/>
      <c r="R651" s="12"/>
      <c r="S651" s="12"/>
      <c r="T651" s="12"/>
      <c r="U651" s="12"/>
      <c r="V651" s="12"/>
      <c r="W651" s="12"/>
      <c r="X651" s="12"/>
      <c r="Y651" s="12"/>
      <c r="Z651" s="12"/>
      <c r="AA651" s="12"/>
      <c r="AB651" s="12"/>
      <c r="AC651" s="12"/>
      <c r="AD651" s="12"/>
      <c r="AE651" s="12"/>
      <c r="AF651" s="12"/>
      <c r="AG651" s="12"/>
      <c r="AH651" s="12"/>
      <c r="AI651" s="12"/>
      <c r="AJ651" s="12"/>
      <c r="AK651" s="12"/>
      <c r="AL651" s="12"/>
      <c r="AM651" s="12"/>
      <c r="AN651" s="12"/>
      <c r="AO651" s="12"/>
      <c r="AP651" s="12"/>
    </row>
    <row r="652" spans="5:42">
      <c r="E652" s="14"/>
      <c r="M652" s="12"/>
      <c r="N652" s="12"/>
      <c r="O652" s="12"/>
      <c r="P652" s="12"/>
      <c r="Q652" s="12"/>
      <c r="R652" s="12"/>
      <c r="S652" s="12"/>
      <c r="T652" s="12"/>
      <c r="U652" s="12"/>
      <c r="V652" s="12"/>
      <c r="W652" s="12"/>
      <c r="X652" s="12"/>
      <c r="Y652" s="12"/>
      <c r="Z652" s="12"/>
      <c r="AA652" s="12"/>
      <c r="AB652" s="12"/>
      <c r="AC652" s="12"/>
      <c r="AD652" s="12"/>
      <c r="AE652" s="12"/>
      <c r="AF652" s="12"/>
      <c r="AG652" s="12"/>
      <c r="AH652" s="12"/>
      <c r="AI652" s="12"/>
      <c r="AJ652" s="12"/>
      <c r="AK652" s="12"/>
      <c r="AL652" s="12"/>
      <c r="AM652" s="12"/>
      <c r="AN652" s="12"/>
      <c r="AO652" s="12"/>
      <c r="AP652" s="12"/>
    </row>
    <row r="653" spans="5:42">
      <c r="E653" s="14"/>
      <c r="M653" s="12"/>
      <c r="N653" s="12"/>
      <c r="O653" s="12"/>
      <c r="P653" s="12"/>
      <c r="Q653" s="12"/>
      <c r="R653" s="12"/>
      <c r="S653" s="12"/>
      <c r="T653" s="12"/>
      <c r="U653" s="12"/>
      <c r="V653" s="12"/>
      <c r="W653" s="12"/>
      <c r="X653" s="12"/>
      <c r="Y653" s="12"/>
      <c r="Z653" s="12"/>
      <c r="AA653" s="12"/>
      <c r="AB653" s="12"/>
      <c r="AC653" s="12"/>
      <c r="AD653" s="12"/>
      <c r="AE653" s="12"/>
      <c r="AF653" s="12"/>
      <c r="AG653" s="12"/>
      <c r="AH653" s="12"/>
      <c r="AI653" s="12"/>
      <c r="AJ653" s="12"/>
      <c r="AK653" s="12"/>
      <c r="AL653" s="12"/>
      <c r="AM653" s="12"/>
      <c r="AN653" s="12"/>
      <c r="AO653" s="12"/>
      <c r="AP653" s="12"/>
    </row>
    <row r="654" spans="5:42">
      <c r="E654" s="14"/>
      <c r="M654" s="12"/>
      <c r="N654" s="12"/>
      <c r="O654" s="12"/>
      <c r="P654" s="12"/>
      <c r="Q654" s="12"/>
      <c r="R654" s="12"/>
      <c r="S654" s="12"/>
      <c r="T654" s="12"/>
      <c r="U654" s="12"/>
      <c r="V654" s="12"/>
      <c r="W654" s="12"/>
      <c r="X654" s="12"/>
      <c r="Y654" s="12"/>
      <c r="Z654" s="12"/>
      <c r="AA654" s="12"/>
      <c r="AB654" s="12"/>
      <c r="AC654" s="12"/>
      <c r="AD654" s="12"/>
      <c r="AE654" s="12"/>
      <c r="AF654" s="12"/>
      <c r="AG654" s="12"/>
      <c r="AH654" s="12"/>
      <c r="AI654" s="12"/>
      <c r="AJ654" s="12"/>
      <c r="AK654" s="12"/>
      <c r="AL654" s="12"/>
      <c r="AM654" s="12"/>
      <c r="AN654" s="12"/>
      <c r="AO654" s="12"/>
      <c r="AP654" s="12"/>
    </row>
    <row r="655" spans="5:42">
      <c r="E655" s="14"/>
      <c r="M655" s="12"/>
      <c r="N655" s="12"/>
      <c r="O655" s="12"/>
      <c r="P655" s="12"/>
      <c r="Q655" s="12"/>
      <c r="R655" s="12"/>
      <c r="S655" s="12"/>
      <c r="T655" s="12"/>
      <c r="U655" s="12"/>
      <c r="V655" s="12"/>
      <c r="W655" s="12"/>
      <c r="X655" s="12"/>
      <c r="Y655" s="12"/>
      <c r="Z655" s="12"/>
      <c r="AA655" s="12"/>
      <c r="AB655" s="12"/>
      <c r="AC655" s="12"/>
      <c r="AD655" s="12"/>
      <c r="AE655" s="12"/>
      <c r="AF655" s="12"/>
      <c r="AG655" s="12"/>
      <c r="AH655" s="12"/>
      <c r="AI655" s="12"/>
      <c r="AJ655" s="12"/>
      <c r="AK655" s="12"/>
      <c r="AL655" s="12"/>
      <c r="AM655" s="12"/>
      <c r="AN655" s="12"/>
      <c r="AO655" s="12"/>
      <c r="AP655" s="12"/>
    </row>
    <row r="656" spans="5:42">
      <c r="E656" s="14"/>
      <c r="M656" s="12"/>
      <c r="N656" s="12"/>
      <c r="O656" s="12"/>
      <c r="P656" s="12"/>
      <c r="Q656" s="12"/>
      <c r="R656" s="12"/>
      <c r="S656" s="12"/>
      <c r="T656" s="12"/>
      <c r="U656" s="12"/>
      <c r="V656" s="12"/>
      <c r="W656" s="12"/>
      <c r="X656" s="12"/>
      <c r="Y656" s="12"/>
      <c r="Z656" s="12"/>
      <c r="AA656" s="12"/>
      <c r="AB656" s="12"/>
      <c r="AC656" s="12"/>
      <c r="AD656" s="12"/>
      <c r="AE656" s="12"/>
      <c r="AF656" s="12"/>
      <c r="AG656" s="12"/>
      <c r="AH656" s="12"/>
      <c r="AI656" s="12"/>
      <c r="AJ656" s="12"/>
      <c r="AK656" s="12"/>
      <c r="AL656" s="12"/>
      <c r="AM656" s="12"/>
      <c r="AN656" s="12"/>
      <c r="AO656" s="12"/>
      <c r="AP656" s="12"/>
    </row>
    <row r="657" spans="5:42">
      <c r="E657" s="14"/>
      <c r="M657" s="12"/>
      <c r="N657" s="12"/>
      <c r="O657" s="12"/>
      <c r="P657" s="12"/>
      <c r="Q657" s="12"/>
      <c r="R657" s="12"/>
      <c r="S657" s="12"/>
      <c r="T657" s="12"/>
      <c r="U657" s="12"/>
      <c r="V657" s="12"/>
      <c r="W657" s="12"/>
      <c r="X657" s="12"/>
      <c r="Y657" s="12"/>
      <c r="Z657" s="12"/>
      <c r="AA657" s="12"/>
      <c r="AB657" s="12"/>
      <c r="AC657" s="12"/>
      <c r="AD657" s="12"/>
      <c r="AE657" s="12"/>
      <c r="AF657" s="12"/>
      <c r="AG657" s="12"/>
      <c r="AH657" s="12"/>
      <c r="AI657" s="12"/>
      <c r="AJ657" s="12"/>
      <c r="AK657" s="12"/>
      <c r="AL657" s="12"/>
      <c r="AM657" s="12"/>
      <c r="AN657" s="12"/>
      <c r="AO657" s="12"/>
      <c r="AP657" s="12"/>
    </row>
    <row r="658" spans="5:42">
      <c r="E658" s="14"/>
      <c r="M658" s="12"/>
      <c r="N658" s="12"/>
      <c r="O658" s="12"/>
      <c r="P658" s="12"/>
      <c r="Q658" s="12"/>
      <c r="R658" s="12"/>
      <c r="S658" s="12"/>
      <c r="T658" s="12"/>
      <c r="U658" s="12"/>
      <c r="V658" s="12"/>
      <c r="W658" s="12"/>
      <c r="X658" s="12"/>
      <c r="Y658" s="12"/>
      <c r="Z658" s="12"/>
      <c r="AA658" s="12"/>
      <c r="AB658" s="12"/>
      <c r="AC658" s="12"/>
      <c r="AD658" s="12"/>
      <c r="AE658" s="12"/>
      <c r="AF658" s="12"/>
      <c r="AG658" s="12"/>
      <c r="AH658" s="12"/>
      <c r="AI658" s="12"/>
      <c r="AJ658" s="12"/>
      <c r="AK658" s="12"/>
      <c r="AL658" s="12"/>
      <c r="AM658" s="12"/>
      <c r="AN658" s="12"/>
      <c r="AO658" s="12"/>
      <c r="AP658" s="12"/>
    </row>
    <row r="659" spans="5:42">
      <c r="E659" s="14"/>
      <c r="M659" s="12"/>
      <c r="N659" s="12"/>
      <c r="O659" s="12"/>
      <c r="P659" s="12"/>
      <c r="Q659" s="12"/>
      <c r="R659" s="12"/>
      <c r="S659" s="12"/>
      <c r="T659" s="12"/>
      <c r="U659" s="12"/>
      <c r="V659" s="12"/>
      <c r="W659" s="12"/>
      <c r="X659" s="12"/>
      <c r="Y659" s="12"/>
      <c r="Z659" s="12"/>
      <c r="AA659" s="12"/>
      <c r="AB659" s="12"/>
      <c r="AC659" s="12"/>
      <c r="AD659" s="12"/>
      <c r="AE659" s="12"/>
      <c r="AF659" s="12"/>
      <c r="AG659" s="12"/>
      <c r="AH659" s="12"/>
      <c r="AI659" s="12"/>
      <c r="AJ659" s="12"/>
      <c r="AK659" s="12"/>
      <c r="AL659" s="12"/>
      <c r="AM659" s="12"/>
      <c r="AN659" s="12"/>
      <c r="AO659" s="12"/>
      <c r="AP659" s="12"/>
    </row>
    <row r="660" spans="5:42">
      <c r="E660" s="14"/>
      <c r="M660" s="12"/>
      <c r="N660" s="12"/>
      <c r="O660" s="12"/>
      <c r="P660" s="12"/>
      <c r="Q660" s="12"/>
      <c r="R660" s="12"/>
      <c r="S660" s="12"/>
      <c r="T660" s="12"/>
      <c r="U660" s="12"/>
      <c r="V660" s="12"/>
      <c r="W660" s="12"/>
      <c r="X660" s="12"/>
      <c r="Y660" s="12"/>
      <c r="Z660" s="12"/>
      <c r="AA660" s="12"/>
      <c r="AB660" s="12"/>
      <c r="AC660" s="12"/>
      <c r="AD660" s="12"/>
      <c r="AE660" s="12"/>
      <c r="AF660" s="12"/>
      <c r="AG660" s="12"/>
      <c r="AH660" s="12"/>
      <c r="AI660" s="12"/>
      <c r="AJ660" s="12"/>
      <c r="AK660" s="12"/>
      <c r="AL660" s="12"/>
      <c r="AM660" s="12"/>
      <c r="AN660" s="12"/>
      <c r="AO660" s="12"/>
      <c r="AP660" s="12"/>
    </row>
    <row r="661" spans="5:42">
      <c r="E661" s="14"/>
      <c r="M661" s="12"/>
      <c r="N661" s="12"/>
      <c r="O661" s="12"/>
      <c r="P661" s="12"/>
      <c r="Q661" s="12"/>
      <c r="R661" s="12"/>
      <c r="S661" s="12"/>
      <c r="T661" s="12"/>
      <c r="U661" s="12"/>
      <c r="V661" s="12"/>
      <c r="W661" s="12"/>
      <c r="X661" s="12"/>
      <c r="Y661" s="12"/>
      <c r="Z661" s="12"/>
      <c r="AA661" s="12"/>
      <c r="AB661" s="12"/>
      <c r="AC661" s="12"/>
      <c r="AD661" s="12"/>
      <c r="AE661" s="12"/>
      <c r="AF661" s="12"/>
      <c r="AG661" s="12"/>
      <c r="AH661" s="12"/>
      <c r="AI661" s="12"/>
      <c r="AJ661" s="12"/>
      <c r="AK661" s="12"/>
      <c r="AL661" s="12"/>
      <c r="AM661" s="12"/>
      <c r="AN661" s="12"/>
      <c r="AO661" s="12"/>
      <c r="AP661" s="12"/>
    </row>
    <row r="662" spans="5:42">
      <c r="E662" s="14"/>
      <c r="M662" s="12"/>
      <c r="N662" s="12"/>
      <c r="O662" s="12"/>
      <c r="P662" s="12"/>
      <c r="Q662" s="12"/>
      <c r="R662" s="12"/>
      <c r="S662" s="12"/>
      <c r="T662" s="12"/>
      <c r="U662" s="12"/>
      <c r="V662" s="12"/>
      <c r="W662" s="12"/>
      <c r="X662" s="12"/>
      <c r="Y662" s="12"/>
      <c r="Z662" s="12"/>
      <c r="AA662" s="12"/>
      <c r="AB662" s="12"/>
      <c r="AC662" s="12"/>
      <c r="AD662" s="12"/>
      <c r="AE662" s="12"/>
      <c r="AF662" s="12"/>
      <c r="AG662" s="12"/>
      <c r="AH662" s="12"/>
      <c r="AI662" s="12"/>
      <c r="AJ662" s="12"/>
      <c r="AK662" s="12"/>
      <c r="AL662" s="12"/>
      <c r="AM662" s="12"/>
      <c r="AN662" s="12"/>
      <c r="AO662" s="12"/>
      <c r="AP662" s="12"/>
    </row>
    <row r="663" spans="5:42">
      <c r="E663" s="14"/>
      <c r="M663" s="12"/>
      <c r="N663" s="12"/>
      <c r="O663" s="12"/>
      <c r="P663" s="12"/>
      <c r="Q663" s="12"/>
      <c r="R663" s="12"/>
      <c r="S663" s="12"/>
      <c r="T663" s="12"/>
      <c r="U663" s="12"/>
      <c r="V663" s="12"/>
      <c r="W663" s="12"/>
      <c r="X663" s="12"/>
      <c r="Y663" s="12"/>
      <c r="Z663" s="12"/>
      <c r="AA663" s="12"/>
      <c r="AB663" s="12"/>
      <c r="AC663" s="12"/>
      <c r="AD663" s="12"/>
      <c r="AE663" s="12"/>
      <c r="AF663" s="12"/>
      <c r="AG663" s="12"/>
      <c r="AH663" s="12"/>
      <c r="AI663" s="12"/>
      <c r="AJ663" s="12"/>
      <c r="AK663" s="12"/>
      <c r="AL663" s="12"/>
      <c r="AM663" s="12"/>
      <c r="AN663" s="12"/>
      <c r="AO663" s="12"/>
      <c r="AP663" s="12"/>
    </row>
    <row r="664" spans="5:42">
      <c r="E664" s="14"/>
      <c r="M664" s="12"/>
      <c r="N664" s="12"/>
      <c r="O664" s="12"/>
      <c r="P664" s="12"/>
      <c r="Q664" s="12"/>
      <c r="R664" s="12"/>
      <c r="S664" s="12"/>
      <c r="T664" s="12"/>
      <c r="U664" s="12"/>
      <c r="V664" s="12"/>
      <c r="W664" s="12"/>
      <c r="X664" s="12"/>
      <c r="Y664" s="12"/>
      <c r="Z664" s="12"/>
      <c r="AA664" s="12"/>
      <c r="AB664" s="12"/>
      <c r="AC664" s="12"/>
      <c r="AD664" s="12"/>
      <c r="AE664" s="12"/>
      <c r="AF664" s="12"/>
      <c r="AG664" s="12"/>
      <c r="AH664" s="12"/>
      <c r="AI664" s="12"/>
      <c r="AJ664" s="12"/>
      <c r="AK664" s="12"/>
      <c r="AL664" s="12"/>
      <c r="AM664" s="12"/>
      <c r="AN664" s="12"/>
      <c r="AO664" s="12"/>
      <c r="AP664" s="12"/>
    </row>
    <row r="665" spans="5:42">
      <c r="E665" s="14"/>
      <c r="M665" s="12"/>
      <c r="N665" s="12"/>
      <c r="O665" s="12"/>
      <c r="P665" s="12"/>
      <c r="Q665" s="12"/>
      <c r="R665" s="12"/>
      <c r="S665" s="12"/>
      <c r="T665" s="12"/>
      <c r="U665" s="12"/>
      <c r="V665" s="12"/>
      <c r="W665" s="12"/>
      <c r="X665" s="12"/>
      <c r="Y665" s="12"/>
      <c r="Z665" s="12"/>
      <c r="AA665" s="12"/>
      <c r="AB665" s="12"/>
      <c r="AC665" s="12"/>
      <c r="AD665" s="12"/>
      <c r="AE665" s="12"/>
      <c r="AF665" s="12"/>
      <c r="AG665" s="12"/>
      <c r="AH665" s="12"/>
      <c r="AI665" s="12"/>
      <c r="AJ665" s="12"/>
      <c r="AK665" s="12"/>
      <c r="AL665" s="12"/>
      <c r="AM665" s="12"/>
      <c r="AN665" s="12"/>
      <c r="AO665" s="12"/>
      <c r="AP665" s="12"/>
    </row>
    <row r="666" spans="5:42">
      <c r="E666" s="14"/>
      <c r="M666" s="1"/>
      <c r="N666" s="1"/>
      <c r="O666" s="1"/>
      <c r="P666" s="1"/>
      <c r="Q666" s="12"/>
      <c r="R666" s="12"/>
      <c r="S666" s="12"/>
      <c r="T666" s="12"/>
      <c r="U666" s="12"/>
      <c r="V666" s="12"/>
      <c r="W666" s="12"/>
      <c r="X666" s="12"/>
      <c r="Y666" s="12"/>
      <c r="Z666" s="12"/>
      <c r="AA666" s="12"/>
      <c r="AB666" s="12"/>
      <c r="AC666" s="12"/>
      <c r="AD666" s="12"/>
      <c r="AE666" s="12"/>
      <c r="AF666" s="12"/>
      <c r="AG666" s="12"/>
      <c r="AH666" s="12"/>
      <c r="AI666" s="12"/>
      <c r="AJ666" s="12"/>
      <c r="AK666" s="12"/>
      <c r="AL666" s="12"/>
      <c r="AM666" s="12"/>
      <c r="AN666" s="12"/>
      <c r="AO666" s="12"/>
      <c r="AP666" s="12"/>
    </row>
    <row r="667" spans="5:42">
      <c r="E667" s="14"/>
      <c r="M667" s="1"/>
      <c r="N667" s="1"/>
      <c r="O667" s="1"/>
      <c r="P667" s="1"/>
      <c r="Q667" s="12"/>
      <c r="R667" s="12"/>
      <c r="S667" s="12"/>
      <c r="T667" s="12"/>
      <c r="U667" s="12"/>
      <c r="V667" s="12"/>
      <c r="W667" s="12"/>
      <c r="X667" s="12"/>
      <c r="Y667" s="12"/>
      <c r="Z667" s="12"/>
      <c r="AA667" s="12"/>
      <c r="AB667" s="12"/>
      <c r="AC667" s="12"/>
      <c r="AD667" s="12"/>
      <c r="AE667" s="12"/>
      <c r="AF667" s="12"/>
      <c r="AG667" s="12"/>
      <c r="AH667" s="12"/>
      <c r="AI667" s="12"/>
      <c r="AJ667" s="12"/>
      <c r="AK667" s="12"/>
      <c r="AL667" s="12"/>
      <c r="AM667" s="12"/>
      <c r="AN667" s="12"/>
      <c r="AO667" s="12"/>
      <c r="AP667" s="12"/>
    </row>
    <row r="668" spans="5:42">
      <c r="E668" s="14"/>
      <c r="M668" s="1"/>
      <c r="N668" s="1"/>
      <c r="O668" s="1"/>
      <c r="P668" s="1"/>
      <c r="Q668" s="12"/>
      <c r="R668" s="12"/>
      <c r="S668" s="12"/>
      <c r="T668" s="12"/>
      <c r="U668" s="12"/>
      <c r="V668" s="12"/>
      <c r="W668" s="12"/>
      <c r="X668" s="12"/>
      <c r="Y668" s="12"/>
      <c r="Z668" s="12"/>
      <c r="AA668" s="12"/>
      <c r="AB668" s="12"/>
      <c r="AC668" s="12"/>
      <c r="AD668" s="12"/>
      <c r="AE668" s="12"/>
      <c r="AF668" s="12"/>
      <c r="AG668" s="12"/>
      <c r="AH668" s="12"/>
      <c r="AI668" s="12"/>
      <c r="AJ668" s="12"/>
      <c r="AK668" s="12"/>
      <c r="AL668" s="12"/>
      <c r="AM668" s="12"/>
      <c r="AN668" s="12"/>
      <c r="AO668" s="12"/>
      <c r="AP668" s="12"/>
    </row>
    <row r="669" spans="5:42">
      <c r="E669" s="14"/>
      <c r="M669" s="1"/>
      <c r="N669" s="1"/>
      <c r="O669" s="1"/>
      <c r="P669" s="1"/>
      <c r="Q669" s="12"/>
      <c r="R669" s="12"/>
      <c r="S669" s="12"/>
      <c r="T669" s="12"/>
      <c r="U669" s="12"/>
      <c r="V669" s="12"/>
      <c r="W669" s="12"/>
      <c r="X669" s="12"/>
      <c r="Y669" s="12"/>
      <c r="Z669" s="12"/>
      <c r="AA669" s="12"/>
      <c r="AB669" s="12"/>
      <c r="AC669" s="12"/>
      <c r="AD669" s="12"/>
      <c r="AE669" s="12"/>
      <c r="AF669" s="12"/>
      <c r="AG669" s="12"/>
      <c r="AH669" s="12"/>
      <c r="AI669" s="12"/>
      <c r="AJ669" s="12"/>
      <c r="AK669" s="12"/>
      <c r="AL669" s="12"/>
      <c r="AM669" s="12"/>
      <c r="AN669" s="12"/>
      <c r="AO669" s="12"/>
      <c r="AP669" s="12"/>
    </row>
    <row r="670" spans="5:42">
      <c r="E670" s="14"/>
      <c r="M670" s="1"/>
      <c r="N670" s="1"/>
      <c r="O670" s="1"/>
      <c r="P670" s="1"/>
      <c r="Q670" s="12"/>
      <c r="R670" s="12"/>
      <c r="S670" s="12"/>
      <c r="T670" s="12"/>
      <c r="U670" s="12"/>
      <c r="V670" s="12"/>
      <c r="W670" s="12"/>
      <c r="X670" s="12"/>
      <c r="Y670" s="12"/>
      <c r="Z670" s="12"/>
      <c r="AA670" s="12"/>
      <c r="AB670" s="12"/>
      <c r="AC670" s="12"/>
      <c r="AD670" s="12"/>
      <c r="AE670" s="12"/>
      <c r="AF670" s="12"/>
      <c r="AG670" s="12"/>
      <c r="AH670" s="12"/>
      <c r="AI670" s="12"/>
      <c r="AJ670" s="12"/>
      <c r="AK670" s="12"/>
      <c r="AL670" s="12"/>
      <c r="AM670" s="12"/>
      <c r="AN670" s="12"/>
      <c r="AO670" s="12"/>
      <c r="AP670" s="12"/>
    </row>
    <row r="671" spans="5:42">
      <c r="E671" s="14"/>
      <c r="M671" s="1"/>
      <c r="N671" s="1"/>
      <c r="O671" s="1"/>
      <c r="P671" s="1"/>
      <c r="Q671" s="12"/>
      <c r="R671" s="12"/>
      <c r="S671" s="12"/>
      <c r="T671" s="12"/>
      <c r="U671" s="12"/>
      <c r="V671" s="12"/>
      <c r="W671" s="12"/>
      <c r="X671" s="12"/>
      <c r="Y671" s="12"/>
      <c r="Z671" s="12"/>
      <c r="AA671" s="12"/>
      <c r="AB671" s="12"/>
      <c r="AC671" s="12"/>
      <c r="AD671" s="12"/>
      <c r="AE671" s="12"/>
      <c r="AF671" s="12"/>
      <c r="AG671" s="12"/>
      <c r="AH671" s="12"/>
      <c r="AI671" s="12"/>
      <c r="AJ671" s="12"/>
      <c r="AK671" s="12"/>
      <c r="AL671" s="12"/>
      <c r="AM671" s="12"/>
      <c r="AN671" s="12"/>
      <c r="AO671" s="12"/>
      <c r="AP671" s="12"/>
    </row>
    <row r="672" spans="5:42">
      <c r="E672" s="14"/>
      <c r="M672" s="1"/>
      <c r="N672" s="1"/>
      <c r="O672" s="1"/>
      <c r="P672" s="1"/>
      <c r="Q672" s="12"/>
      <c r="R672" s="12"/>
      <c r="S672" s="12"/>
      <c r="T672" s="12"/>
      <c r="U672" s="12"/>
      <c r="V672" s="12"/>
      <c r="W672" s="12"/>
      <c r="X672" s="12"/>
      <c r="Y672" s="12"/>
      <c r="Z672" s="12"/>
      <c r="AA672" s="12"/>
      <c r="AB672" s="12"/>
      <c r="AC672" s="12"/>
      <c r="AD672" s="12"/>
      <c r="AE672" s="12"/>
      <c r="AF672" s="12"/>
      <c r="AG672" s="12"/>
      <c r="AH672" s="12"/>
      <c r="AI672" s="12"/>
      <c r="AJ672" s="12"/>
      <c r="AK672" s="12"/>
      <c r="AL672" s="12"/>
      <c r="AM672" s="12"/>
      <c r="AN672" s="12"/>
      <c r="AO672" s="12"/>
      <c r="AP672" s="12"/>
    </row>
    <row r="673" spans="5:42">
      <c r="E673" s="14"/>
      <c r="M673" s="1"/>
      <c r="N673" s="1"/>
      <c r="O673" s="1"/>
      <c r="P673" s="1"/>
      <c r="Q673" s="12"/>
      <c r="R673" s="12"/>
      <c r="S673" s="12"/>
      <c r="T673" s="12"/>
      <c r="U673" s="12"/>
      <c r="V673" s="12"/>
      <c r="W673" s="12"/>
      <c r="X673" s="12"/>
      <c r="Y673" s="12"/>
      <c r="Z673" s="12"/>
      <c r="AA673" s="12"/>
      <c r="AB673" s="12"/>
      <c r="AC673" s="12"/>
      <c r="AD673" s="12"/>
      <c r="AE673" s="12"/>
      <c r="AF673" s="12"/>
      <c r="AG673" s="12"/>
      <c r="AH673" s="12"/>
      <c r="AI673" s="12"/>
      <c r="AJ673" s="12"/>
      <c r="AK673" s="12"/>
      <c r="AL673" s="12"/>
      <c r="AM673" s="12"/>
      <c r="AN673" s="12"/>
      <c r="AO673" s="12"/>
      <c r="AP673" s="12"/>
    </row>
    <row r="674" spans="5:42">
      <c r="E674" s="14"/>
      <c r="M674" s="1"/>
      <c r="N674" s="1"/>
      <c r="O674" s="1"/>
      <c r="P674" s="1"/>
      <c r="Q674" s="12"/>
      <c r="R674" s="12"/>
      <c r="S674" s="12"/>
      <c r="T674" s="12"/>
      <c r="U674" s="12"/>
      <c r="V674" s="12"/>
      <c r="W674" s="12"/>
      <c r="X674" s="12"/>
      <c r="Y674" s="12"/>
      <c r="Z674" s="12"/>
      <c r="AA674" s="12"/>
      <c r="AB674" s="12"/>
      <c r="AC674" s="12"/>
      <c r="AD674" s="12"/>
      <c r="AE674" s="12"/>
      <c r="AF674" s="12"/>
      <c r="AG674" s="12"/>
      <c r="AH674" s="12"/>
      <c r="AI674" s="12"/>
      <c r="AJ674" s="12"/>
      <c r="AK674" s="12"/>
      <c r="AL674" s="12"/>
      <c r="AM674" s="12"/>
      <c r="AN674" s="12"/>
      <c r="AO674" s="12"/>
      <c r="AP674" s="12"/>
    </row>
    <row r="675" spans="5:42">
      <c r="E675" s="14"/>
      <c r="M675" s="1"/>
      <c r="N675" s="1"/>
      <c r="O675" s="1"/>
      <c r="P675" s="1"/>
      <c r="Q675" s="12"/>
      <c r="R675" s="12"/>
      <c r="S675" s="12"/>
      <c r="T675" s="12"/>
      <c r="U675" s="12"/>
      <c r="V675" s="12"/>
      <c r="W675" s="12"/>
      <c r="X675" s="12"/>
      <c r="Y675" s="12"/>
      <c r="Z675" s="12"/>
      <c r="AA675" s="12"/>
      <c r="AB675" s="12"/>
      <c r="AC675" s="12"/>
      <c r="AD675" s="12"/>
      <c r="AE675" s="12"/>
      <c r="AF675" s="12"/>
      <c r="AG675" s="12"/>
      <c r="AH675" s="12"/>
      <c r="AI675" s="12"/>
      <c r="AJ675" s="12"/>
      <c r="AK675" s="12"/>
      <c r="AL675" s="12"/>
      <c r="AM675" s="12"/>
      <c r="AN675" s="12"/>
      <c r="AO675" s="12"/>
      <c r="AP675" s="12"/>
    </row>
    <row r="676" spans="5:42">
      <c r="E676" s="14"/>
      <c r="M676" s="1"/>
      <c r="N676" s="1"/>
      <c r="O676" s="1"/>
      <c r="P676" s="1"/>
      <c r="Q676" s="12"/>
      <c r="R676" s="12"/>
      <c r="S676" s="12"/>
      <c r="T676" s="12"/>
      <c r="U676" s="12"/>
      <c r="V676" s="12"/>
      <c r="W676" s="12"/>
      <c r="X676" s="12"/>
      <c r="Y676" s="12"/>
      <c r="Z676" s="12"/>
      <c r="AA676" s="12"/>
      <c r="AB676" s="12"/>
      <c r="AC676" s="12"/>
      <c r="AD676" s="12"/>
      <c r="AE676" s="12"/>
      <c r="AF676" s="12"/>
      <c r="AG676" s="12"/>
      <c r="AH676" s="12"/>
      <c r="AI676" s="12"/>
      <c r="AJ676" s="12"/>
      <c r="AK676" s="12"/>
      <c r="AL676" s="12"/>
      <c r="AM676" s="12"/>
      <c r="AN676" s="12"/>
      <c r="AO676" s="12"/>
      <c r="AP676" s="12"/>
    </row>
    <row r="677" spans="5:42">
      <c r="E677" s="14"/>
      <c r="M677" s="1"/>
      <c r="N677" s="1"/>
      <c r="O677" s="1"/>
      <c r="P677" s="1"/>
      <c r="Q677" s="12"/>
      <c r="R677" s="12"/>
      <c r="S677" s="12"/>
      <c r="T677" s="12"/>
      <c r="U677" s="12"/>
      <c r="V677" s="12"/>
      <c r="W677" s="12"/>
      <c r="X677" s="12"/>
      <c r="Y677" s="12"/>
      <c r="Z677" s="12"/>
      <c r="AA677" s="12"/>
      <c r="AB677" s="12"/>
      <c r="AC677" s="12"/>
      <c r="AD677" s="12"/>
      <c r="AE677" s="12"/>
      <c r="AF677" s="12"/>
      <c r="AG677" s="12"/>
      <c r="AH677" s="12"/>
      <c r="AI677" s="12"/>
      <c r="AJ677" s="12"/>
      <c r="AK677" s="12"/>
      <c r="AL677" s="12"/>
      <c r="AM677" s="12"/>
      <c r="AN677" s="12"/>
      <c r="AO677" s="12"/>
      <c r="AP677" s="12"/>
    </row>
    <row r="678" spans="5:42">
      <c r="E678" s="14"/>
      <c r="M678" s="1"/>
      <c r="N678" s="1"/>
      <c r="O678" s="1"/>
      <c r="P678" s="1"/>
      <c r="Q678" s="12"/>
      <c r="R678" s="12"/>
      <c r="S678" s="12"/>
      <c r="T678" s="12"/>
      <c r="U678" s="12"/>
      <c r="V678" s="12"/>
      <c r="W678" s="12"/>
      <c r="X678" s="12"/>
      <c r="Y678" s="12"/>
      <c r="Z678" s="12"/>
      <c r="AA678" s="12"/>
      <c r="AB678" s="12"/>
      <c r="AC678" s="12"/>
      <c r="AD678" s="12"/>
      <c r="AE678" s="12"/>
      <c r="AF678" s="12"/>
      <c r="AG678" s="12"/>
      <c r="AH678" s="12"/>
      <c r="AI678" s="12"/>
      <c r="AJ678" s="12"/>
      <c r="AK678" s="12"/>
      <c r="AL678" s="12"/>
      <c r="AM678" s="12"/>
      <c r="AN678" s="12"/>
      <c r="AO678" s="12"/>
      <c r="AP678" s="12"/>
    </row>
    <row r="679" spans="5:42">
      <c r="E679" s="14"/>
      <c r="M679" s="1"/>
      <c r="N679" s="1"/>
      <c r="O679" s="1"/>
      <c r="P679" s="1"/>
      <c r="Q679" s="12"/>
      <c r="R679" s="12"/>
      <c r="S679" s="12"/>
      <c r="T679" s="12"/>
      <c r="U679" s="12"/>
      <c r="V679" s="12"/>
      <c r="W679" s="12"/>
      <c r="X679" s="12"/>
      <c r="Y679" s="12"/>
      <c r="Z679" s="12"/>
      <c r="AA679" s="12"/>
      <c r="AB679" s="12"/>
      <c r="AC679" s="12"/>
      <c r="AD679" s="12"/>
      <c r="AE679" s="12"/>
      <c r="AF679" s="12"/>
      <c r="AG679" s="12"/>
      <c r="AH679" s="12"/>
      <c r="AI679" s="12"/>
      <c r="AJ679" s="12"/>
      <c r="AK679" s="12"/>
      <c r="AL679" s="12"/>
      <c r="AM679" s="12"/>
      <c r="AN679" s="12"/>
      <c r="AO679" s="12"/>
      <c r="AP679" s="12"/>
    </row>
    <row r="680" spans="5:42">
      <c r="E680" s="14"/>
      <c r="M680" s="1"/>
      <c r="N680" s="1"/>
      <c r="O680" s="1"/>
      <c r="P680" s="1"/>
      <c r="Q680" s="12"/>
      <c r="R680" s="12"/>
      <c r="S680" s="12"/>
      <c r="T680" s="12"/>
      <c r="U680" s="12"/>
      <c r="V680" s="12"/>
      <c r="W680" s="12"/>
      <c r="X680" s="12"/>
      <c r="Y680" s="12"/>
      <c r="Z680" s="12"/>
      <c r="AA680" s="12"/>
      <c r="AB680" s="12"/>
      <c r="AC680" s="12"/>
      <c r="AD680" s="12"/>
      <c r="AE680" s="12"/>
      <c r="AF680" s="12"/>
      <c r="AG680" s="12"/>
      <c r="AH680" s="12"/>
      <c r="AI680" s="12"/>
      <c r="AJ680" s="12"/>
      <c r="AK680" s="12"/>
      <c r="AL680" s="12"/>
      <c r="AM680" s="12"/>
      <c r="AN680" s="12"/>
      <c r="AO680" s="12"/>
      <c r="AP680" s="12"/>
    </row>
    <row r="681" spans="5:42">
      <c r="E681" s="14"/>
      <c r="M681" s="1"/>
      <c r="N681" s="1"/>
      <c r="O681" s="1"/>
      <c r="P681" s="1"/>
      <c r="Q681" s="12"/>
      <c r="R681" s="12"/>
      <c r="S681" s="12"/>
      <c r="T681" s="12"/>
      <c r="U681" s="12"/>
      <c r="V681" s="12"/>
      <c r="W681" s="12"/>
      <c r="X681" s="12"/>
      <c r="Y681" s="12"/>
      <c r="Z681" s="12"/>
      <c r="AA681" s="12"/>
      <c r="AB681" s="12"/>
      <c r="AC681" s="12"/>
      <c r="AD681" s="12"/>
      <c r="AE681" s="12"/>
      <c r="AF681" s="12"/>
      <c r="AG681" s="12"/>
      <c r="AH681" s="12"/>
      <c r="AI681" s="12"/>
      <c r="AJ681" s="12"/>
      <c r="AK681" s="12"/>
      <c r="AL681" s="12"/>
      <c r="AM681" s="12"/>
      <c r="AN681" s="12"/>
      <c r="AO681" s="12"/>
      <c r="AP681" s="12"/>
    </row>
    <row r="682" spans="5:42">
      <c r="E682" s="14"/>
      <c r="M682" s="1"/>
      <c r="N682" s="1"/>
      <c r="O682" s="1"/>
      <c r="P682" s="1"/>
      <c r="Q682" s="12"/>
      <c r="R682" s="12"/>
      <c r="S682" s="12"/>
      <c r="T682" s="12"/>
      <c r="U682" s="12"/>
      <c r="V682" s="12"/>
      <c r="W682" s="12"/>
      <c r="X682" s="12"/>
      <c r="Y682" s="12"/>
      <c r="Z682" s="12"/>
      <c r="AA682" s="12"/>
      <c r="AB682" s="12"/>
      <c r="AC682" s="12"/>
      <c r="AD682" s="12"/>
      <c r="AE682" s="12"/>
      <c r="AF682" s="12"/>
      <c r="AG682" s="12"/>
      <c r="AH682" s="12"/>
      <c r="AI682" s="12"/>
      <c r="AJ682" s="12"/>
      <c r="AK682" s="12"/>
      <c r="AL682" s="12"/>
      <c r="AM682" s="12"/>
      <c r="AN682" s="12"/>
      <c r="AO682" s="12"/>
      <c r="AP682" s="12"/>
    </row>
    <row r="683" spans="5:42">
      <c r="E683" s="14"/>
      <c r="M683" s="1"/>
      <c r="N683" s="1"/>
      <c r="O683" s="1"/>
      <c r="P683" s="1"/>
      <c r="Q683" s="12"/>
      <c r="R683" s="12"/>
      <c r="S683" s="12"/>
      <c r="T683" s="12"/>
      <c r="U683" s="12"/>
      <c r="V683" s="12"/>
      <c r="W683" s="12"/>
      <c r="X683" s="12"/>
      <c r="Y683" s="12"/>
      <c r="Z683" s="12"/>
      <c r="AA683" s="12"/>
      <c r="AB683" s="12"/>
      <c r="AC683" s="12"/>
      <c r="AD683" s="12"/>
      <c r="AE683" s="12"/>
      <c r="AF683" s="12"/>
      <c r="AG683" s="12"/>
      <c r="AH683" s="12"/>
      <c r="AI683" s="12"/>
      <c r="AJ683" s="12"/>
      <c r="AK683" s="12"/>
      <c r="AL683" s="12"/>
      <c r="AM683" s="12"/>
      <c r="AN683" s="12"/>
      <c r="AO683" s="12"/>
      <c r="AP683" s="12"/>
    </row>
    <row r="684" spans="5:42">
      <c r="E684" s="14"/>
      <c r="M684" s="1"/>
      <c r="N684" s="1"/>
      <c r="O684" s="1"/>
      <c r="P684" s="1"/>
      <c r="Q684" s="12"/>
      <c r="R684" s="12"/>
      <c r="S684" s="12"/>
      <c r="T684" s="12"/>
      <c r="U684" s="12"/>
      <c r="V684" s="12"/>
      <c r="W684" s="12"/>
      <c r="X684" s="12"/>
      <c r="Y684" s="12"/>
      <c r="Z684" s="12"/>
      <c r="AA684" s="12"/>
      <c r="AB684" s="12"/>
      <c r="AC684" s="12"/>
      <c r="AD684" s="12"/>
      <c r="AE684" s="12"/>
      <c r="AF684" s="12"/>
      <c r="AG684" s="12"/>
      <c r="AH684" s="12"/>
      <c r="AI684" s="12"/>
      <c r="AJ684" s="12"/>
      <c r="AK684" s="12"/>
      <c r="AL684" s="12"/>
      <c r="AM684" s="12"/>
      <c r="AN684" s="12"/>
      <c r="AO684" s="12"/>
      <c r="AP684" s="12"/>
    </row>
    <row r="685" spans="5:42">
      <c r="E685" s="14"/>
      <c r="M685" s="1"/>
      <c r="N685" s="1"/>
      <c r="O685" s="1"/>
      <c r="P685" s="1"/>
      <c r="Q685" s="12"/>
      <c r="R685" s="12"/>
      <c r="S685" s="12"/>
      <c r="T685" s="12"/>
      <c r="U685" s="12"/>
      <c r="V685" s="12"/>
      <c r="W685" s="12"/>
      <c r="X685" s="12"/>
      <c r="Y685" s="12"/>
      <c r="Z685" s="12"/>
      <c r="AA685" s="12"/>
      <c r="AB685" s="12"/>
      <c r="AC685" s="12"/>
      <c r="AD685" s="12"/>
      <c r="AE685" s="12"/>
      <c r="AF685" s="12"/>
      <c r="AG685" s="12"/>
      <c r="AH685" s="12"/>
      <c r="AI685" s="12"/>
      <c r="AJ685" s="12"/>
      <c r="AK685" s="12"/>
      <c r="AL685" s="12"/>
      <c r="AM685" s="12"/>
      <c r="AN685" s="12"/>
      <c r="AO685" s="12"/>
      <c r="AP685" s="12"/>
    </row>
    <row r="686" spans="5:42">
      <c r="E686" s="14"/>
      <c r="M686" s="1"/>
      <c r="N686" s="1"/>
      <c r="O686" s="1"/>
      <c r="P686" s="1"/>
      <c r="Q686" s="12"/>
      <c r="R686" s="12"/>
      <c r="S686" s="12"/>
      <c r="T686" s="12"/>
      <c r="U686" s="12"/>
      <c r="V686" s="12"/>
      <c r="W686" s="12"/>
      <c r="X686" s="12"/>
      <c r="Y686" s="12"/>
      <c r="Z686" s="12"/>
      <c r="AA686" s="12"/>
      <c r="AB686" s="12"/>
      <c r="AC686" s="12"/>
      <c r="AD686" s="12"/>
      <c r="AE686" s="12"/>
      <c r="AF686" s="12"/>
      <c r="AG686" s="12"/>
      <c r="AH686" s="12"/>
      <c r="AI686" s="12"/>
      <c r="AJ686" s="12"/>
      <c r="AK686" s="12"/>
      <c r="AL686" s="12"/>
      <c r="AM686" s="12"/>
      <c r="AN686" s="12"/>
      <c r="AO686" s="12"/>
      <c r="AP686" s="12"/>
    </row>
    <row r="687" spans="5:42">
      <c r="E687" s="14"/>
      <c r="M687" s="1"/>
      <c r="N687" s="1"/>
      <c r="O687" s="1"/>
      <c r="P687" s="1"/>
      <c r="Q687" s="12"/>
      <c r="R687" s="12"/>
      <c r="S687" s="12"/>
      <c r="T687" s="12"/>
      <c r="U687" s="12"/>
      <c r="V687" s="12"/>
      <c r="W687" s="12"/>
      <c r="X687" s="12"/>
      <c r="Y687" s="12"/>
      <c r="Z687" s="12"/>
      <c r="AA687" s="12"/>
      <c r="AB687" s="12"/>
      <c r="AC687" s="12"/>
      <c r="AD687" s="12"/>
      <c r="AE687" s="12"/>
      <c r="AF687" s="12"/>
      <c r="AG687" s="12"/>
      <c r="AH687" s="12"/>
      <c r="AI687" s="12"/>
      <c r="AJ687" s="12"/>
      <c r="AK687" s="12"/>
      <c r="AL687" s="12"/>
      <c r="AM687" s="12"/>
      <c r="AN687" s="12"/>
      <c r="AO687" s="12"/>
      <c r="AP687" s="12"/>
    </row>
    <row r="688" spans="5:42">
      <c r="E688" s="14"/>
      <c r="M688" s="1"/>
      <c r="N688" s="1"/>
      <c r="O688" s="1"/>
      <c r="P688" s="1"/>
      <c r="Q688" s="12"/>
      <c r="R688" s="12"/>
      <c r="S688" s="12"/>
      <c r="T688" s="12"/>
      <c r="U688" s="12"/>
      <c r="V688" s="12"/>
      <c r="W688" s="12"/>
      <c r="X688" s="12"/>
      <c r="Y688" s="12"/>
      <c r="Z688" s="12"/>
      <c r="AA688" s="12"/>
      <c r="AB688" s="12"/>
      <c r="AC688" s="12"/>
      <c r="AD688" s="12"/>
      <c r="AE688" s="12"/>
      <c r="AF688" s="12"/>
      <c r="AG688" s="12"/>
      <c r="AH688" s="12"/>
      <c r="AI688" s="12"/>
      <c r="AJ688" s="12"/>
      <c r="AK688" s="12"/>
      <c r="AL688" s="12"/>
      <c r="AM688" s="12"/>
      <c r="AN688" s="12"/>
      <c r="AO688" s="12"/>
      <c r="AP688" s="12"/>
    </row>
    <row r="689" spans="5:42">
      <c r="E689" s="14"/>
      <c r="M689" s="1"/>
      <c r="N689" s="1"/>
      <c r="O689" s="1"/>
      <c r="P689" s="1"/>
      <c r="Q689" s="12"/>
      <c r="R689" s="12"/>
      <c r="S689" s="12"/>
      <c r="T689" s="12"/>
      <c r="U689" s="12"/>
      <c r="V689" s="12"/>
      <c r="W689" s="12"/>
      <c r="X689" s="12"/>
      <c r="Y689" s="12"/>
      <c r="Z689" s="12"/>
      <c r="AA689" s="12"/>
      <c r="AB689" s="12"/>
      <c r="AC689" s="12"/>
      <c r="AD689" s="12"/>
      <c r="AE689" s="12"/>
      <c r="AF689" s="12"/>
      <c r="AG689" s="12"/>
      <c r="AH689" s="12"/>
      <c r="AI689" s="12"/>
      <c r="AJ689" s="12"/>
      <c r="AK689" s="12"/>
      <c r="AL689" s="12"/>
      <c r="AM689" s="12"/>
      <c r="AN689" s="12"/>
      <c r="AO689" s="12"/>
      <c r="AP689" s="12"/>
    </row>
    <row r="690" spans="5:42">
      <c r="E690" s="14"/>
      <c r="M690" s="1"/>
      <c r="N690" s="1"/>
      <c r="O690" s="1"/>
      <c r="P690" s="1"/>
      <c r="Q690" s="12"/>
      <c r="R690" s="12"/>
      <c r="S690" s="12"/>
      <c r="T690" s="12"/>
      <c r="U690" s="12"/>
      <c r="V690" s="12"/>
      <c r="W690" s="12"/>
      <c r="X690" s="12"/>
      <c r="Y690" s="12"/>
      <c r="Z690" s="12"/>
      <c r="AA690" s="12"/>
      <c r="AB690" s="12"/>
      <c r="AC690" s="12"/>
      <c r="AD690" s="12"/>
      <c r="AE690" s="12"/>
      <c r="AF690" s="12"/>
      <c r="AG690" s="12"/>
      <c r="AH690" s="12"/>
      <c r="AI690" s="12"/>
      <c r="AJ690" s="12"/>
      <c r="AK690" s="12"/>
      <c r="AL690" s="12"/>
      <c r="AM690" s="12"/>
      <c r="AN690" s="12"/>
      <c r="AO690" s="12"/>
      <c r="AP690" s="12"/>
    </row>
    <row r="691" spans="5:42">
      <c r="E691" s="14"/>
      <c r="M691" s="1"/>
      <c r="N691" s="1"/>
      <c r="O691" s="1"/>
      <c r="P691" s="1"/>
      <c r="Q691" s="12"/>
      <c r="R691" s="12"/>
      <c r="S691" s="12"/>
      <c r="T691" s="12"/>
      <c r="U691" s="12"/>
      <c r="V691" s="12"/>
      <c r="W691" s="12"/>
      <c r="X691" s="12"/>
      <c r="Y691" s="12"/>
      <c r="Z691" s="12"/>
      <c r="AA691" s="12"/>
      <c r="AB691" s="12"/>
      <c r="AC691" s="12"/>
      <c r="AD691" s="12"/>
      <c r="AE691" s="12"/>
      <c r="AF691" s="12"/>
      <c r="AG691" s="12"/>
      <c r="AH691" s="12"/>
      <c r="AI691" s="12"/>
      <c r="AJ691" s="12"/>
      <c r="AK691" s="12"/>
      <c r="AL691" s="12"/>
      <c r="AM691" s="12"/>
      <c r="AN691" s="12"/>
      <c r="AO691" s="12"/>
      <c r="AP691" s="12"/>
    </row>
    <row r="692" spans="5:42">
      <c r="E692" s="14"/>
      <c r="M692" s="1"/>
      <c r="N692" s="1"/>
      <c r="O692" s="1"/>
      <c r="P692" s="1"/>
      <c r="Q692" s="12"/>
      <c r="R692" s="12"/>
      <c r="S692" s="12"/>
      <c r="T692" s="12"/>
      <c r="U692" s="12"/>
      <c r="V692" s="12"/>
      <c r="W692" s="12"/>
      <c r="X692" s="12"/>
      <c r="Y692" s="12"/>
      <c r="Z692" s="12"/>
      <c r="AA692" s="12"/>
      <c r="AB692" s="12"/>
      <c r="AC692" s="12"/>
      <c r="AD692" s="12"/>
      <c r="AE692" s="12"/>
      <c r="AF692" s="12"/>
      <c r="AG692" s="12"/>
      <c r="AH692" s="12"/>
      <c r="AI692" s="12"/>
      <c r="AJ692" s="12"/>
      <c r="AK692" s="12"/>
      <c r="AL692" s="12"/>
      <c r="AM692" s="12"/>
      <c r="AN692" s="12"/>
      <c r="AO692" s="12"/>
      <c r="AP692" s="12"/>
    </row>
    <row r="693" spans="5:42">
      <c r="E693" s="14"/>
      <c r="M693" s="1"/>
      <c r="N693" s="1"/>
      <c r="O693" s="1"/>
      <c r="P693" s="1"/>
      <c r="Q693" s="12"/>
      <c r="R693" s="12"/>
      <c r="S693" s="12"/>
      <c r="T693" s="12"/>
      <c r="U693" s="12"/>
      <c r="V693" s="12"/>
      <c r="W693" s="12"/>
      <c r="X693" s="12"/>
      <c r="Y693" s="12"/>
      <c r="Z693" s="12"/>
      <c r="AA693" s="12"/>
      <c r="AB693" s="12"/>
      <c r="AC693" s="12"/>
      <c r="AD693" s="12"/>
      <c r="AE693" s="12"/>
      <c r="AF693" s="12"/>
      <c r="AG693" s="12"/>
      <c r="AH693" s="12"/>
      <c r="AI693" s="12"/>
      <c r="AJ693" s="12"/>
      <c r="AK693" s="12"/>
      <c r="AL693" s="12"/>
      <c r="AM693" s="12"/>
      <c r="AN693" s="12"/>
      <c r="AO693" s="12"/>
      <c r="AP693" s="12"/>
    </row>
    <row r="694" spans="5:42">
      <c r="E694" s="14"/>
      <c r="M694" s="1"/>
      <c r="N694" s="1"/>
      <c r="O694" s="1"/>
      <c r="P694" s="1"/>
      <c r="Q694" s="12"/>
      <c r="R694" s="12"/>
      <c r="S694" s="12"/>
      <c r="T694" s="12"/>
      <c r="U694" s="12"/>
      <c r="V694" s="12"/>
      <c r="W694" s="12"/>
      <c r="X694" s="12"/>
      <c r="Y694" s="12"/>
      <c r="Z694" s="12"/>
      <c r="AA694" s="12"/>
      <c r="AB694" s="12"/>
      <c r="AC694" s="12"/>
      <c r="AD694" s="12"/>
      <c r="AE694" s="12"/>
      <c r="AF694" s="12"/>
      <c r="AG694" s="12"/>
      <c r="AH694" s="12"/>
      <c r="AI694" s="12"/>
      <c r="AJ694" s="12"/>
      <c r="AK694" s="12"/>
      <c r="AL694" s="12"/>
      <c r="AM694" s="12"/>
      <c r="AN694" s="12"/>
      <c r="AO694" s="12"/>
      <c r="AP694" s="12"/>
    </row>
    <row r="695" spans="5:42">
      <c r="E695" s="14"/>
      <c r="M695" s="1"/>
      <c r="N695" s="1"/>
      <c r="O695" s="1"/>
      <c r="P695" s="1"/>
      <c r="Q695" s="12"/>
      <c r="R695" s="12"/>
      <c r="S695" s="12"/>
      <c r="T695" s="12"/>
      <c r="U695" s="12"/>
      <c r="V695" s="12"/>
      <c r="W695" s="12"/>
      <c r="X695" s="12"/>
      <c r="Y695" s="12"/>
      <c r="Z695" s="12"/>
      <c r="AA695" s="12"/>
      <c r="AB695" s="12"/>
      <c r="AC695" s="12"/>
      <c r="AD695" s="12"/>
      <c r="AE695" s="12"/>
      <c r="AF695" s="12"/>
      <c r="AG695" s="12"/>
      <c r="AH695" s="12"/>
      <c r="AI695" s="12"/>
      <c r="AJ695" s="12"/>
      <c r="AK695" s="12"/>
      <c r="AL695" s="12"/>
      <c r="AM695" s="12"/>
      <c r="AN695" s="12"/>
      <c r="AO695" s="12"/>
      <c r="AP695" s="12"/>
    </row>
    <row r="696" spans="5:42">
      <c r="E696" s="14"/>
      <c r="M696" s="1"/>
      <c r="N696" s="1"/>
      <c r="O696" s="1"/>
      <c r="P696" s="1"/>
      <c r="Q696" s="12"/>
      <c r="R696" s="12"/>
      <c r="S696" s="12"/>
      <c r="T696" s="12"/>
      <c r="U696" s="12"/>
      <c r="V696" s="12"/>
      <c r="W696" s="12"/>
      <c r="X696" s="12"/>
      <c r="Y696" s="12"/>
      <c r="Z696" s="12"/>
      <c r="AA696" s="12"/>
      <c r="AB696" s="12"/>
      <c r="AC696" s="12"/>
      <c r="AD696" s="12"/>
      <c r="AE696" s="12"/>
      <c r="AF696" s="12"/>
      <c r="AG696" s="12"/>
      <c r="AH696" s="12"/>
      <c r="AI696" s="12"/>
      <c r="AJ696" s="12"/>
      <c r="AK696" s="12"/>
      <c r="AL696" s="12"/>
      <c r="AM696" s="12"/>
      <c r="AN696" s="12"/>
      <c r="AO696" s="12"/>
      <c r="AP696" s="12"/>
    </row>
    <row r="697" spans="5:42">
      <c r="E697" s="14"/>
      <c r="M697" s="1"/>
      <c r="N697" s="1"/>
      <c r="O697" s="1"/>
      <c r="P697" s="1"/>
      <c r="Q697" s="12"/>
      <c r="R697" s="12"/>
      <c r="S697" s="12"/>
      <c r="T697" s="12"/>
      <c r="U697" s="12"/>
      <c r="V697" s="12"/>
      <c r="W697" s="12"/>
      <c r="X697" s="12"/>
      <c r="Y697" s="12"/>
      <c r="Z697" s="12"/>
      <c r="AA697" s="12"/>
      <c r="AB697" s="12"/>
      <c r="AC697" s="12"/>
      <c r="AD697" s="12"/>
      <c r="AE697" s="12"/>
      <c r="AF697" s="12"/>
      <c r="AG697" s="12"/>
      <c r="AH697" s="12"/>
      <c r="AI697" s="12"/>
      <c r="AJ697" s="12"/>
      <c r="AK697" s="12"/>
      <c r="AL697" s="12"/>
      <c r="AM697" s="12"/>
      <c r="AN697" s="12"/>
      <c r="AO697" s="12"/>
      <c r="AP697" s="12"/>
    </row>
    <row r="698" spans="5:42">
      <c r="M698" s="1"/>
      <c r="N698" s="1"/>
      <c r="O698" s="1"/>
      <c r="P698" s="1"/>
      <c r="Q698" s="12"/>
      <c r="R698" s="12"/>
      <c r="S698" s="12"/>
      <c r="T698" s="12"/>
      <c r="U698" s="12"/>
      <c r="V698" s="12"/>
      <c r="W698" s="12"/>
      <c r="X698" s="12"/>
      <c r="Y698" s="12"/>
      <c r="Z698" s="12"/>
      <c r="AA698" s="12"/>
      <c r="AB698" s="12"/>
      <c r="AC698" s="12"/>
      <c r="AD698" s="12"/>
      <c r="AE698" s="12"/>
      <c r="AF698" s="12"/>
      <c r="AG698" s="12"/>
      <c r="AH698" s="12"/>
      <c r="AI698" s="12"/>
      <c r="AJ698" s="12"/>
      <c r="AK698" s="12"/>
      <c r="AL698" s="12"/>
      <c r="AM698" s="12"/>
      <c r="AN698" s="12"/>
      <c r="AO698" s="12"/>
      <c r="AP698" s="12"/>
    </row>
    <row r="699" spans="5:42">
      <c r="M699" s="1"/>
      <c r="N699" s="1"/>
      <c r="O699" s="1"/>
      <c r="P699" s="1"/>
      <c r="Q699" s="12"/>
      <c r="R699" s="12"/>
      <c r="S699" s="12"/>
      <c r="T699" s="12"/>
      <c r="U699" s="12"/>
      <c r="V699" s="12"/>
      <c r="W699" s="12"/>
      <c r="X699" s="12"/>
      <c r="Y699" s="12"/>
      <c r="Z699" s="12"/>
      <c r="AA699" s="12"/>
      <c r="AB699" s="12"/>
      <c r="AC699" s="12"/>
      <c r="AD699" s="12"/>
      <c r="AE699" s="12"/>
      <c r="AF699" s="12"/>
      <c r="AG699" s="12"/>
      <c r="AH699" s="12"/>
      <c r="AI699" s="12"/>
      <c r="AJ699" s="12"/>
      <c r="AK699" s="12"/>
      <c r="AL699" s="12"/>
      <c r="AM699" s="12"/>
      <c r="AN699" s="12"/>
      <c r="AO699" s="12"/>
      <c r="AP699" s="12"/>
    </row>
    <row r="700" spans="5:42">
      <c r="M700" s="1"/>
      <c r="N700" s="1"/>
      <c r="O700" s="1"/>
      <c r="P700" s="1"/>
      <c r="Q700" s="12"/>
      <c r="R700" s="12"/>
      <c r="S700" s="12"/>
      <c r="T700" s="12"/>
      <c r="U700" s="12"/>
      <c r="V700" s="12"/>
      <c r="W700" s="12"/>
      <c r="X700" s="12"/>
      <c r="Y700" s="12"/>
      <c r="Z700" s="12"/>
      <c r="AA700" s="12"/>
      <c r="AB700" s="12"/>
      <c r="AC700" s="12"/>
      <c r="AD700" s="12"/>
      <c r="AE700" s="12"/>
      <c r="AF700" s="12"/>
      <c r="AG700" s="12"/>
      <c r="AH700" s="12"/>
      <c r="AI700" s="12"/>
      <c r="AJ700" s="12"/>
      <c r="AK700" s="12"/>
      <c r="AL700" s="12"/>
      <c r="AM700" s="12"/>
      <c r="AN700" s="12"/>
      <c r="AO700" s="12"/>
      <c r="AP700" s="12"/>
    </row>
    <row r="701" spans="5:42">
      <c r="M701" s="1"/>
      <c r="N701" s="1"/>
      <c r="O701" s="1"/>
      <c r="P701" s="1"/>
      <c r="Q701" s="12"/>
      <c r="R701" s="12"/>
      <c r="S701" s="12"/>
      <c r="T701" s="12"/>
      <c r="U701" s="12"/>
      <c r="V701" s="12"/>
      <c r="W701" s="12"/>
      <c r="X701" s="12"/>
      <c r="Y701" s="12"/>
      <c r="Z701" s="12"/>
      <c r="AA701" s="12"/>
      <c r="AB701" s="12"/>
      <c r="AC701" s="12"/>
      <c r="AD701" s="12"/>
      <c r="AE701" s="12"/>
      <c r="AF701" s="12"/>
      <c r="AG701" s="12"/>
      <c r="AH701" s="12"/>
      <c r="AI701" s="12"/>
      <c r="AJ701" s="12"/>
      <c r="AK701" s="12"/>
      <c r="AL701" s="12"/>
      <c r="AM701" s="12"/>
      <c r="AN701" s="12"/>
      <c r="AO701" s="12"/>
      <c r="AP701" s="12"/>
    </row>
    <row r="702" spans="5:42">
      <c r="M702" s="1"/>
      <c r="N702" s="1"/>
      <c r="O702" s="1"/>
      <c r="P702" s="1"/>
      <c r="Q702" s="12"/>
      <c r="R702" s="12"/>
      <c r="S702" s="12"/>
      <c r="T702" s="12"/>
      <c r="U702" s="12"/>
      <c r="V702" s="12"/>
      <c r="W702" s="12"/>
      <c r="X702" s="12"/>
      <c r="Y702" s="12"/>
      <c r="Z702" s="12"/>
      <c r="AA702" s="12"/>
      <c r="AB702" s="12"/>
      <c r="AC702" s="12"/>
      <c r="AD702" s="12"/>
      <c r="AE702" s="12"/>
      <c r="AF702" s="12"/>
      <c r="AG702" s="12"/>
      <c r="AH702" s="12"/>
      <c r="AI702" s="12"/>
      <c r="AJ702" s="12"/>
      <c r="AK702" s="12"/>
      <c r="AL702" s="12"/>
      <c r="AM702" s="12"/>
      <c r="AN702" s="12"/>
      <c r="AO702" s="12"/>
      <c r="AP702" s="12"/>
    </row>
    <row r="703" spans="5:42">
      <c r="M703" s="1"/>
      <c r="N703" s="1"/>
      <c r="O703" s="1"/>
      <c r="P703" s="1"/>
      <c r="Q703" s="12"/>
      <c r="R703" s="12"/>
      <c r="S703" s="12"/>
      <c r="T703" s="12"/>
      <c r="U703" s="12"/>
      <c r="V703" s="12"/>
      <c r="W703" s="12"/>
      <c r="X703" s="12"/>
      <c r="Y703" s="12"/>
      <c r="Z703" s="12"/>
      <c r="AA703" s="12"/>
      <c r="AB703" s="12"/>
      <c r="AC703" s="12"/>
      <c r="AD703" s="12"/>
      <c r="AE703" s="12"/>
      <c r="AF703" s="12"/>
      <c r="AG703" s="12"/>
      <c r="AH703" s="12"/>
      <c r="AI703" s="12"/>
      <c r="AJ703" s="12"/>
      <c r="AK703" s="12"/>
      <c r="AL703" s="12"/>
      <c r="AM703" s="12"/>
      <c r="AN703" s="12"/>
      <c r="AO703" s="12"/>
      <c r="AP703" s="12"/>
    </row>
    <row r="704" spans="5:42">
      <c r="M704" s="1"/>
      <c r="N704" s="1"/>
      <c r="O704" s="1"/>
      <c r="P704" s="1"/>
      <c r="Q704" s="12"/>
      <c r="R704" s="12"/>
      <c r="S704" s="12"/>
      <c r="T704" s="12"/>
      <c r="U704" s="12"/>
      <c r="V704" s="12"/>
      <c r="W704" s="12"/>
      <c r="X704" s="12"/>
      <c r="Y704" s="12"/>
      <c r="Z704" s="12"/>
      <c r="AA704" s="12"/>
      <c r="AB704" s="12"/>
      <c r="AC704" s="12"/>
      <c r="AD704" s="12"/>
      <c r="AE704" s="12"/>
      <c r="AF704" s="12"/>
      <c r="AG704" s="12"/>
      <c r="AH704" s="12"/>
      <c r="AI704" s="12"/>
      <c r="AJ704" s="12"/>
      <c r="AK704" s="12"/>
      <c r="AL704" s="12"/>
      <c r="AM704" s="12"/>
      <c r="AN704" s="12"/>
      <c r="AO704" s="12"/>
      <c r="AP704" s="12"/>
    </row>
    <row r="705" spans="13:42">
      <c r="M705" s="1"/>
      <c r="N705" s="1"/>
      <c r="O705" s="1"/>
      <c r="P705" s="1"/>
      <c r="Q705" s="12"/>
      <c r="R705" s="12"/>
      <c r="S705" s="12"/>
      <c r="T705" s="12"/>
      <c r="U705" s="12"/>
      <c r="V705" s="12"/>
      <c r="W705" s="12"/>
      <c r="X705" s="12"/>
      <c r="Y705" s="12"/>
      <c r="Z705" s="12"/>
      <c r="AA705" s="12"/>
      <c r="AB705" s="12"/>
      <c r="AC705" s="12"/>
      <c r="AD705" s="12"/>
      <c r="AE705" s="12"/>
      <c r="AF705" s="12"/>
      <c r="AG705" s="12"/>
      <c r="AH705" s="12"/>
      <c r="AI705" s="12"/>
      <c r="AJ705" s="12"/>
      <c r="AK705" s="12"/>
      <c r="AL705" s="12"/>
      <c r="AM705" s="12"/>
      <c r="AN705" s="12"/>
      <c r="AO705" s="12"/>
      <c r="AP705" s="12"/>
    </row>
    <row r="706" spans="13:42">
      <c r="M706" s="1"/>
      <c r="N706" s="1"/>
      <c r="O706" s="1"/>
      <c r="P706" s="1"/>
      <c r="Q706" s="12"/>
      <c r="R706" s="12"/>
      <c r="S706" s="12"/>
      <c r="T706" s="12"/>
      <c r="U706" s="12"/>
      <c r="V706" s="12"/>
      <c r="W706" s="12"/>
      <c r="X706" s="12"/>
      <c r="Y706" s="12"/>
      <c r="Z706" s="12"/>
      <c r="AA706" s="12"/>
      <c r="AB706" s="12"/>
      <c r="AC706" s="12"/>
      <c r="AD706" s="12"/>
      <c r="AE706" s="12"/>
      <c r="AF706" s="12"/>
      <c r="AG706" s="12"/>
      <c r="AH706" s="12"/>
      <c r="AI706" s="12"/>
      <c r="AJ706" s="12"/>
      <c r="AK706" s="12"/>
      <c r="AL706" s="12"/>
      <c r="AM706" s="12"/>
      <c r="AN706" s="12"/>
      <c r="AO706" s="12"/>
      <c r="AP706" s="12"/>
    </row>
    <row r="707" spans="13:42">
      <c r="M707" s="1"/>
      <c r="N707" s="1"/>
      <c r="O707" s="1"/>
      <c r="P707" s="1"/>
      <c r="Q707" s="12"/>
      <c r="R707" s="12"/>
      <c r="S707" s="12"/>
      <c r="T707" s="12"/>
      <c r="U707" s="12"/>
      <c r="V707" s="12"/>
      <c r="W707" s="12"/>
      <c r="X707" s="12"/>
      <c r="Y707" s="12"/>
      <c r="Z707" s="12"/>
      <c r="AA707" s="12"/>
      <c r="AB707" s="12"/>
      <c r="AC707" s="12"/>
      <c r="AD707" s="12"/>
      <c r="AE707" s="12"/>
      <c r="AF707" s="12"/>
      <c r="AG707" s="12"/>
      <c r="AH707" s="12"/>
      <c r="AI707" s="12"/>
      <c r="AJ707" s="12"/>
      <c r="AK707" s="12"/>
      <c r="AL707" s="12"/>
      <c r="AM707" s="12"/>
      <c r="AN707" s="12"/>
      <c r="AO707" s="12"/>
      <c r="AP707" s="12"/>
    </row>
    <row r="708" spans="13:42">
      <c r="M708" s="1"/>
      <c r="N708" s="1"/>
      <c r="O708" s="1"/>
      <c r="P708" s="1"/>
      <c r="Q708" s="12"/>
      <c r="R708" s="12"/>
      <c r="S708" s="12"/>
      <c r="T708" s="12"/>
      <c r="U708" s="12"/>
      <c r="V708" s="12"/>
      <c r="W708" s="12"/>
      <c r="X708" s="12"/>
      <c r="Y708" s="12"/>
      <c r="Z708" s="12"/>
      <c r="AA708" s="12"/>
      <c r="AB708" s="12"/>
      <c r="AC708" s="12"/>
      <c r="AD708" s="12"/>
      <c r="AE708" s="12"/>
      <c r="AF708" s="12"/>
      <c r="AG708" s="12"/>
      <c r="AH708" s="12"/>
      <c r="AI708" s="12"/>
      <c r="AJ708" s="12"/>
      <c r="AK708" s="12"/>
      <c r="AL708" s="12"/>
      <c r="AM708" s="12"/>
      <c r="AN708" s="12"/>
      <c r="AO708" s="12"/>
      <c r="AP708" s="12"/>
    </row>
    <row r="709" spans="13:42">
      <c r="M709" s="1"/>
      <c r="N709" s="1"/>
      <c r="O709" s="1"/>
      <c r="P709" s="1"/>
      <c r="Q709" s="12"/>
      <c r="R709" s="12"/>
      <c r="S709" s="12"/>
      <c r="T709" s="12"/>
      <c r="U709" s="12"/>
      <c r="V709" s="12"/>
      <c r="W709" s="12"/>
      <c r="X709" s="12"/>
      <c r="Y709" s="12"/>
      <c r="Z709" s="12"/>
      <c r="AA709" s="12"/>
      <c r="AB709" s="12"/>
      <c r="AC709" s="12"/>
      <c r="AD709" s="12"/>
      <c r="AE709" s="12"/>
      <c r="AF709" s="12"/>
      <c r="AG709" s="12"/>
      <c r="AH709" s="12"/>
      <c r="AI709" s="12"/>
      <c r="AJ709" s="12"/>
      <c r="AK709" s="12"/>
      <c r="AL709" s="12"/>
      <c r="AM709" s="12"/>
      <c r="AN709" s="12"/>
      <c r="AO709" s="12"/>
      <c r="AP709" s="12"/>
    </row>
    <row r="710" spans="13:42">
      <c r="M710" s="1"/>
      <c r="N710" s="1"/>
      <c r="O710" s="1"/>
      <c r="P710" s="1"/>
      <c r="Q710" s="12"/>
      <c r="R710" s="12"/>
      <c r="S710" s="12"/>
      <c r="T710" s="12"/>
      <c r="U710" s="12"/>
      <c r="V710" s="12"/>
      <c r="W710" s="12"/>
      <c r="X710" s="12"/>
      <c r="Y710" s="12"/>
      <c r="Z710" s="12"/>
      <c r="AA710" s="12"/>
      <c r="AB710" s="12"/>
      <c r="AC710" s="12"/>
      <c r="AD710" s="12"/>
      <c r="AE710" s="12"/>
      <c r="AF710" s="12"/>
      <c r="AG710" s="12"/>
      <c r="AH710" s="12"/>
      <c r="AI710" s="12"/>
      <c r="AJ710" s="12"/>
      <c r="AK710" s="12"/>
      <c r="AL710" s="12"/>
      <c r="AM710" s="12"/>
      <c r="AN710" s="12"/>
      <c r="AO710" s="12"/>
      <c r="AP710" s="12"/>
    </row>
    <row r="711" spans="13:42">
      <c r="M711" s="1"/>
      <c r="N711" s="1"/>
      <c r="O711" s="1"/>
      <c r="P711" s="1"/>
      <c r="Q711" s="12"/>
      <c r="R711" s="12"/>
      <c r="S711" s="12"/>
      <c r="T711" s="12"/>
      <c r="U711" s="12"/>
      <c r="V711" s="12"/>
      <c r="W711" s="12"/>
      <c r="X711" s="12"/>
      <c r="Y711" s="12"/>
      <c r="Z711" s="12"/>
      <c r="AA711" s="12"/>
      <c r="AB711" s="12"/>
      <c r="AC711" s="12"/>
      <c r="AD711" s="12"/>
      <c r="AE711" s="12"/>
      <c r="AF711" s="12"/>
      <c r="AG711" s="12"/>
      <c r="AH711" s="12"/>
      <c r="AI711" s="12"/>
      <c r="AJ711" s="12"/>
      <c r="AK711" s="12"/>
      <c r="AL711" s="12"/>
      <c r="AM711" s="12"/>
      <c r="AN711" s="12"/>
      <c r="AO711" s="12"/>
      <c r="AP711" s="12"/>
    </row>
    <row r="712" spans="13:42">
      <c r="M712" s="1"/>
      <c r="N712" s="1"/>
      <c r="O712" s="1"/>
      <c r="P712" s="1"/>
      <c r="Q712" s="12"/>
      <c r="R712" s="12"/>
      <c r="S712" s="12"/>
      <c r="T712" s="12"/>
      <c r="U712" s="12"/>
      <c r="V712" s="12"/>
      <c r="W712" s="12"/>
      <c r="X712" s="12"/>
      <c r="Y712" s="12"/>
      <c r="Z712" s="12"/>
      <c r="AA712" s="12"/>
      <c r="AB712" s="12"/>
      <c r="AC712" s="12"/>
      <c r="AD712" s="12"/>
      <c r="AE712" s="12"/>
      <c r="AF712" s="12"/>
      <c r="AG712" s="12"/>
      <c r="AH712" s="12"/>
      <c r="AI712" s="12"/>
      <c r="AJ712" s="12"/>
      <c r="AK712" s="12"/>
      <c r="AL712" s="12"/>
      <c r="AM712" s="12"/>
      <c r="AN712" s="12"/>
      <c r="AO712" s="12"/>
      <c r="AP712" s="12"/>
    </row>
    <row r="713" spans="13:42">
      <c r="M713" s="1"/>
      <c r="N713" s="1"/>
      <c r="O713" s="1"/>
      <c r="P713" s="1"/>
      <c r="Q713" s="12"/>
      <c r="R713" s="12"/>
      <c r="S713" s="12"/>
      <c r="T713" s="12"/>
      <c r="U713" s="12"/>
      <c r="V713" s="12"/>
      <c r="W713" s="12"/>
      <c r="X713" s="12"/>
      <c r="Y713" s="12"/>
      <c r="Z713" s="12"/>
      <c r="AA713" s="12"/>
      <c r="AB713" s="12"/>
      <c r="AC713" s="12"/>
      <c r="AD713" s="12"/>
      <c r="AE713" s="12"/>
      <c r="AF713" s="12"/>
      <c r="AG713" s="12"/>
      <c r="AH713" s="12"/>
      <c r="AI713" s="12"/>
      <c r="AJ713" s="12"/>
      <c r="AK713" s="12"/>
      <c r="AL713" s="12"/>
      <c r="AM713" s="12"/>
      <c r="AN713" s="12"/>
      <c r="AO713" s="12"/>
      <c r="AP713" s="12"/>
    </row>
    <row r="714" spans="13:42">
      <c r="M714" s="1"/>
      <c r="N714" s="1"/>
      <c r="O714" s="1"/>
      <c r="P714" s="1"/>
      <c r="Q714" s="12"/>
      <c r="R714" s="12"/>
      <c r="S714" s="12"/>
      <c r="T714" s="12"/>
      <c r="U714" s="12"/>
      <c r="V714" s="12"/>
      <c r="W714" s="12"/>
      <c r="X714" s="12"/>
      <c r="Y714" s="12"/>
      <c r="Z714" s="12"/>
      <c r="AA714" s="12"/>
      <c r="AB714" s="12"/>
      <c r="AC714" s="12"/>
      <c r="AD714" s="12"/>
      <c r="AE714" s="12"/>
      <c r="AF714" s="12"/>
      <c r="AG714" s="12"/>
      <c r="AH714" s="12"/>
      <c r="AI714" s="12"/>
      <c r="AJ714" s="12"/>
      <c r="AK714" s="12"/>
      <c r="AL714" s="12"/>
      <c r="AM714" s="12"/>
      <c r="AN714" s="12"/>
      <c r="AO714" s="12"/>
      <c r="AP714" s="12"/>
    </row>
    <row r="715" spans="13:42">
      <c r="M715" s="1"/>
      <c r="N715" s="1"/>
      <c r="O715" s="1"/>
      <c r="P715" s="1"/>
      <c r="Q715" s="12"/>
      <c r="R715" s="12"/>
      <c r="S715" s="12"/>
      <c r="T715" s="12"/>
      <c r="U715" s="12"/>
      <c r="V715" s="12"/>
      <c r="W715" s="12"/>
      <c r="X715" s="12"/>
      <c r="Y715" s="12"/>
      <c r="Z715" s="12"/>
      <c r="AA715" s="12"/>
      <c r="AB715" s="12"/>
      <c r="AC715" s="12"/>
      <c r="AD715" s="12"/>
      <c r="AE715" s="12"/>
      <c r="AF715" s="12"/>
      <c r="AG715" s="12"/>
      <c r="AH715" s="12"/>
      <c r="AI715" s="12"/>
      <c r="AJ715" s="12"/>
      <c r="AK715" s="12"/>
      <c r="AL715" s="12"/>
      <c r="AM715" s="12"/>
      <c r="AN715" s="12"/>
      <c r="AO715" s="12"/>
      <c r="AP715" s="12"/>
    </row>
    <row r="716" spans="13:42">
      <c r="M716" s="1"/>
      <c r="N716" s="1"/>
      <c r="O716" s="1"/>
      <c r="P716" s="1"/>
      <c r="Q716" s="12"/>
      <c r="R716" s="12"/>
      <c r="S716" s="12"/>
      <c r="T716" s="12"/>
      <c r="U716" s="12"/>
      <c r="V716" s="12"/>
      <c r="W716" s="12"/>
      <c r="X716" s="12"/>
      <c r="Y716" s="12"/>
      <c r="Z716" s="12"/>
      <c r="AA716" s="12"/>
      <c r="AB716" s="12"/>
      <c r="AC716" s="12"/>
      <c r="AD716" s="12"/>
      <c r="AE716" s="12"/>
      <c r="AF716" s="12"/>
      <c r="AG716" s="12"/>
      <c r="AH716" s="12"/>
      <c r="AI716" s="12"/>
      <c r="AJ716" s="12"/>
      <c r="AK716" s="12"/>
      <c r="AL716" s="12"/>
      <c r="AM716" s="12"/>
      <c r="AN716" s="12"/>
      <c r="AO716" s="12"/>
      <c r="AP716" s="12"/>
    </row>
    <row r="717" spans="13:42">
      <c r="M717" s="1"/>
      <c r="N717" s="1"/>
      <c r="O717" s="1"/>
      <c r="P717" s="1"/>
      <c r="Q717" s="12"/>
      <c r="R717" s="12"/>
      <c r="S717" s="12"/>
      <c r="T717" s="12"/>
      <c r="U717" s="12"/>
      <c r="V717" s="12"/>
      <c r="W717" s="12"/>
      <c r="X717" s="12"/>
      <c r="Y717" s="12"/>
      <c r="Z717" s="12"/>
      <c r="AA717" s="12"/>
      <c r="AB717" s="12"/>
      <c r="AC717" s="12"/>
      <c r="AD717" s="12"/>
      <c r="AE717" s="12"/>
      <c r="AF717" s="12"/>
      <c r="AG717" s="12"/>
      <c r="AH717" s="12"/>
      <c r="AI717" s="12"/>
      <c r="AJ717" s="12"/>
      <c r="AK717" s="12"/>
      <c r="AL717" s="12"/>
      <c r="AM717" s="12"/>
      <c r="AN717" s="12"/>
      <c r="AO717" s="12"/>
      <c r="AP717" s="12"/>
    </row>
    <row r="718" spans="13:42">
      <c r="M718" s="1"/>
      <c r="N718" s="1"/>
      <c r="O718" s="1"/>
      <c r="P718" s="1"/>
      <c r="Q718" s="12"/>
      <c r="R718" s="12"/>
      <c r="S718" s="12"/>
      <c r="T718" s="12"/>
      <c r="U718" s="12"/>
      <c r="V718" s="12"/>
      <c r="W718" s="12"/>
      <c r="X718" s="12"/>
      <c r="Y718" s="12"/>
      <c r="Z718" s="12"/>
      <c r="AA718" s="12"/>
      <c r="AB718" s="12"/>
      <c r="AC718" s="12"/>
      <c r="AD718" s="12"/>
      <c r="AE718" s="12"/>
      <c r="AF718" s="12"/>
      <c r="AG718" s="12"/>
      <c r="AH718" s="12"/>
      <c r="AI718" s="12"/>
      <c r="AJ718" s="12"/>
      <c r="AK718" s="12"/>
      <c r="AL718" s="12"/>
      <c r="AM718" s="12"/>
      <c r="AN718" s="12"/>
      <c r="AO718" s="12"/>
      <c r="AP718" s="12"/>
    </row>
    <row r="719" spans="13:42">
      <c r="M719" s="1"/>
      <c r="N719" s="1"/>
      <c r="O719" s="1"/>
      <c r="P719" s="1"/>
      <c r="Q719" s="12"/>
      <c r="R719" s="12"/>
      <c r="S719" s="12"/>
      <c r="T719" s="12"/>
      <c r="U719" s="12"/>
      <c r="V719" s="12"/>
      <c r="W719" s="12"/>
      <c r="X719" s="12"/>
      <c r="Y719" s="12"/>
      <c r="Z719" s="12"/>
      <c r="AA719" s="12"/>
      <c r="AB719" s="12"/>
      <c r="AC719" s="12"/>
      <c r="AD719" s="12"/>
      <c r="AE719" s="12"/>
      <c r="AF719" s="12"/>
      <c r="AG719" s="12"/>
      <c r="AH719" s="12"/>
      <c r="AI719" s="12"/>
      <c r="AJ719" s="12"/>
      <c r="AK719" s="12"/>
      <c r="AL719" s="12"/>
      <c r="AM719" s="12"/>
      <c r="AN719" s="12"/>
      <c r="AO719" s="12"/>
      <c r="AP719" s="12"/>
    </row>
    <row r="720" spans="13:42">
      <c r="M720" s="1"/>
      <c r="N720" s="1"/>
      <c r="O720" s="1"/>
      <c r="P720" s="1"/>
      <c r="Q720" s="12"/>
      <c r="R720" s="12"/>
      <c r="S720" s="12"/>
      <c r="T720" s="12"/>
      <c r="U720" s="12"/>
      <c r="V720" s="12"/>
      <c r="W720" s="12"/>
      <c r="X720" s="12"/>
      <c r="Y720" s="12"/>
      <c r="Z720" s="12"/>
      <c r="AA720" s="12"/>
      <c r="AB720" s="12"/>
      <c r="AC720" s="12"/>
      <c r="AD720" s="12"/>
      <c r="AE720" s="12"/>
      <c r="AF720" s="12"/>
      <c r="AG720" s="12"/>
      <c r="AH720" s="12"/>
      <c r="AI720" s="12"/>
      <c r="AJ720" s="12"/>
      <c r="AK720" s="12"/>
      <c r="AL720" s="12"/>
      <c r="AM720" s="12"/>
      <c r="AN720" s="12"/>
      <c r="AO720" s="12"/>
      <c r="AP720" s="12"/>
    </row>
    <row r="721" spans="13:42">
      <c r="M721" s="1"/>
      <c r="N721" s="1"/>
      <c r="O721" s="1"/>
      <c r="P721" s="1"/>
      <c r="Q721" s="12"/>
      <c r="R721" s="12"/>
      <c r="S721" s="12"/>
      <c r="T721" s="12"/>
      <c r="U721" s="12"/>
      <c r="V721" s="12"/>
      <c r="W721" s="12"/>
      <c r="X721" s="12"/>
      <c r="Y721" s="12"/>
      <c r="Z721" s="12"/>
      <c r="AA721" s="12"/>
      <c r="AB721" s="12"/>
      <c r="AC721" s="12"/>
      <c r="AD721" s="12"/>
      <c r="AE721" s="12"/>
      <c r="AF721" s="12"/>
      <c r="AG721" s="12"/>
      <c r="AH721" s="12"/>
      <c r="AI721" s="12"/>
      <c r="AJ721" s="12"/>
      <c r="AK721" s="12"/>
      <c r="AL721" s="12"/>
      <c r="AM721" s="12"/>
      <c r="AN721" s="12"/>
      <c r="AO721" s="12"/>
      <c r="AP721" s="12"/>
    </row>
    <row r="722" spans="13:42">
      <c r="M722" s="1"/>
      <c r="N722" s="1"/>
      <c r="O722" s="1"/>
      <c r="P722" s="1"/>
      <c r="Q722" s="12"/>
      <c r="R722" s="12"/>
      <c r="S722" s="12"/>
      <c r="T722" s="12"/>
      <c r="U722" s="12"/>
      <c r="V722" s="12"/>
      <c r="W722" s="12"/>
      <c r="X722" s="12"/>
      <c r="Y722" s="12"/>
      <c r="Z722" s="12"/>
      <c r="AA722" s="12"/>
      <c r="AB722" s="12"/>
      <c r="AC722" s="12"/>
      <c r="AD722" s="12"/>
      <c r="AE722" s="12"/>
      <c r="AF722" s="12"/>
      <c r="AG722" s="12"/>
      <c r="AH722" s="12"/>
      <c r="AI722" s="12"/>
      <c r="AJ722" s="12"/>
      <c r="AK722" s="12"/>
      <c r="AL722" s="12"/>
      <c r="AM722" s="12"/>
      <c r="AN722" s="12"/>
      <c r="AO722" s="12"/>
      <c r="AP722" s="12"/>
    </row>
    <row r="723" spans="13:42">
      <c r="M723" s="1"/>
      <c r="N723" s="1"/>
      <c r="O723" s="1"/>
      <c r="P723" s="1"/>
      <c r="Q723" s="12"/>
      <c r="R723" s="12"/>
      <c r="S723" s="12"/>
      <c r="T723" s="12"/>
      <c r="U723" s="12"/>
      <c r="V723" s="12"/>
      <c r="W723" s="12"/>
      <c r="X723" s="12"/>
      <c r="Y723" s="12"/>
      <c r="Z723" s="12"/>
      <c r="AA723" s="12"/>
      <c r="AB723" s="12"/>
      <c r="AC723" s="12"/>
      <c r="AD723" s="12"/>
      <c r="AE723" s="12"/>
      <c r="AF723" s="12"/>
      <c r="AG723" s="12"/>
      <c r="AH723" s="12"/>
      <c r="AI723" s="12"/>
      <c r="AJ723" s="12"/>
      <c r="AK723" s="12"/>
      <c r="AL723" s="12"/>
      <c r="AM723" s="12"/>
      <c r="AN723" s="12"/>
      <c r="AO723" s="12"/>
      <c r="AP723" s="12"/>
    </row>
    <row r="724" spans="13:42">
      <c r="M724" s="1"/>
      <c r="N724" s="1"/>
      <c r="O724" s="1"/>
      <c r="P724" s="1"/>
      <c r="Q724" s="12"/>
      <c r="R724" s="12"/>
      <c r="S724" s="12"/>
      <c r="T724" s="12"/>
      <c r="U724" s="12"/>
      <c r="V724" s="12"/>
      <c r="W724" s="12"/>
      <c r="X724" s="12"/>
      <c r="Y724" s="12"/>
      <c r="Z724" s="12"/>
      <c r="AA724" s="12"/>
      <c r="AB724" s="12"/>
      <c r="AC724" s="12"/>
      <c r="AD724" s="12"/>
      <c r="AE724" s="12"/>
      <c r="AF724" s="12"/>
      <c r="AG724" s="12"/>
      <c r="AH724" s="12"/>
      <c r="AI724" s="12"/>
      <c r="AJ724" s="12"/>
      <c r="AK724" s="12"/>
      <c r="AL724" s="12"/>
      <c r="AM724" s="12"/>
      <c r="AN724" s="12"/>
      <c r="AO724" s="12"/>
      <c r="AP724" s="12"/>
    </row>
    <row r="725" spans="13:42">
      <c r="M725" s="1"/>
      <c r="N725" s="1"/>
      <c r="O725" s="1"/>
      <c r="P725" s="1"/>
      <c r="Q725" s="12"/>
      <c r="R725" s="12"/>
      <c r="S725" s="12"/>
      <c r="T725" s="12"/>
      <c r="U725" s="12"/>
      <c r="V725" s="12"/>
      <c r="W725" s="12"/>
      <c r="X725" s="12"/>
      <c r="Y725" s="12"/>
      <c r="Z725" s="12"/>
      <c r="AA725" s="12"/>
      <c r="AB725" s="12"/>
      <c r="AC725" s="12"/>
      <c r="AD725" s="12"/>
      <c r="AE725" s="12"/>
      <c r="AF725" s="12"/>
      <c r="AG725" s="12"/>
      <c r="AH725" s="12"/>
      <c r="AI725" s="12"/>
      <c r="AJ725" s="12"/>
      <c r="AK725" s="12"/>
      <c r="AL725" s="12"/>
      <c r="AM725" s="12"/>
      <c r="AN725" s="12"/>
      <c r="AO725" s="12"/>
      <c r="AP725" s="12"/>
    </row>
    <row r="726" spans="13:42">
      <c r="M726" s="1"/>
      <c r="N726" s="1"/>
      <c r="O726" s="1"/>
      <c r="P726" s="1"/>
      <c r="Q726" s="12"/>
      <c r="R726" s="12"/>
      <c r="S726" s="12"/>
      <c r="T726" s="12"/>
      <c r="U726" s="12"/>
      <c r="V726" s="12"/>
      <c r="W726" s="12"/>
      <c r="X726" s="12"/>
      <c r="Y726" s="12"/>
      <c r="Z726" s="12"/>
      <c r="AA726" s="12"/>
      <c r="AB726" s="12"/>
      <c r="AC726" s="12"/>
      <c r="AD726" s="12"/>
      <c r="AE726" s="12"/>
      <c r="AF726" s="12"/>
      <c r="AG726" s="12"/>
      <c r="AH726" s="12"/>
      <c r="AI726" s="12"/>
      <c r="AJ726" s="12"/>
      <c r="AK726" s="12"/>
      <c r="AL726" s="12"/>
      <c r="AM726" s="12"/>
      <c r="AN726" s="12"/>
      <c r="AO726" s="12"/>
      <c r="AP726" s="12"/>
    </row>
    <row r="727" spans="13:42">
      <c r="M727" s="1"/>
      <c r="N727" s="1"/>
      <c r="O727" s="1"/>
      <c r="P727" s="1"/>
      <c r="Q727" s="12"/>
      <c r="R727" s="12"/>
      <c r="S727" s="12"/>
      <c r="T727" s="12"/>
      <c r="U727" s="12"/>
      <c r="V727" s="12"/>
      <c r="W727" s="12"/>
      <c r="X727" s="12"/>
      <c r="Y727" s="12"/>
      <c r="Z727" s="12"/>
      <c r="AA727" s="12"/>
      <c r="AB727" s="12"/>
      <c r="AC727" s="12"/>
      <c r="AD727" s="12"/>
      <c r="AE727" s="12"/>
      <c r="AF727" s="12"/>
      <c r="AG727" s="12"/>
      <c r="AH727" s="12"/>
      <c r="AI727" s="12"/>
      <c r="AJ727" s="12"/>
      <c r="AK727" s="12"/>
      <c r="AL727" s="12"/>
      <c r="AM727" s="12"/>
      <c r="AN727" s="12"/>
      <c r="AO727" s="12"/>
      <c r="AP727" s="12"/>
    </row>
    <row r="728" spans="13:42">
      <c r="M728" s="1"/>
      <c r="N728" s="1"/>
      <c r="O728" s="1"/>
      <c r="P728" s="1"/>
      <c r="Q728" s="12"/>
      <c r="R728" s="12"/>
      <c r="S728" s="12"/>
      <c r="T728" s="12"/>
      <c r="U728" s="12"/>
      <c r="V728" s="12"/>
      <c r="W728" s="12"/>
      <c r="X728" s="12"/>
      <c r="Y728" s="12"/>
      <c r="Z728" s="12"/>
      <c r="AA728" s="12"/>
      <c r="AB728" s="12"/>
      <c r="AC728" s="12"/>
      <c r="AD728" s="12"/>
      <c r="AE728" s="12"/>
      <c r="AF728" s="12"/>
      <c r="AG728" s="12"/>
      <c r="AH728" s="12"/>
      <c r="AI728" s="12"/>
      <c r="AJ728" s="12"/>
      <c r="AK728" s="12"/>
      <c r="AL728" s="12"/>
      <c r="AM728" s="12"/>
      <c r="AN728" s="12"/>
      <c r="AO728" s="12"/>
      <c r="AP728" s="12"/>
    </row>
    <row r="729" spans="13:42">
      <c r="M729" s="1"/>
      <c r="N729" s="1"/>
      <c r="O729" s="1"/>
      <c r="P729" s="1"/>
      <c r="Q729" s="12"/>
      <c r="R729" s="12"/>
      <c r="S729" s="12"/>
      <c r="T729" s="12"/>
      <c r="U729" s="12"/>
      <c r="V729" s="12"/>
      <c r="W729" s="12"/>
      <c r="X729" s="12"/>
      <c r="Y729" s="12"/>
      <c r="Z729" s="12"/>
      <c r="AA729" s="12"/>
      <c r="AB729" s="12"/>
      <c r="AC729" s="12"/>
      <c r="AD729" s="12"/>
      <c r="AE729" s="12"/>
      <c r="AF729" s="12"/>
      <c r="AG729" s="12"/>
      <c r="AH729" s="12"/>
      <c r="AI729" s="12"/>
      <c r="AJ729" s="12"/>
      <c r="AK729" s="12"/>
      <c r="AL729" s="12"/>
      <c r="AM729" s="12"/>
      <c r="AN729" s="12"/>
      <c r="AO729" s="12"/>
      <c r="AP729" s="12"/>
    </row>
    <row r="730" spans="13:42">
      <c r="M730" s="1"/>
      <c r="N730" s="1"/>
      <c r="O730" s="1"/>
      <c r="P730" s="1"/>
      <c r="Q730" s="12"/>
      <c r="R730" s="12"/>
      <c r="S730" s="12"/>
      <c r="T730" s="12"/>
      <c r="U730" s="12"/>
      <c r="V730" s="12"/>
      <c r="W730" s="12"/>
      <c r="X730" s="12"/>
      <c r="Y730" s="12"/>
      <c r="Z730" s="12"/>
      <c r="AA730" s="12"/>
      <c r="AB730" s="12"/>
      <c r="AC730" s="12"/>
      <c r="AD730" s="12"/>
      <c r="AE730" s="12"/>
      <c r="AF730" s="12"/>
      <c r="AG730" s="12"/>
      <c r="AH730" s="12"/>
      <c r="AI730" s="12"/>
      <c r="AJ730" s="12"/>
      <c r="AK730" s="12"/>
      <c r="AL730" s="12"/>
      <c r="AM730" s="12"/>
      <c r="AN730" s="12"/>
      <c r="AO730" s="12"/>
      <c r="AP730" s="12"/>
    </row>
    <row r="731" spans="13:42">
      <c r="M731" s="1"/>
      <c r="N731" s="1"/>
      <c r="O731" s="1"/>
      <c r="P731" s="1"/>
      <c r="Q731" s="12"/>
      <c r="R731" s="12"/>
      <c r="S731" s="12"/>
      <c r="T731" s="12"/>
      <c r="U731" s="12"/>
      <c r="V731" s="12"/>
      <c r="W731" s="12"/>
      <c r="X731" s="12"/>
      <c r="Y731" s="12"/>
      <c r="Z731" s="12"/>
      <c r="AA731" s="12"/>
      <c r="AB731" s="12"/>
      <c r="AC731" s="12"/>
      <c r="AD731" s="12"/>
      <c r="AE731" s="12"/>
      <c r="AF731" s="12"/>
      <c r="AG731" s="12"/>
      <c r="AH731" s="12"/>
      <c r="AI731" s="12"/>
      <c r="AJ731" s="12"/>
      <c r="AK731" s="12"/>
      <c r="AL731" s="12"/>
      <c r="AM731" s="12"/>
      <c r="AN731" s="12"/>
      <c r="AO731" s="12"/>
      <c r="AP731" s="12"/>
    </row>
    <row r="732" spans="13:42">
      <c r="M732" s="1"/>
      <c r="N732" s="1"/>
      <c r="O732" s="1"/>
      <c r="P732" s="1"/>
      <c r="Q732" s="12"/>
      <c r="R732" s="12"/>
      <c r="S732" s="12"/>
      <c r="T732" s="12"/>
      <c r="U732" s="12"/>
      <c r="V732" s="12"/>
      <c r="W732" s="12"/>
      <c r="X732" s="12"/>
      <c r="Y732" s="12"/>
      <c r="Z732" s="12"/>
      <c r="AA732" s="12"/>
      <c r="AB732" s="12"/>
      <c r="AC732" s="12"/>
      <c r="AD732" s="12"/>
      <c r="AE732" s="12"/>
      <c r="AF732" s="12"/>
      <c r="AG732" s="12"/>
      <c r="AH732" s="12"/>
      <c r="AI732" s="12"/>
      <c r="AJ732" s="12"/>
      <c r="AK732" s="12"/>
      <c r="AL732" s="12"/>
      <c r="AM732" s="12"/>
      <c r="AN732" s="12"/>
      <c r="AO732" s="12"/>
      <c r="AP732" s="12"/>
    </row>
    <row r="733" spans="13:42">
      <c r="M733" s="1"/>
      <c r="N733" s="1"/>
      <c r="O733" s="1"/>
      <c r="P733" s="1"/>
      <c r="Q733" s="12"/>
      <c r="R733" s="12"/>
      <c r="S733" s="12"/>
      <c r="T733" s="12"/>
      <c r="U733" s="12"/>
      <c r="V733" s="12"/>
      <c r="W733" s="12"/>
      <c r="X733" s="12"/>
      <c r="Y733" s="12"/>
      <c r="Z733" s="12"/>
      <c r="AA733" s="12"/>
      <c r="AB733" s="12"/>
      <c r="AC733" s="12"/>
      <c r="AD733" s="12"/>
      <c r="AE733" s="12"/>
      <c r="AF733" s="12"/>
      <c r="AG733" s="12"/>
      <c r="AH733" s="12"/>
      <c r="AI733" s="12"/>
      <c r="AJ733" s="12"/>
      <c r="AK733" s="12"/>
      <c r="AL733" s="12"/>
      <c r="AM733" s="12"/>
      <c r="AN733" s="12"/>
      <c r="AO733" s="12"/>
      <c r="AP733" s="12"/>
    </row>
    <row r="734" spans="13:42">
      <c r="M734" s="1"/>
      <c r="N734" s="1"/>
      <c r="O734" s="1"/>
      <c r="P734" s="1"/>
      <c r="Q734" s="12"/>
      <c r="R734" s="12"/>
      <c r="S734" s="12"/>
      <c r="T734" s="12"/>
      <c r="U734" s="12"/>
      <c r="V734" s="12"/>
      <c r="W734" s="12"/>
      <c r="X734" s="12"/>
      <c r="Y734" s="12"/>
      <c r="Z734" s="12"/>
      <c r="AA734" s="12"/>
      <c r="AB734" s="12"/>
      <c r="AC734" s="12"/>
      <c r="AD734" s="12"/>
      <c r="AE734" s="12"/>
      <c r="AF734" s="12"/>
      <c r="AG734" s="12"/>
      <c r="AH734" s="12"/>
      <c r="AI734" s="12"/>
      <c r="AJ734" s="12"/>
      <c r="AK734" s="12"/>
      <c r="AL734" s="12"/>
      <c r="AM734" s="12"/>
      <c r="AN734" s="12"/>
      <c r="AO734" s="12"/>
      <c r="AP734" s="12"/>
    </row>
    <row r="735" spans="13:42">
      <c r="M735" s="1"/>
      <c r="N735" s="1"/>
      <c r="O735" s="1"/>
      <c r="P735" s="1"/>
      <c r="Q735" s="12"/>
      <c r="R735" s="12"/>
      <c r="S735" s="12"/>
      <c r="T735" s="12"/>
      <c r="U735" s="12"/>
      <c r="V735" s="12"/>
      <c r="W735" s="12"/>
      <c r="X735" s="12"/>
      <c r="Y735" s="12"/>
      <c r="Z735" s="12"/>
      <c r="AA735" s="12"/>
      <c r="AB735" s="12"/>
      <c r="AC735" s="12"/>
      <c r="AD735" s="12"/>
      <c r="AE735" s="12"/>
      <c r="AF735" s="12"/>
      <c r="AG735" s="12"/>
      <c r="AH735" s="12"/>
      <c r="AI735" s="12"/>
      <c r="AJ735" s="12"/>
      <c r="AK735" s="12"/>
      <c r="AL735" s="12"/>
      <c r="AM735" s="12"/>
      <c r="AN735" s="12"/>
      <c r="AO735" s="12"/>
      <c r="AP735" s="12"/>
    </row>
    <row r="736" spans="13:42">
      <c r="M736" s="1"/>
      <c r="N736" s="1"/>
      <c r="O736" s="1"/>
      <c r="P736" s="1"/>
      <c r="Q736" s="12"/>
      <c r="R736" s="12"/>
      <c r="S736" s="12"/>
      <c r="T736" s="12"/>
      <c r="U736" s="12"/>
      <c r="V736" s="12"/>
      <c r="W736" s="12"/>
      <c r="X736" s="12"/>
      <c r="Y736" s="12"/>
      <c r="Z736" s="12"/>
      <c r="AA736" s="12"/>
      <c r="AB736" s="12"/>
      <c r="AC736" s="12"/>
      <c r="AD736" s="12"/>
      <c r="AE736" s="12"/>
      <c r="AF736" s="12"/>
      <c r="AG736" s="12"/>
      <c r="AH736" s="12"/>
      <c r="AI736" s="12"/>
      <c r="AJ736" s="12"/>
      <c r="AK736" s="12"/>
      <c r="AL736" s="12"/>
      <c r="AM736" s="12"/>
      <c r="AN736" s="12"/>
      <c r="AO736" s="12"/>
      <c r="AP736" s="12"/>
    </row>
    <row r="737" spans="13:42">
      <c r="M737" s="1"/>
      <c r="N737" s="1"/>
      <c r="O737" s="1"/>
      <c r="P737" s="1"/>
      <c r="Q737" s="12"/>
      <c r="R737" s="12"/>
      <c r="S737" s="12"/>
      <c r="T737" s="12"/>
      <c r="U737" s="12"/>
      <c r="V737" s="12"/>
      <c r="W737" s="12"/>
      <c r="X737" s="12"/>
      <c r="Y737" s="12"/>
      <c r="Z737" s="12"/>
      <c r="AA737" s="12"/>
      <c r="AB737" s="12"/>
      <c r="AC737" s="12"/>
      <c r="AD737" s="12"/>
      <c r="AE737" s="12"/>
      <c r="AF737" s="12"/>
      <c r="AG737" s="12"/>
      <c r="AH737" s="12"/>
      <c r="AI737" s="12"/>
      <c r="AJ737" s="12"/>
      <c r="AK737" s="12"/>
      <c r="AL737" s="12"/>
      <c r="AM737" s="12"/>
      <c r="AN737" s="12"/>
      <c r="AO737" s="12"/>
      <c r="AP737" s="12"/>
    </row>
    <row r="738" spans="13:42">
      <c r="M738" s="1"/>
      <c r="N738" s="1"/>
      <c r="O738" s="1"/>
      <c r="P738" s="1"/>
      <c r="Q738" s="12"/>
      <c r="R738" s="12"/>
      <c r="S738" s="12"/>
      <c r="T738" s="12"/>
      <c r="U738" s="12"/>
      <c r="V738" s="12"/>
      <c r="W738" s="12"/>
      <c r="X738" s="12"/>
      <c r="Y738" s="12"/>
      <c r="Z738" s="12"/>
      <c r="AA738" s="12"/>
      <c r="AB738" s="12"/>
      <c r="AC738" s="12"/>
      <c r="AD738" s="12"/>
      <c r="AE738" s="12"/>
      <c r="AF738" s="12"/>
      <c r="AG738" s="12"/>
      <c r="AH738" s="12"/>
      <c r="AI738" s="12"/>
      <c r="AJ738" s="12"/>
      <c r="AK738" s="12"/>
      <c r="AL738" s="12"/>
      <c r="AM738" s="12"/>
      <c r="AN738" s="12"/>
      <c r="AO738" s="12"/>
      <c r="AP738" s="12"/>
    </row>
    <row r="739" spans="13:42">
      <c r="M739" s="1"/>
      <c r="N739" s="1"/>
      <c r="O739" s="1"/>
      <c r="P739" s="1"/>
      <c r="Q739" s="12"/>
      <c r="R739" s="12"/>
      <c r="S739" s="12"/>
      <c r="T739" s="12"/>
      <c r="U739" s="12"/>
      <c r="V739" s="12"/>
      <c r="W739" s="12"/>
      <c r="X739" s="12"/>
      <c r="Y739" s="12"/>
      <c r="Z739" s="12"/>
      <c r="AA739" s="12"/>
      <c r="AB739" s="12"/>
      <c r="AC739" s="12"/>
      <c r="AD739" s="12"/>
      <c r="AE739" s="12"/>
      <c r="AF739" s="12"/>
      <c r="AG739" s="12"/>
      <c r="AH739" s="12"/>
      <c r="AI739" s="12"/>
      <c r="AJ739" s="12"/>
      <c r="AK739" s="12"/>
      <c r="AL739" s="12"/>
      <c r="AM739" s="12"/>
      <c r="AN739" s="12"/>
      <c r="AO739" s="12"/>
      <c r="AP739" s="12"/>
    </row>
    <row r="740" spans="13:42">
      <c r="M740" s="1"/>
      <c r="N740" s="1"/>
      <c r="O740" s="1"/>
      <c r="P740" s="1"/>
      <c r="Q740" s="12"/>
      <c r="R740" s="12"/>
      <c r="S740" s="12"/>
      <c r="T740" s="12"/>
      <c r="U740" s="12"/>
      <c r="V740" s="12"/>
      <c r="W740" s="12"/>
      <c r="X740" s="12"/>
      <c r="Y740" s="12"/>
      <c r="Z740" s="12"/>
      <c r="AA740" s="12"/>
      <c r="AB740" s="12"/>
      <c r="AC740" s="12"/>
      <c r="AD740" s="12"/>
      <c r="AE740" s="12"/>
      <c r="AF740" s="12"/>
      <c r="AG740" s="12"/>
      <c r="AH740" s="12"/>
      <c r="AI740" s="12"/>
      <c r="AJ740" s="12"/>
      <c r="AK740" s="12"/>
      <c r="AL740" s="12"/>
      <c r="AM740" s="12"/>
      <c r="AN740" s="12"/>
      <c r="AO740" s="12"/>
      <c r="AP740" s="12"/>
    </row>
    <row r="741" spans="13:42">
      <c r="M741" s="1"/>
      <c r="N741" s="1"/>
      <c r="O741" s="1"/>
      <c r="P741" s="1"/>
      <c r="Q741" s="12"/>
      <c r="R741" s="12"/>
      <c r="S741" s="12"/>
      <c r="T741" s="12"/>
      <c r="U741" s="12"/>
      <c r="V741" s="12"/>
      <c r="W741" s="12"/>
      <c r="X741" s="12"/>
      <c r="Y741" s="12"/>
      <c r="Z741" s="12"/>
      <c r="AA741" s="12"/>
      <c r="AB741" s="12"/>
      <c r="AC741" s="12"/>
      <c r="AD741" s="12"/>
      <c r="AE741" s="12"/>
      <c r="AF741" s="12"/>
      <c r="AG741" s="12"/>
      <c r="AH741" s="12"/>
      <c r="AI741" s="12"/>
      <c r="AJ741" s="12"/>
      <c r="AK741" s="12"/>
      <c r="AL741" s="12"/>
      <c r="AM741" s="12"/>
      <c r="AN741" s="12"/>
      <c r="AO741" s="12"/>
      <c r="AP741" s="12"/>
    </row>
    <row r="742" spans="13:42">
      <c r="M742" s="1"/>
      <c r="N742" s="1"/>
      <c r="O742" s="1"/>
      <c r="P742" s="1"/>
      <c r="Q742" s="12"/>
      <c r="R742" s="12"/>
      <c r="S742" s="12"/>
      <c r="T742" s="12"/>
      <c r="U742" s="12"/>
      <c r="V742" s="12"/>
      <c r="W742" s="12"/>
      <c r="X742" s="12"/>
      <c r="Y742" s="12"/>
      <c r="Z742" s="12"/>
      <c r="AA742" s="12"/>
      <c r="AB742" s="12"/>
      <c r="AC742" s="12"/>
      <c r="AD742" s="12"/>
      <c r="AE742" s="12"/>
      <c r="AF742" s="12"/>
      <c r="AG742" s="12"/>
      <c r="AH742" s="12"/>
      <c r="AI742" s="12"/>
      <c r="AJ742" s="12"/>
      <c r="AK742" s="12"/>
      <c r="AL742" s="12"/>
      <c r="AM742" s="12"/>
      <c r="AN742" s="12"/>
      <c r="AO742" s="12"/>
      <c r="AP742" s="12"/>
    </row>
    <row r="743" spans="13:42">
      <c r="M743" s="1"/>
      <c r="N743" s="1"/>
      <c r="O743" s="1"/>
      <c r="P743" s="1"/>
      <c r="Q743" s="12"/>
      <c r="R743" s="12"/>
      <c r="S743" s="12"/>
      <c r="T743" s="12"/>
      <c r="U743" s="12"/>
      <c r="V743" s="12"/>
      <c r="W743" s="12"/>
      <c r="X743" s="12"/>
      <c r="Y743" s="12"/>
      <c r="Z743" s="12"/>
      <c r="AA743" s="12"/>
      <c r="AB743" s="12"/>
      <c r="AC743" s="12"/>
      <c r="AD743" s="12"/>
      <c r="AE743" s="12"/>
      <c r="AF743" s="12"/>
      <c r="AG743" s="12"/>
      <c r="AH743" s="12"/>
      <c r="AI743" s="12"/>
      <c r="AJ743" s="12"/>
      <c r="AK743" s="12"/>
      <c r="AL743" s="12"/>
      <c r="AM743" s="12"/>
      <c r="AN743" s="12"/>
      <c r="AO743" s="12"/>
      <c r="AP743" s="12"/>
    </row>
    <row r="744" spans="13:42">
      <c r="M744" s="1"/>
      <c r="N744" s="1"/>
      <c r="O744" s="1"/>
      <c r="P744" s="1"/>
      <c r="Q744" s="12"/>
      <c r="R744" s="12"/>
      <c r="S744" s="12"/>
      <c r="T744" s="12"/>
      <c r="U744" s="12"/>
      <c r="V744" s="12"/>
      <c r="W744" s="12"/>
      <c r="X744" s="12"/>
      <c r="Y744" s="12"/>
      <c r="Z744" s="12"/>
      <c r="AA744" s="12"/>
      <c r="AB744" s="12"/>
      <c r="AC744" s="12"/>
      <c r="AD744" s="12"/>
      <c r="AE744" s="12"/>
      <c r="AF744" s="12"/>
      <c r="AG744" s="12"/>
      <c r="AH744" s="12"/>
      <c r="AI744" s="12"/>
      <c r="AJ744" s="12"/>
      <c r="AK744" s="12"/>
      <c r="AL744" s="12"/>
      <c r="AM744" s="12"/>
      <c r="AN744" s="12"/>
      <c r="AO744" s="12"/>
      <c r="AP744" s="12"/>
    </row>
    <row r="745" spans="13:42">
      <c r="M745" s="1"/>
      <c r="N745" s="1"/>
      <c r="O745" s="1"/>
      <c r="P745" s="1"/>
      <c r="Q745" s="12"/>
      <c r="R745" s="12"/>
      <c r="S745" s="12"/>
      <c r="T745" s="12"/>
      <c r="U745" s="12"/>
      <c r="V745" s="12"/>
      <c r="W745" s="12"/>
      <c r="X745" s="12"/>
      <c r="Y745" s="12"/>
      <c r="Z745" s="12"/>
      <c r="AA745" s="12"/>
      <c r="AB745" s="12"/>
      <c r="AC745" s="12"/>
      <c r="AD745" s="12"/>
      <c r="AE745" s="12"/>
      <c r="AF745" s="12"/>
      <c r="AG745" s="12"/>
      <c r="AH745" s="12"/>
      <c r="AI745" s="12"/>
      <c r="AJ745" s="12"/>
      <c r="AK745" s="12"/>
      <c r="AL745" s="12"/>
      <c r="AM745" s="12"/>
      <c r="AN745" s="12"/>
      <c r="AO745" s="12"/>
      <c r="AP745" s="12"/>
    </row>
    <row r="746" spans="13:42">
      <c r="M746" s="1"/>
      <c r="N746" s="1"/>
      <c r="O746" s="1"/>
      <c r="P746" s="1"/>
      <c r="Q746" s="12"/>
      <c r="R746" s="12"/>
      <c r="S746" s="12"/>
      <c r="T746" s="12"/>
      <c r="U746" s="12"/>
      <c r="V746" s="12"/>
      <c r="W746" s="12"/>
      <c r="X746" s="12"/>
      <c r="Y746" s="12"/>
      <c r="Z746" s="12"/>
      <c r="AA746" s="12"/>
      <c r="AB746" s="12"/>
      <c r="AC746" s="12"/>
      <c r="AD746" s="12"/>
      <c r="AE746" s="12"/>
      <c r="AF746" s="12"/>
      <c r="AG746" s="12"/>
      <c r="AH746" s="12"/>
      <c r="AI746" s="12"/>
      <c r="AJ746" s="12"/>
      <c r="AK746" s="12"/>
      <c r="AL746" s="12"/>
      <c r="AM746" s="12"/>
      <c r="AN746" s="12"/>
      <c r="AO746" s="12"/>
      <c r="AP746" s="12"/>
    </row>
    <row r="747" spans="13:42">
      <c r="M747" s="1"/>
      <c r="N747" s="1"/>
      <c r="O747" s="1"/>
      <c r="P747" s="1"/>
      <c r="Q747" s="12"/>
      <c r="R747" s="12"/>
      <c r="S747" s="12"/>
      <c r="T747" s="12"/>
      <c r="U747" s="12"/>
      <c r="V747" s="12"/>
      <c r="W747" s="12"/>
      <c r="X747" s="12"/>
      <c r="Y747" s="12"/>
      <c r="Z747" s="12"/>
      <c r="AA747" s="12"/>
      <c r="AB747" s="12"/>
      <c r="AC747" s="12"/>
      <c r="AD747" s="12"/>
      <c r="AE747" s="12"/>
      <c r="AF747" s="12"/>
      <c r="AG747" s="12"/>
      <c r="AH747" s="12"/>
      <c r="AI747" s="12"/>
      <c r="AJ747" s="12"/>
      <c r="AK747" s="12"/>
      <c r="AL747" s="12"/>
      <c r="AM747" s="12"/>
      <c r="AN747" s="12"/>
      <c r="AO747" s="12"/>
      <c r="AP747" s="12"/>
    </row>
    <row r="748" spans="13:42">
      <c r="M748" s="1"/>
      <c r="N748" s="1"/>
      <c r="O748" s="1"/>
      <c r="P748" s="1"/>
      <c r="Q748" s="12"/>
      <c r="R748" s="12"/>
      <c r="S748" s="12"/>
      <c r="T748" s="12"/>
      <c r="U748" s="12"/>
      <c r="V748" s="12"/>
      <c r="W748" s="12"/>
      <c r="X748" s="12"/>
      <c r="Y748" s="12"/>
      <c r="Z748" s="12"/>
      <c r="AA748" s="12"/>
      <c r="AB748" s="12"/>
      <c r="AC748" s="12"/>
      <c r="AD748" s="12"/>
      <c r="AE748" s="12"/>
      <c r="AF748" s="12"/>
      <c r="AG748" s="12"/>
      <c r="AH748" s="12"/>
      <c r="AI748" s="12"/>
      <c r="AJ748" s="12"/>
      <c r="AK748" s="12"/>
      <c r="AL748" s="12"/>
      <c r="AM748" s="12"/>
      <c r="AN748" s="12"/>
      <c r="AO748" s="12"/>
      <c r="AP748" s="12"/>
    </row>
    <row r="749" spans="13:42">
      <c r="M749" s="1"/>
      <c r="N749" s="1"/>
      <c r="O749" s="1"/>
      <c r="P749" s="1"/>
      <c r="Q749" s="12"/>
      <c r="R749" s="12"/>
      <c r="S749" s="12"/>
      <c r="T749" s="12"/>
      <c r="U749" s="12"/>
      <c r="V749" s="12"/>
      <c r="W749" s="12"/>
      <c r="X749" s="12"/>
      <c r="Y749" s="12"/>
      <c r="Z749" s="12"/>
      <c r="AA749" s="12"/>
      <c r="AB749" s="12"/>
      <c r="AC749" s="12"/>
      <c r="AD749" s="12"/>
      <c r="AE749" s="12"/>
      <c r="AF749" s="12"/>
      <c r="AG749" s="12"/>
      <c r="AH749" s="12"/>
      <c r="AI749" s="12"/>
      <c r="AJ749" s="12"/>
      <c r="AK749" s="12"/>
      <c r="AL749" s="12"/>
      <c r="AM749" s="12"/>
      <c r="AN749" s="12"/>
      <c r="AO749" s="12"/>
      <c r="AP749" s="12"/>
    </row>
    <row r="750" spans="13:42">
      <c r="M750" s="1"/>
      <c r="N750" s="1"/>
      <c r="O750" s="1"/>
      <c r="P750" s="1"/>
      <c r="Q750" s="12"/>
      <c r="R750" s="12"/>
      <c r="S750" s="12"/>
      <c r="T750" s="12"/>
      <c r="U750" s="12"/>
      <c r="V750" s="12"/>
      <c r="W750" s="12"/>
      <c r="X750" s="12"/>
      <c r="Y750" s="12"/>
      <c r="Z750" s="12"/>
      <c r="AA750" s="12"/>
      <c r="AB750" s="12"/>
      <c r="AC750" s="12"/>
      <c r="AD750" s="12"/>
      <c r="AE750" s="12"/>
      <c r="AF750" s="12"/>
      <c r="AG750" s="12"/>
      <c r="AH750" s="12"/>
      <c r="AI750" s="12"/>
      <c r="AJ750" s="12"/>
      <c r="AK750" s="12"/>
      <c r="AL750" s="12"/>
      <c r="AM750" s="12"/>
      <c r="AN750" s="12"/>
      <c r="AO750" s="12"/>
      <c r="AP750" s="12"/>
    </row>
    <row r="751" spans="13:42">
      <c r="M751" s="1"/>
      <c r="N751" s="1"/>
      <c r="O751" s="1"/>
      <c r="P751" s="1"/>
      <c r="Q751" s="12"/>
      <c r="R751" s="12"/>
      <c r="S751" s="12"/>
      <c r="T751" s="12"/>
      <c r="U751" s="12"/>
      <c r="V751" s="12"/>
      <c r="W751" s="12"/>
      <c r="X751" s="12"/>
      <c r="Y751" s="12"/>
      <c r="Z751" s="12"/>
      <c r="AA751" s="12"/>
      <c r="AB751" s="12"/>
      <c r="AC751" s="12"/>
      <c r="AD751" s="12"/>
      <c r="AE751" s="12"/>
      <c r="AF751" s="12"/>
      <c r="AG751" s="12"/>
      <c r="AH751" s="12"/>
      <c r="AI751" s="12"/>
      <c r="AJ751" s="12"/>
      <c r="AK751" s="12"/>
      <c r="AL751" s="12"/>
      <c r="AM751" s="12"/>
      <c r="AN751" s="12"/>
      <c r="AO751" s="12"/>
      <c r="AP751" s="12"/>
    </row>
    <row r="752" spans="13:42">
      <c r="M752" s="1"/>
      <c r="N752" s="1"/>
      <c r="O752" s="1"/>
      <c r="P752" s="1"/>
      <c r="Q752" s="12"/>
      <c r="R752" s="12"/>
      <c r="S752" s="12"/>
      <c r="T752" s="12"/>
      <c r="U752" s="12"/>
      <c r="V752" s="12"/>
      <c r="W752" s="12"/>
      <c r="X752" s="12"/>
      <c r="Y752" s="12"/>
      <c r="Z752" s="12"/>
      <c r="AA752" s="12"/>
      <c r="AB752" s="12"/>
      <c r="AC752" s="12"/>
      <c r="AD752" s="12"/>
      <c r="AE752" s="12"/>
      <c r="AF752" s="12"/>
      <c r="AG752" s="12"/>
      <c r="AH752" s="12"/>
      <c r="AI752" s="12"/>
      <c r="AJ752" s="12"/>
      <c r="AK752" s="12"/>
      <c r="AL752" s="12"/>
      <c r="AM752" s="12"/>
      <c r="AN752" s="12"/>
      <c r="AO752" s="12"/>
      <c r="AP752" s="12"/>
    </row>
    <row r="753" spans="13:42">
      <c r="M753" s="1"/>
      <c r="N753" s="1"/>
      <c r="O753" s="1"/>
      <c r="P753" s="1"/>
      <c r="Q753" s="12"/>
      <c r="R753" s="12"/>
      <c r="S753" s="12"/>
      <c r="T753" s="12"/>
      <c r="U753" s="12"/>
      <c r="V753" s="12"/>
      <c r="W753" s="12"/>
      <c r="X753" s="12"/>
      <c r="Y753" s="12"/>
      <c r="Z753" s="12"/>
      <c r="AA753" s="12"/>
      <c r="AB753" s="12"/>
      <c r="AC753" s="12"/>
      <c r="AD753" s="12"/>
      <c r="AE753" s="12"/>
      <c r="AF753" s="12"/>
      <c r="AG753" s="12"/>
      <c r="AH753" s="12"/>
      <c r="AI753" s="12"/>
      <c r="AJ753" s="12"/>
      <c r="AK753" s="12"/>
      <c r="AL753" s="12"/>
      <c r="AM753" s="12"/>
      <c r="AN753" s="12"/>
      <c r="AO753" s="12"/>
      <c r="AP753" s="12"/>
    </row>
    <row r="754" spans="13:42">
      <c r="M754" s="1"/>
      <c r="N754" s="1"/>
      <c r="O754" s="1"/>
      <c r="P754" s="1"/>
      <c r="Q754" s="12"/>
      <c r="R754" s="12"/>
      <c r="S754" s="12"/>
      <c r="T754" s="12"/>
      <c r="U754" s="12"/>
      <c r="V754" s="12"/>
      <c r="W754" s="12"/>
      <c r="X754" s="12"/>
      <c r="Y754" s="12"/>
      <c r="Z754" s="12"/>
      <c r="AA754" s="12"/>
      <c r="AB754" s="12"/>
      <c r="AC754" s="12"/>
      <c r="AD754" s="12"/>
      <c r="AE754" s="12"/>
      <c r="AF754" s="12"/>
      <c r="AG754" s="12"/>
      <c r="AH754" s="12"/>
      <c r="AI754" s="12"/>
      <c r="AJ754" s="12"/>
      <c r="AK754" s="12"/>
      <c r="AL754" s="12"/>
      <c r="AM754" s="12"/>
      <c r="AN754" s="12"/>
      <c r="AO754" s="12"/>
      <c r="AP754" s="12"/>
    </row>
    <row r="755" spans="13:42">
      <c r="M755" s="1"/>
      <c r="N755" s="1"/>
      <c r="O755" s="1"/>
      <c r="P755" s="1"/>
      <c r="Q755" s="12"/>
      <c r="R755" s="12"/>
      <c r="S755" s="12"/>
      <c r="T755" s="12"/>
      <c r="U755" s="12"/>
      <c r="V755" s="12"/>
      <c r="W755" s="12"/>
      <c r="X755" s="12"/>
      <c r="Y755" s="12"/>
      <c r="Z755" s="12"/>
      <c r="AA755" s="12"/>
      <c r="AB755" s="12"/>
      <c r="AC755" s="12"/>
      <c r="AD755" s="12"/>
      <c r="AE755" s="12"/>
      <c r="AF755" s="12"/>
      <c r="AG755" s="12"/>
      <c r="AH755" s="12"/>
      <c r="AI755" s="12"/>
      <c r="AJ755" s="12"/>
      <c r="AK755" s="12"/>
      <c r="AL755" s="12"/>
      <c r="AM755" s="12"/>
      <c r="AN755" s="12"/>
      <c r="AO755" s="12"/>
      <c r="AP755" s="12"/>
    </row>
    <row r="756" spans="13:42">
      <c r="M756" s="1"/>
      <c r="N756" s="1"/>
      <c r="O756" s="1"/>
      <c r="P756" s="1"/>
      <c r="Q756" s="12"/>
      <c r="R756" s="12"/>
      <c r="S756" s="12"/>
      <c r="T756" s="12"/>
      <c r="U756" s="12"/>
      <c r="V756" s="12"/>
      <c r="W756" s="12"/>
      <c r="X756" s="12"/>
      <c r="Y756" s="12"/>
      <c r="Z756" s="12"/>
      <c r="AA756" s="12"/>
      <c r="AB756" s="12"/>
      <c r="AC756" s="12"/>
      <c r="AD756" s="12"/>
      <c r="AE756" s="12"/>
      <c r="AF756" s="12"/>
      <c r="AG756" s="12"/>
      <c r="AH756" s="12"/>
      <c r="AI756" s="12"/>
      <c r="AJ756" s="12"/>
      <c r="AK756" s="12"/>
      <c r="AL756" s="12"/>
      <c r="AM756" s="12"/>
      <c r="AN756" s="12"/>
      <c r="AO756" s="12"/>
      <c r="AP756" s="12"/>
    </row>
    <row r="757" spans="13:42">
      <c r="M757" s="1"/>
      <c r="N757" s="1"/>
      <c r="O757" s="1"/>
      <c r="P757" s="1"/>
      <c r="Q757" s="12"/>
      <c r="R757" s="12"/>
      <c r="S757" s="12"/>
      <c r="T757" s="12"/>
      <c r="U757" s="12"/>
      <c r="V757" s="12"/>
      <c r="W757" s="12"/>
      <c r="X757" s="12"/>
      <c r="Y757" s="12"/>
      <c r="Z757" s="12"/>
      <c r="AA757" s="12"/>
      <c r="AB757" s="12"/>
      <c r="AC757" s="12"/>
      <c r="AD757" s="12"/>
      <c r="AE757" s="12"/>
      <c r="AF757" s="12"/>
      <c r="AG757" s="12"/>
      <c r="AH757" s="12"/>
      <c r="AI757" s="12"/>
      <c r="AJ757" s="12"/>
      <c r="AK757" s="12"/>
      <c r="AL757" s="12"/>
      <c r="AM757" s="12"/>
      <c r="AN757" s="12"/>
      <c r="AO757" s="12"/>
      <c r="AP757" s="12"/>
    </row>
    <row r="758" spans="13:42">
      <c r="M758" s="1"/>
      <c r="N758" s="1"/>
      <c r="O758" s="1"/>
      <c r="P758" s="1"/>
      <c r="Q758" s="12"/>
      <c r="R758" s="12"/>
      <c r="S758" s="12"/>
      <c r="T758" s="12"/>
      <c r="U758" s="12"/>
      <c r="V758" s="12"/>
      <c r="W758" s="12"/>
      <c r="X758" s="12"/>
      <c r="Y758" s="12"/>
      <c r="Z758" s="12"/>
      <c r="AA758" s="12"/>
      <c r="AB758" s="12"/>
      <c r="AC758" s="12"/>
      <c r="AD758" s="12"/>
      <c r="AE758" s="12"/>
      <c r="AF758" s="12"/>
      <c r="AG758" s="12"/>
      <c r="AH758" s="12"/>
      <c r="AI758" s="12"/>
      <c r="AJ758" s="12"/>
      <c r="AK758" s="12"/>
      <c r="AL758" s="12"/>
      <c r="AM758" s="12"/>
      <c r="AN758" s="12"/>
      <c r="AO758" s="12"/>
      <c r="AP758" s="12"/>
    </row>
    <row r="759" spans="13:42">
      <c r="M759" s="1"/>
      <c r="N759" s="1"/>
      <c r="O759" s="1"/>
      <c r="P759" s="1"/>
      <c r="Q759" s="12"/>
      <c r="R759" s="12"/>
      <c r="S759" s="12"/>
      <c r="T759" s="12"/>
      <c r="U759" s="12"/>
      <c r="V759" s="12"/>
      <c r="W759" s="12"/>
      <c r="X759" s="12"/>
      <c r="Y759" s="12"/>
      <c r="Z759" s="12"/>
      <c r="AA759" s="12"/>
      <c r="AB759" s="12"/>
      <c r="AC759" s="12"/>
      <c r="AD759" s="12"/>
      <c r="AE759" s="12"/>
      <c r="AF759" s="12"/>
      <c r="AG759" s="12"/>
      <c r="AH759" s="12"/>
      <c r="AI759" s="12"/>
      <c r="AJ759" s="12"/>
      <c r="AK759" s="12"/>
      <c r="AL759" s="12"/>
      <c r="AM759" s="12"/>
      <c r="AN759" s="12"/>
      <c r="AO759" s="12"/>
      <c r="AP759" s="12"/>
    </row>
    <row r="760" spans="13:42">
      <c r="M760" s="1"/>
      <c r="N760" s="1"/>
      <c r="O760" s="1"/>
      <c r="P760" s="1"/>
      <c r="Q760" s="12"/>
      <c r="R760" s="12"/>
      <c r="S760" s="12"/>
      <c r="T760" s="12"/>
      <c r="U760" s="12"/>
      <c r="V760" s="12"/>
      <c r="W760" s="12"/>
      <c r="X760" s="12"/>
      <c r="Y760" s="12"/>
      <c r="Z760" s="12"/>
      <c r="AA760" s="12"/>
      <c r="AB760" s="12"/>
      <c r="AC760" s="12"/>
      <c r="AD760" s="12"/>
      <c r="AE760" s="12"/>
      <c r="AF760" s="12"/>
      <c r="AG760" s="12"/>
      <c r="AH760" s="12"/>
      <c r="AI760" s="12"/>
      <c r="AJ760" s="12"/>
      <c r="AK760" s="12"/>
      <c r="AL760" s="12"/>
      <c r="AM760" s="12"/>
      <c r="AN760" s="12"/>
      <c r="AO760" s="12"/>
      <c r="AP760" s="12"/>
    </row>
    <row r="761" spans="13:42">
      <c r="M761" s="1"/>
      <c r="N761" s="1"/>
      <c r="O761" s="1"/>
      <c r="P761" s="1"/>
      <c r="Q761" s="12"/>
      <c r="R761" s="12"/>
      <c r="S761" s="12"/>
      <c r="T761" s="12"/>
      <c r="U761" s="12"/>
      <c r="V761" s="12"/>
      <c r="W761" s="12"/>
      <c r="X761" s="12"/>
      <c r="Y761" s="12"/>
      <c r="Z761" s="12"/>
      <c r="AA761" s="12"/>
      <c r="AB761" s="12"/>
      <c r="AC761" s="12"/>
      <c r="AD761" s="12"/>
      <c r="AE761" s="12"/>
      <c r="AF761" s="12"/>
      <c r="AG761" s="12"/>
      <c r="AH761" s="12"/>
      <c r="AI761" s="12"/>
      <c r="AJ761" s="12"/>
      <c r="AK761" s="12"/>
      <c r="AL761" s="12"/>
      <c r="AM761" s="12"/>
      <c r="AN761" s="12"/>
      <c r="AO761" s="12"/>
      <c r="AP761" s="12"/>
    </row>
    <row r="762" spans="13:42">
      <c r="M762" s="1"/>
      <c r="N762" s="1"/>
      <c r="O762" s="1"/>
      <c r="P762" s="1"/>
      <c r="Q762" s="12"/>
      <c r="R762" s="12"/>
      <c r="S762" s="12"/>
      <c r="T762" s="12"/>
      <c r="U762" s="12"/>
      <c r="V762" s="12"/>
      <c r="W762" s="12"/>
      <c r="X762" s="12"/>
      <c r="Y762" s="12"/>
      <c r="Z762" s="12"/>
      <c r="AA762" s="12"/>
      <c r="AB762" s="12"/>
      <c r="AC762" s="12"/>
      <c r="AD762" s="12"/>
      <c r="AE762" s="12"/>
      <c r="AF762" s="12"/>
      <c r="AG762" s="12"/>
      <c r="AH762" s="12"/>
      <c r="AI762" s="12"/>
      <c r="AJ762" s="12"/>
      <c r="AK762" s="12"/>
      <c r="AL762" s="12"/>
      <c r="AM762" s="12"/>
      <c r="AN762" s="12"/>
      <c r="AO762" s="12"/>
      <c r="AP762" s="12"/>
    </row>
    <row r="763" spans="13:42">
      <c r="M763" s="1"/>
      <c r="N763" s="1"/>
      <c r="O763" s="1"/>
      <c r="P763" s="1"/>
      <c r="Q763" s="12"/>
      <c r="R763" s="12"/>
      <c r="S763" s="12"/>
      <c r="T763" s="12"/>
      <c r="U763" s="12"/>
      <c r="V763" s="12"/>
      <c r="W763" s="12"/>
      <c r="X763" s="12"/>
      <c r="Y763" s="12"/>
      <c r="Z763" s="12"/>
      <c r="AA763" s="12"/>
      <c r="AB763" s="12"/>
      <c r="AC763" s="12"/>
      <c r="AD763" s="12"/>
      <c r="AE763" s="12"/>
      <c r="AF763" s="12"/>
      <c r="AG763" s="12"/>
      <c r="AH763" s="12"/>
      <c r="AI763" s="12"/>
      <c r="AJ763" s="12"/>
      <c r="AK763" s="12"/>
      <c r="AL763" s="12"/>
      <c r="AM763" s="12"/>
      <c r="AN763" s="12"/>
      <c r="AO763" s="12"/>
      <c r="AP763" s="12"/>
    </row>
    <row r="764" spans="13:42">
      <c r="M764" s="1"/>
      <c r="N764" s="1"/>
      <c r="O764" s="1"/>
      <c r="P764" s="1"/>
      <c r="Q764" s="12"/>
      <c r="R764" s="12"/>
      <c r="S764" s="12"/>
      <c r="T764" s="12"/>
      <c r="U764" s="12"/>
      <c r="V764" s="12"/>
      <c r="W764" s="12"/>
      <c r="X764" s="12"/>
      <c r="Y764" s="12"/>
      <c r="Z764" s="12"/>
      <c r="AA764" s="12"/>
      <c r="AB764" s="12"/>
      <c r="AC764" s="12"/>
      <c r="AD764" s="12"/>
      <c r="AE764" s="12"/>
      <c r="AF764" s="12"/>
      <c r="AG764" s="12"/>
      <c r="AH764" s="12"/>
      <c r="AI764" s="12"/>
      <c r="AJ764" s="12"/>
      <c r="AK764" s="12"/>
      <c r="AL764" s="12"/>
      <c r="AM764" s="12"/>
      <c r="AN764" s="12"/>
      <c r="AO764" s="12"/>
      <c r="AP764" s="12"/>
    </row>
    <row r="765" spans="13:42">
      <c r="M765" s="1"/>
      <c r="N765" s="1"/>
      <c r="O765" s="1"/>
      <c r="P765" s="1"/>
      <c r="Q765" s="12"/>
      <c r="R765" s="12"/>
      <c r="S765" s="12"/>
      <c r="T765" s="12"/>
      <c r="U765" s="12"/>
      <c r="V765" s="12"/>
      <c r="W765" s="12"/>
      <c r="X765" s="12"/>
      <c r="Y765" s="12"/>
      <c r="Z765" s="12"/>
      <c r="AA765" s="12"/>
      <c r="AB765" s="12"/>
      <c r="AC765" s="12"/>
      <c r="AD765" s="12"/>
      <c r="AE765" s="12"/>
      <c r="AF765" s="12"/>
      <c r="AG765" s="12"/>
      <c r="AH765" s="12"/>
      <c r="AI765" s="12"/>
      <c r="AJ765" s="12"/>
      <c r="AK765" s="12"/>
      <c r="AL765" s="12"/>
      <c r="AM765" s="12"/>
      <c r="AN765" s="12"/>
      <c r="AO765" s="12"/>
      <c r="AP765" s="12"/>
    </row>
    <row r="766" spans="13:42">
      <c r="M766" s="1"/>
      <c r="N766" s="1"/>
      <c r="O766" s="1"/>
      <c r="P766" s="1"/>
      <c r="Q766" s="12"/>
      <c r="R766" s="12"/>
      <c r="S766" s="12"/>
      <c r="T766" s="12"/>
      <c r="U766" s="12"/>
      <c r="V766" s="12"/>
      <c r="W766" s="12"/>
      <c r="X766" s="12"/>
      <c r="Y766" s="12"/>
      <c r="Z766" s="12"/>
      <c r="AA766" s="12"/>
      <c r="AB766" s="12"/>
      <c r="AC766" s="12"/>
      <c r="AD766" s="12"/>
      <c r="AE766" s="12"/>
      <c r="AF766" s="12"/>
      <c r="AG766" s="12"/>
      <c r="AH766" s="12"/>
      <c r="AI766" s="12"/>
      <c r="AJ766" s="12"/>
      <c r="AK766" s="12"/>
      <c r="AL766" s="12"/>
      <c r="AM766" s="12"/>
      <c r="AN766" s="12"/>
      <c r="AO766" s="12"/>
      <c r="AP766" s="12"/>
    </row>
    <row r="767" spans="13:42">
      <c r="M767" s="1"/>
      <c r="N767" s="1"/>
      <c r="O767" s="1"/>
      <c r="P767" s="1"/>
      <c r="Q767" s="12"/>
      <c r="R767" s="12"/>
      <c r="S767" s="12"/>
      <c r="T767" s="12"/>
      <c r="U767" s="12"/>
      <c r="V767" s="12"/>
      <c r="W767" s="12"/>
      <c r="X767" s="12"/>
      <c r="Y767" s="12"/>
      <c r="Z767" s="12"/>
      <c r="AA767" s="12"/>
      <c r="AB767" s="12"/>
      <c r="AC767" s="12"/>
      <c r="AD767" s="12"/>
      <c r="AE767" s="12"/>
      <c r="AF767" s="12"/>
      <c r="AG767" s="12"/>
      <c r="AH767" s="12"/>
      <c r="AI767" s="12"/>
      <c r="AJ767" s="12"/>
      <c r="AK767" s="12"/>
      <c r="AL767" s="12"/>
      <c r="AM767" s="12"/>
      <c r="AN767" s="12"/>
      <c r="AO767" s="12"/>
      <c r="AP767" s="12"/>
    </row>
    <row r="768" spans="13:42">
      <c r="M768" s="1"/>
      <c r="N768" s="1"/>
      <c r="O768" s="1"/>
      <c r="P768" s="1"/>
      <c r="Q768" s="12"/>
      <c r="R768" s="12"/>
      <c r="S768" s="12"/>
      <c r="T768" s="12"/>
      <c r="U768" s="12"/>
      <c r="V768" s="12"/>
      <c r="W768" s="12"/>
      <c r="X768" s="12"/>
      <c r="Y768" s="12"/>
      <c r="Z768" s="12"/>
      <c r="AA768" s="12"/>
      <c r="AB768" s="12"/>
      <c r="AC768" s="12"/>
      <c r="AD768" s="12"/>
      <c r="AE768" s="12"/>
      <c r="AF768" s="12"/>
      <c r="AG768" s="12"/>
      <c r="AH768" s="12"/>
      <c r="AI768" s="12"/>
      <c r="AJ768" s="12"/>
      <c r="AK768" s="12"/>
      <c r="AL768" s="12"/>
      <c r="AM768" s="12"/>
      <c r="AN768" s="12"/>
      <c r="AO768" s="12"/>
      <c r="AP768" s="12"/>
    </row>
    <row r="769" spans="13:42">
      <c r="M769" s="1"/>
      <c r="N769" s="1"/>
      <c r="O769" s="1"/>
      <c r="P769" s="1"/>
      <c r="Q769" s="12"/>
      <c r="R769" s="12"/>
      <c r="S769" s="12"/>
      <c r="T769" s="12"/>
      <c r="U769" s="12"/>
      <c r="V769" s="12"/>
      <c r="W769" s="12"/>
      <c r="X769" s="12"/>
      <c r="Y769" s="12"/>
      <c r="Z769" s="12"/>
      <c r="AA769" s="12"/>
      <c r="AB769" s="12"/>
      <c r="AC769" s="12"/>
      <c r="AD769" s="12"/>
      <c r="AE769" s="12"/>
      <c r="AF769" s="12"/>
      <c r="AG769" s="12"/>
      <c r="AH769" s="12"/>
      <c r="AI769" s="12"/>
      <c r="AJ769" s="12"/>
      <c r="AK769" s="12"/>
      <c r="AL769" s="12"/>
      <c r="AM769" s="12"/>
      <c r="AN769" s="12"/>
      <c r="AO769" s="12"/>
      <c r="AP769" s="12"/>
    </row>
    <row r="770" spans="13:42">
      <c r="M770" s="1"/>
      <c r="N770" s="1"/>
      <c r="O770" s="1"/>
      <c r="P770" s="1"/>
      <c r="Q770" s="12"/>
      <c r="R770" s="12"/>
      <c r="S770" s="12"/>
      <c r="T770" s="12"/>
      <c r="U770" s="12"/>
      <c r="V770" s="12"/>
      <c r="W770" s="12"/>
      <c r="X770" s="12"/>
      <c r="Y770" s="12"/>
      <c r="Z770" s="12"/>
      <c r="AA770" s="12"/>
      <c r="AB770" s="12"/>
      <c r="AC770" s="12"/>
      <c r="AD770" s="12"/>
      <c r="AE770" s="12"/>
      <c r="AF770" s="12"/>
      <c r="AG770" s="12"/>
      <c r="AH770" s="12"/>
      <c r="AI770" s="12"/>
      <c r="AJ770" s="12"/>
      <c r="AK770" s="12"/>
      <c r="AL770" s="12"/>
      <c r="AM770" s="12"/>
      <c r="AN770" s="12"/>
      <c r="AO770" s="12"/>
      <c r="AP770" s="12"/>
    </row>
    <row r="771" spans="13:42">
      <c r="M771" s="1"/>
      <c r="N771" s="1"/>
      <c r="O771" s="1"/>
      <c r="P771" s="1"/>
      <c r="Q771" s="12"/>
      <c r="R771" s="12"/>
      <c r="S771" s="12"/>
      <c r="T771" s="12"/>
      <c r="U771" s="12"/>
      <c r="V771" s="12"/>
      <c r="W771" s="12"/>
      <c r="X771" s="12"/>
      <c r="Y771" s="12"/>
      <c r="Z771" s="12"/>
      <c r="AA771" s="12"/>
      <c r="AB771" s="12"/>
      <c r="AC771" s="12"/>
      <c r="AD771" s="12"/>
      <c r="AE771" s="12"/>
      <c r="AF771" s="12"/>
      <c r="AG771" s="12"/>
      <c r="AH771" s="12"/>
      <c r="AI771" s="12"/>
      <c r="AJ771" s="12"/>
      <c r="AK771" s="12"/>
      <c r="AL771" s="12"/>
      <c r="AM771" s="12"/>
      <c r="AN771" s="12"/>
      <c r="AO771" s="12"/>
      <c r="AP771" s="12"/>
    </row>
    <row r="772" spans="13:42">
      <c r="M772" s="1"/>
      <c r="N772" s="1"/>
      <c r="O772" s="1"/>
      <c r="P772" s="1"/>
      <c r="Q772" s="12"/>
      <c r="R772" s="12"/>
      <c r="S772" s="12"/>
      <c r="T772" s="12"/>
      <c r="U772" s="12"/>
      <c r="V772" s="12"/>
      <c r="W772" s="12"/>
      <c r="X772" s="12"/>
      <c r="Y772" s="12"/>
      <c r="Z772" s="12"/>
      <c r="AA772" s="12"/>
      <c r="AB772" s="12"/>
      <c r="AC772" s="12"/>
      <c r="AD772" s="12"/>
      <c r="AE772" s="12"/>
      <c r="AF772" s="12"/>
      <c r="AG772" s="12"/>
      <c r="AH772" s="12"/>
      <c r="AI772" s="12"/>
      <c r="AJ772" s="12"/>
      <c r="AK772" s="12"/>
      <c r="AL772" s="12"/>
      <c r="AM772" s="12"/>
      <c r="AN772" s="12"/>
      <c r="AO772" s="12"/>
      <c r="AP772" s="12"/>
    </row>
    <row r="773" spans="13:42">
      <c r="M773" s="1"/>
      <c r="N773" s="1"/>
      <c r="O773" s="1"/>
      <c r="P773" s="1"/>
      <c r="Q773" s="12"/>
      <c r="R773" s="12"/>
      <c r="S773" s="12"/>
      <c r="T773" s="12"/>
      <c r="U773" s="12"/>
      <c r="V773" s="12"/>
      <c r="W773" s="12"/>
      <c r="X773" s="12"/>
      <c r="Y773" s="12"/>
      <c r="Z773" s="12"/>
      <c r="AA773" s="12"/>
      <c r="AB773" s="12"/>
      <c r="AC773" s="12"/>
      <c r="AD773" s="12"/>
      <c r="AE773" s="12"/>
      <c r="AF773" s="12"/>
      <c r="AG773" s="12"/>
      <c r="AH773" s="12"/>
      <c r="AI773" s="12"/>
      <c r="AJ773" s="12"/>
      <c r="AK773" s="12"/>
      <c r="AL773" s="12"/>
      <c r="AM773" s="12"/>
      <c r="AN773" s="12"/>
      <c r="AO773" s="12"/>
      <c r="AP773" s="12"/>
    </row>
    <row r="774" spans="13:42">
      <c r="M774" s="1"/>
      <c r="N774" s="1"/>
      <c r="O774" s="1"/>
      <c r="P774" s="1"/>
      <c r="Q774" s="12"/>
      <c r="R774" s="12"/>
      <c r="S774" s="12"/>
      <c r="T774" s="12"/>
      <c r="U774" s="12"/>
      <c r="V774" s="12"/>
      <c r="W774" s="12"/>
      <c r="X774" s="12"/>
      <c r="Y774" s="12"/>
      <c r="Z774" s="12"/>
      <c r="AA774" s="12"/>
      <c r="AB774" s="12"/>
      <c r="AC774" s="12"/>
      <c r="AD774" s="12"/>
      <c r="AE774" s="12"/>
      <c r="AF774" s="12"/>
      <c r="AG774" s="12"/>
      <c r="AH774" s="12"/>
      <c r="AI774" s="12"/>
      <c r="AJ774" s="12"/>
      <c r="AK774" s="12"/>
      <c r="AL774" s="12"/>
      <c r="AM774" s="12"/>
      <c r="AN774" s="12"/>
      <c r="AO774" s="12"/>
      <c r="AP774" s="12"/>
    </row>
    <row r="775" spans="13:42">
      <c r="M775" s="1"/>
      <c r="N775" s="1"/>
      <c r="O775" s="1"/>
      <c r="P775" s="1"/>
      <c r="Q775" s="12"/>
      <c r="R775" s="12"/>
      <c r="S775" s="12"/>
      <c r="T775" s="12"/>
      <c r="U775" s="12"/>
      <c r="V775" s="12"/>
      <c r="W775" s="12"/>
      <c r="X775" s="12"/>
      <c r="Y775" s="12"/>
      <c r="Z775" s="12"/>
      <c r="AA775" s="12"/>
      <c r="AB775" s="12"/>
      <c r="AC775" s="12"/>
      <c r="AD775" s="12"/>
      <c r="AE775" s="12"/>
      <c r="AF775" s="12"/>
      <c r="AG775" s="12"/>
      <c r="AH775" s="12"/>
      <c r="AI775" s="12"/>
      <c r="AJ775" s="12"/>
      <c r="AK775" s="12"/>
      <c r="AL775" s="12"/>
      <c r="AM775" s="12"/>
      <c r="AN775" s="12"/>
      <c r="AO775" s="12"/>
      <c r="AP775" s="12"/>
    </row>
    <row r="776" spans="13:42">
      <c r="M776" s="1"/>
      <c r="N776" s="1"/>
      <c r="O776" s="1"/>
      <c r="P776" s="1"/>
      <c r="Q776" s="12"/>
      <c r="R776" s="12"/>
      <c r="S776" s="12"/>
      <c r="T776" s="12"/>
      <c r="U776" s="12"/>
      <c r="V776" s="12"/>
      <c r="W776" s="12"/>
      <c r="X776" s="12"/>
      <c r="Y776" s="12"/>
      <c r="Z776" s="12"/>
      <c r="AA776" s="12"/>
      <c r="AB776" s="12"/>
      <c r="AC776" s="12"/>
      <c r="AD776" s="12"/>
      <c r="AE776" s="12"/>
      <c r="AF776" s="12"/>
      <c r="AG776" s="12"/>
      <c r="AH776" s="12"/>
      <c r="AI776" s="12"/>
      <c r="AJ776" s="12"/>
      <c r="AK776" s="12"/>
      <c r="AL776" s="12"/>
      <c r="AM776" s="12"/>
      <c r="AN776" s="12"/>
      <c r="AO776" s="12"/>
      <c r="AP776" s="12"/>
    </row>
    <row r="777" spans="13:42">
      <c r="M777" s="1"/>
      <c r="N777" s="1"/>
      <c r="O777" s="1"/>
      <c r="P777" s="1"/>
      <c r="Q777" s="12"/>
      <c r="R777" s="12"/>
      <c r="S777" s="12"/>
      <c r="T777" s="12"/>
      <c r="U777" s="12"/>
      <c r="V777" s="12"/>
      <c r="W777" s="12"/>
      <c r="X777" s="12"/>
      <c r="Y777" s="12"/>
      <c r="Z777" s="12"/>
      <c r="AA777" s="12"/>
      <c r="AB777" s="12"/>
      <c r="AC777" s="12"/>
      <c r="AD777" s="12"/>
      <c r="AE777" s="12"/>
      <c r="AF777" s="12"/>
      <c r="AG777" s="12"/>
      <c r="AH777" s="12"/>
      <c r="AI777" s="12"/>
      <c r="AJ777" s="12"/>
      <c r="AK777" s="12"/>
      <c r="AL777" s="12"/>
      <c r="AM777" s="12"/>
      <c r="AN777" s="12"/>
      <c r="AO777" s="12"/>
      <c r="AP777" s="12"/>
    </row>
    <row r="778" spans="13:42">
      <c r="M778" s="1"/>
      <c r="N778" s="1"/>
      <c r="O778" s="1"/>
      <c r="P778" s="1"/>
      <c r="Q778" s="12"/>
      <c r="R778" s="12"/>
      <c r="S778" s="12"/>
      <c r="T778" s="12"/>
      <c r="U778" s="12"/>
      <c r="V778" s="12"/>
      <c r="W778" s="12"/>
      <c r="X778" s="12"/>
      <c r="Y778" s="12"/>
      <c r="Z778" s="12"/>
      <c r="AA778" s="12"/>
      <c r="AB778" s="12"/>
      <c r="AC778" s="12"/>
      <c r="AD778" s="12"/>
      <c r="AE778" s="12"/>
      <c r="AF778" s="12"/>
      <c r="AG778" s="12"/>
      <c r="AH778" s="12"/>
      <c r="AI778" s="12"/>
      <c r="AJ778" s="12"/>
      <c r="AK778" s="12"/>
      <c r="AL778" s="12"/>
      <c r="AM778" s="12"/>
      <c r="AN778" s="12"/>
      <c r="AO778" s="12"/>
      <c r="AP778" s="12"/>
    </row>
    <row r="779" spans="13:42">
      <c r="M779" s="1"/>
      <c r="N779" s="1"/>
      <c r="O779" s="1"/>
      <c r="P779" s="1"/>
      <c r="Q779" s="12"/>
      <c r="R779" s="12"/>
      <c r="S779" s="12"/>
      <c r="T779" s="12"/>
      <c r="U779" s="12"/>
      <c r="V779" s="12"/>
      <c r="W779" s="12"/>
      <c r="X779" s="12"/>
      <c r="Y779" s="12"/>
      <c r="Z779" s="12"/>
      <c r="AA779" s="12"/>
      <c r="AB779" s="12"/>
      <c r="AC779" s="12"/>
      <c r="AD779" s="12"/>
      <c r="AE779" s="12"/>
      <c r="AF779" s="12"/>
      <c r="AG779" s="12"/>
      <c r="AH779" s="12"/>
      <c r="AI779" s="12"/>
      <c r="AJ779" s="12"/>
      <c r="AK779" s="12"/>
      <c r="AL779" s="12"/>
      <c r="AM779" s="12"/>
      <c r="AN779" s="12"/>
      <c r="AO779" s="12"/>
      <c r="AP779" s="12"/>
    </row>
    <row r="780" spans="13:42">
      <c r="M780" s="1"/>
      <c r="N780" s="1"/>
      <c r="O780" s="1"/>
      <c r="P780" s="1"/>
      <c r="Q780" s="12"/>
      <c r="R780" s="12"/>
      <c r="S780" s="12"/>
      <c r="T780" s="12"/>
      <c r="U780" s="12"/>
      <c r="V780" s="12"/>
      <c r="W780" s="12"/>
      <c r="X780" s="12"/>
      <c r="Y780" s="12"/>
      <c r="Z780" s="12"/>
      <c r="AA780" s="12"/>
      <c r="AB780" s="12"/>
      <c r="AC780" s="12"/>
      <c r="AD780" s="12"/>
      <c r="AE780" s="12"/>
      <c r="AF780" s="12"/>
      <c r="AG780" s="12"/>
      <c r="AH780" s="12"/>
      <c r="AI780" s="12"/>
      <c r="AJ780" s="12"/>
      <c r="AK780" s="12"/>
      <c r="AL780" s="12"/>
      <c r="AM780" s="12"/>
      <c r="AN780" s="12"/>
      <c r="AO780" s="12"/>
      <c r="AP780" s="12"/>
    </row>
    <row r="781" spans="13:42">
      <c r="M781" s="1"/>
      <c r="N781" s="1"/>
      <c r="O781" s="1"/>
      <c r="P781" s="1"/>
      <c r="Q781" s="12"/>
      <c r="R781" s="12"/>
      <c r="S781" s="12"/>
      <c r="T781" s="12"/>
      <c r="U781" s="12"/>
      <c r="V781" s="12"/>
      <c r="W781" s="12"/>
      <c r="X781" s="12"/>
      <c r="Y781" s="12"/>
      <c r="Z781" s="12"/>
      <c r="AA781" s="12"/>
      <c r="AB781" s="12"/>
      <c r="AC781" s="12"/>
      <c r="AD781" s="12"/>
      <c r="AE781" s="12"/>
      <c r="AF781" s="12"/>
      <c r="AG781" s="12"/>
      <c r="AH781" s="12"/>
      <c r="AI781" s="12"/>
      <c r="AJ781" s="12"/>
      <c r="AK781" s="12"/>
      <c r="AL781" s="12"/>
      <c r="AM781" s="12"/>
      <c r="AN781" s="12"/>
      <c r="AO781" s="12"/>
      <c r="AP781" s="12"/>
    </row>
    <row r="782" spans="13:42">
      <c r="M782" s="1"/>
      <c r="N782" s="1"/>
      <c r="O782" s="1"/>
      <c r="P782" s="1"/>
      <c r="Q782" s="12"/>
      <c r="R782" s="12"/>
      <c r="S782" s="12"/>
      <c r="T782" s="12"/>
      <c r="U782" s="12"/>
      <c r="V782" s="12"/>
      <c r="W782" s="12"/>
      <c r="X782" s="12"/>
      <c r="Y782" s="12"/>
      <c r="Z782" s="12"/>
      <c r="AA782" s="12"/>
      <c r="AB782" s="12"/>
      <c r="AC782" s="12"/>
      <c r="AD782" s="12"/>
      <c r="AE782" s="12"/>
      <c r="AF782" s="12"/>
      <c r="AG782" s="12"/>
      <c r="AH782" s="12"/>
      <c r="AI782" s="12"/>
      <c r="AJ782" s="12"/>
      <c r="AK782" s="12"/>
      <c r="AL782" s="12"/>
      <c r="AM782" s="12"/>
      <c r="AN782" s="12"/>
      <c r="AO782" s="12"/>
      <c r="AP782" s="12"/>
    </row>
    <row r="783" spans="13:42">
      <c r="M783" s="1"/>
      <c r="N783" s="1"/>
      <c r="O783" s="1"/>
      <c r="P783" s="1"/>
      <c r="Q783" s="12"/>
      <c r="R783" s="12"/>
      <c r="S783" s="12"/>
      <c r="T783" s="12"/>
      <c r="U783" s="12"/>
      <c r="V783" s="12"/>
      <c r="W783" s="12"/>
      <c r="X783" s="12"/>
      <c r="Y783" s="12"/>
      <c r="Z783" s="12"/>
      <c r="AA783" s="12"/>
      <c r="AB783" s="12"/>
      <c r="AC783" s="12"/>
      <c r="AD783" s="12"/>
      <c r="AE783" s="12"/>
      <c r="AF783" s="12"/>
      <c r="AG783" s="12"/>
      <c r="AH783" s="12"/>
      <c r="AI783" s="12"/>
      <c r="AJ783" s="12"/>
      <c r="AK783" s="12"/>
      <c r="AL783" s="12"/>
      <c r="AM783" s="12"/>
      <c r="AN783" s="12"/>
      <c r="AO783" s="12"/>
      <c r="AP783" s="12"/>
    </row>
    <row r="784" spans="13:42">
      <c r="M784" s="1"/>
      <c r="N784" s="1"/>
      <c r="O784" s="1"/>
      <c r="P784" s="1"/>
      <c r="Q784" s="12"/>
      <c r="R784" s="12"/>
      <c r="S784" s="12"/>
      <c r="T784" s="12"/>
      <c r="U784" s="12"/>
      <c r="V784" s="12"/>
      <c r="W784" s="12"/>
      <c r="X784" s="12"/>
      <c r="Y784" s="12"/>
      <c r="Z784" s="12"/>
      <c r="AA784" s="12"/>
      <c r="AB784" s="12"/>
      <c r="AC784" s="12"/>
      <c r="AD784" s="12"/>
      <c r="AE784" s="12"/>
      <c r="AF784" s="12"/>
      <c r="AG784" s="12"/>
      <c r="AH784" s="12"/>
      <c r="AI784" s="12"/>
      <c r="AJ784" s="12"/>
      <c r="AK784" s="12"/>
      <c r="AL784" s="12"/>
      <c r="AM784" s="12"/>
      <c r="AN784" s="12"/>
      <c r="AO784" s="12"/>
      <c r="AP784" s="12"/>
    </row>
    <row r="785" spans="13:42">
      <c r="M785" s="1"/>
      <c r="N785" s="1"/>
      <c r="O785" s="1"/>
      <c r="P785" s="1"/>
      <c r="Q785" s="12"/>
      <c r="R785" s="12"/>
      <c r="S785" s="12"/>
      <c r="T785" s="12"/>
      <c r="U785" s="12"/>
      <c r="V785" s="12"/>
      <c r="W785" s="12"/>
      <c r="X785" s="12"/>
      <c r="Y785" s="12"/>
      <c r="Z785" s="12"/>
      <c r="AA785" s="12"/>
      <c r="AB785" s="12"/>
      <c r="AC785" s="12"/>
      <c r="AD785" s="12"/>
      <c r="AE785" s="12"/>
      <c r="AF785" s="12"/>
      <c r="AG785" s="12"/>
      <c r="AH785" s="12"/>
      <c r="AI785" s="12"/>
      <c r="AJ785" s="12"/>
      <c r="AK785" s="12"/>
      <c r="AL785" s="12"/>
      <c r="AM785" s="12"/>
      <c r="AN785" s="12"/>
      <c r="AO785" s="12"/>
      <c r="AP785" s="12"/>
    </row>
    <row r="786" spans="13:42">
      <c r="M786" s="1"/>
      <c r="N786" s="1"/>
      <c r="O786" s="1"/>
      <c r="P786" s="1"/>
      <c r="Q786" s="12"/>
      <c r="R786" s="12"/>
      <c r="S786" s="12"/>
      <c r="T786" s="12"/>
      <c r="U786" s="12"/>
      <c r="V786" s="12"/>
      <c r="W786" s="12"/>
      <c r="X786" s="12"/>
      <c r="Y786" s="12"/>
      <c r="Z786" s="12"/>
      <c r="AA786" s="12"/>
      <c r="AB786" s="12"/>
      <c r="AC786" s="12"/>
      <c r="AD786" s="12"/>
      <c r="AE786" s="12"/>
      <c r="AF786" s="12"/>
      <c r="AG786" s="12"/>
      <c r="AH786" s="12"/>
      <c r="AI786" s="12"/>
      <c r="AJ786" s="12"/>
      <c r="AK786" s="12"/>
      <c r="AL786" s="12"/>
      <c r="AM786" s="12"/>
      <c r="AN786" s="12"/>
      <c r="AO786" s="12"/>
      <c r="AP786" s="12"/>
    </row>
    <row r="787" spans="13:42">
      <c r="M787" s="1"/>
      <c r="N787" s="1"/>
      <c r="O787" s="1"/>
      <c r="P787" s="1"/>
      <c r="Q787" s="12"/>
      <c r="R787" s="12"/>
      <c r="S787" s="12"/>
      <c r="T787" s="12"/>
      <c r="U787" s="12"/>
      <c r="V787" s="12"/>
      <c r="W787" s="12"/>
      <c r="X787" s="12"/>
      <c r="Y787" s="12"/>
      <c r="Z787" s="12"/>
      <c r="AA787" s="12"/>
      <c r="AB787" s="12"/>
      <c r="AC787" s="12"/>
      <c r="AD787" s="12"/>
      <c r="AE787" s="12"/>
      <c r="AF787" s="12"/>
      <c r="AG787" s="12"/>
      <c r="AH787" s="12"/>
      <c r="AI787" s="12"/>
      <c r="AJ787" s="12"/>
      <c r="AK787" s="12"/>
      <c r="AL787" s="12"/>
      <c r="AM787" s="12"/>
      <c r="AN787" s="12"/>
      <c r="AO787" s="12"/>
      <c r="AP787" s="12"/>
    </row>
    <row r="788" spans="13:42">
      <c r="M788" s="1"/>
      <c r="N788" s="1"/>
      <c r="O788" s="1"/>
      <c r="P788" s="1"/>
      <c r="Q788" s="12"/>
      <c r="R788" s="12"/>
      <c r="S788" s="12"/>
      <c r="T788" s="12"/>
      <c r="U788" s="12"/>
      <c r="V788" s="12"/>
      <c r="W788" s="12"/>
      <c r="X788" s="12"/>
      <c r="Y788" s="12"/>
      <c r="Z788" s="12"/>
      <c r="AA788" s="12"/>
      <c r="AB788" s="12"/>
      <c r="AC788" s="12"/>
      <c r="AD788" s="12"/>
      <c r="AE788" s="12"/>
      <c r="AF788" s="12"/>
      <c r="AG788" s="12"/>
      <c r="AH788" s="12"/>
      <c r="AI788" s="12"/>
      <c r="AJ788" s="12"/>
      <c r="AK788" s="12"/>
      <c r="AL788" s="12"/>
      <c r="AM788" s="12"/>
      <c r="AN788" s="12"/>
      <c r="AO788" s="12"/>
      <c r="AP788" s="12"/>
    </row>
    <row r="789" spans="13:42">
      <c r="M789" s="1"/>
      <c r="N789" s="1"/>
      <c r="O789" s="1"/>
      <c r="P789" s="1"/>
      <c r="Q789" s="12"/>
      <c r="R789" s="12"/>
      <c r="S789" s="12"/>
      <c r="T789" s="12"/>
      <c r="U789" s="12"/>
      <c r="V789" s="12"/>
      <c r="W789" s="12"/>
      <c r="X789" s="12"/>
      <c r="Y789" s="12"/>
      <c r="Z789" s="12"/>
      <c r="AA789" s="12"/>
      <c r="AB789" s="12"/>
      <c r="AC789" s="12"/>
      <c r="AD789" s="12"/>
      <c r="AE789" s="12"/>
      <c r="AF789" s="12"/>
      <c r="AG789" s="12"/>
      <c r="AH789" s="12"/>
      <c r="AI789" s="12"/>
      <c r="AJ789" s="12"/>
      <c r="AK789" s="12"/>
      <c r="AL789" s="12"/>
      <c r="AM789" s="12"/>
      <c r="AN789" s="12"/>
      <c r="AO789" s="12"/>
      <c r="AP789" s="12"/>
    </row>
    <row r="790" spans="13:42">
      <c r="M790" s="1"/>
      <c r="N790" s="1"/>
      <c r="O790" s="1"/>
      <c r="P790" s="1"/>
      <c r="Q790" s="12"/>
      <c r="R790" s="12"/>
      <c r="S790" s="12"/>
      <c r="T790" s="12"/>
      <c r="U790" s="12"/>
      <c r="V790" s="12"/>
      <c r="W790" s="12"/>
      <c r="X790" s="12"/>
      <c r="Y790" s="12"/>
      <c r="Z790" s="12"/>
      <c r="AA790" s="12"/>
      <c r="AB790" s="12"/>
      <c r="AC790" s="12"/>
      <c r="AD790" s="12"/>
      <c r="AE790" s="12"/>
      <c r="AF790" s="12"/>
      <c r="AG790" s="12"/>
      <c r="AH790" s="12"/>
      <c r="AI790" s="12"/>
      <c r="AJ790" s="12"/>
      <c r="AK790" s="12"/>
      <c r="AL790" s="12"/>
      <c r="AM790" s="12"/>
      <c r="AN790" s="12"/>
      <c r="AO790" s="12"/>
      <c r="AP790" s="12"/>
    </row>
    <row r="791" spans="13:42">
      <c r="M791" s="1"/>
      <c r="N791" s="1"/>
      <c r="O791" s="1"/>
      <c r="P791" s="1"/>
      <c r="Q791" s="12"/>
      <c r="R791" s="12"/>
      <c r="S791" s="12"/>
      <c r="T791" s="12"/>
      <c r="U791" s="12"/>
      <c r="V791" s="12"/>
      <c r="W791" s="12"/>
      <c r="X791" s="12"/>
      <c r="Y791" s="12"/>
      <c r="Z791" s="12"/>
      <c r="AA791" s="12"/>
      <c r="AB791" s="12"/>
      <c r="AC791" s="12"/>
      <c r="AD791" s="12"/>
      <c r="AE791" s="12"/>
      <c r="AF791" s="12"/>
      <c r="AG791" s="12"/>
      <c r="AH791" s="12"/>
      <c r="AI791" s="12"/>
      <c r="AJ791" s="12"/>
      <c r="AK791" s="12"/>
      <c r="AL791" s="12"/>
      <c r="AM791" s="12"/>
      <c r="AN791" s="12"/>
      <c r="AO791" s="12"/>
      <c r="AP791" s="12"/>
    </row>
    <row r="792" spans="13:42">
      <c r="M792" s="1"/>
      <c r="N792" s="1"/>
      <c r="O792" s="1"/>
      <c r="P792" s="1"/>
      <c r="Q792" s="12"/>
      <c r="R792" s="12"/>
      <c r="S792" s="12"/>
      <c r="T792" s="12"/>
      <c r="U792" s="12"/>
      <c r="V792" s="12"/>
      <c r="W792" s="12"/>
      <c r="X792" s="12"/>
      <c r="Y792" s="12"/>
      <c r="Z792" s="12"/>
      <c r="AA792" s="12"/>
      <c r="AB792" s="12"/>
      <c r="AC792" s="12"/>
      <c r="AD792" s="12"/>
      <c r="AE792" s="12"/>
      <c r="AF792" s="12"/>
      <c r="AG792" s="12"/>
      <c r="AH792" s="12"/>
      <c r="AI792" s="12"/>
      <c r="AJ792" s="12"/>
      <c r="AK792" s="12"/>
      <c r="AL792" s="12"/>
      <c r="AM792" s="12"/>
      <c r="AN792" s="12"/>
      <c r="AO792" s="12"/>
      <c r="AP792" s="12"/>
    </row>
    <row r="793" spans="13:42">
      <c r="M793" s="1"/>
      <c r="N793" s="1"/>
      <c r="O793" s="1"/>
      <c r="P793" s="1"/>
      <c r="Q793" s="12"/>
      <c r="R793" s="12"/>
      <c r="S793" s="12"/>
      <c r="T793" s="12"/>
      <c r="U793" s="12"/>
      <c r="V793" s="12"/>
      <c r="W793" s="12"/>
      <c r="X793" s="12"/>
      <c r="Y793" s="12"/>
      <c r="Z793" s="12"/>
      <c r="AA793" s="12"/>
      <c r="AB793" s="12"/>
      <c r="AC793" s="12"/>
      <c r="AD793" s="12"/>
      <c r="AE793" s="12"/>
      <c r="AF793" s="12"/>
      <c r="AG793" s="12"/>
      <c r="AH793" s="12"/>
      <c r="AI793" s="12"/>
      <c r="AJ793" s="12"/>
      <c r="AK793" s="12"/>
      <c r="AL793" s="12"/>
      <c r="AM793" s="12"/>
      <c r="AN793" s="12"/>
      <c r="AO793" s="12"/>
      <c r="AP793" s="12"/>
    </row>
    <row r="794" spans="13:42">
      <c r="M794" s="1"/>
      <c r="N794" s="1"/>
      <c r="O794" s="1"/>
      <c r="P794" s="1"/>
      <c r="Q794" s="12"/>
      <c r="R794" s="12"/>
      <c r="S794" s="12"/>
      <c r="T794" s="12"/>
      <c r="U794" s="12"/>
      <c r="V794" s="12"/>
      <c r="W794" s="12"/>
      <c r="X794" s="12"/>
      <c r="Y794" s="12"/>
      <c r="Z794" s="12"/>
      <c r="AA794" s="12"/>
      <c r="AB794" s="12"/>
      <c r="AC794" s="12"/>
      <c r="AD794" s="12"/>
      <c r="AE794" s="12"/>
      <c r="AF794" s="12"/>
      <c r="AG794" s="12"/>
      <c r="AH794" s="12"/>
      <c r="AI794" s="12"/>
      <c r="AJ794" s="12"/>
      <c r="AK794" s="12"/>
      <c r="AL794" s="12"/>
      <c r="AM794" s="12"/>
      <c r="AN794" s="12"/>
      <c r="AO794" s="12"/>
      <c r="AP794" s="12"/>
    </row>
    <row r="795" spans="13:42">
      <c r="M795" s="1"/>
      <c r="N795" s="1"/>
      <c r="O795" s="1"/>
      <c r="P795" s="1"/>
      <c r="Q795" s="12"/>
      <c r="R795" s="12"/>
      <c r="S795" s="12"/>
      <c r="T795" s="12"/>
      <c r="U795" s="12"/>
      <c r="V795" s="12"/>
      <c r="W795" s="12"/>
      <c r="X795" s="12"/>
      <c r="Y795" s="12"/>
      <c r="Z795" s="12"/>
      <c r="AA795" s="12"/>
      <c r="AB795" s="12"/>
      <c r="AC795" s="12"/>
      <c r="AD795" s="12"/>
      <c r="AE795" s="12"/>
      <c r="AF795" s="12"/>
      <c r="AG795" s="12"/>
      <c r="AH795" s="12"/>
      <c r="AI795" s="12"/>
      <c r="AJ795" s="12"/>
      <c r="AK795" s="12"/>
      <c r="AL795" s="12"/>
      <c r="AM795" s="12"/>
      <c r="AN795" s="12"/>
      <c r="AO795" s="12"/>
      <c r="AP795" s="12"/>
    </row>
    <row r="796" spans="13:42">
      <c r="M796" s="1"/>
      <c r="N796" s="1"/>
      <c r="O796" s="1"/>
      <c r="P796" s="1"/>
      <c r="Q796" s="12"/>
      <c r="R796" s="12"/>
      <c r="S796" s="12"/>
      <c r="T796" s="12"/>
      <c r="U796" s="12"/>
      <c r="V796" s="12"/>
      <c r="W796" s="12"/>
      <c r="X796" s="12"/>
      <c r="Y796" s="12"/>
      <c r="Z796" s="12"/>
      <c r="AA796" s="12"/>
      <c r="AB796" s="12"/>
      <c r="AC796" s="12"/>
      <c r="AD796" s="12"/>
      <c r="AE796" s="12"/>
      <c r="AF796" s="12"/>
      <c r="AG796" s="12"/>
      <c r="AH796" s="12"/>
      <c r="AI796" s="12"/>
      <c r="AJ796" s="12"/>
      <c r="AK796" s="12"/>
      <c r="AL796" s="12"/>
      <c r="AM796" s="12"/>
      <c r="AN796" s="12"/>
      <c r="AO796" s="12"/>
      <c r="AP796" s="12"/>
    </row>
    <row r="797" spans="13:42">
      <c r="M797" s="1"/>
      <c r="N797" s="1"/>
      <c r="O797" s="1"/>
      <c r="P797" s="1"/>
      <c r="Q797" s="12"/>
      <c r="R797" s="12"/>
      <c r="S797" s="12"/>
      <c r="T797" s="12"/>
      <c r="U797" s="12"/>
      <c r="V797" s="12"/>
      <c r="W797" s="12"/>
      <c r="X797" s="12"/>
      <c r="Y797" s="12"/>
      <c r="Z797" s="12"/>
      <c r="AA797" s="12"/>
      <c r="AB797" s="12"/>
      <c r="AC797" s="12"/>
      <c r="AD797" s="12"/>
      <c r="AE797" s="12"/>
      <c r="AF797" s="12"/>
      <c r="AG797" s="12"/>
      <c r="AH797" s="12"/>
      <c r="AI797" s="12"/>
      <c r="AJ797" s="12"/>
      <c r="AK797" s="12"/>
      <c r="AL797" s="12"/>
      <c r="AM797" s="12"/>
      <c r="AN797" s="12"/>
      <c r="AO797" s="12"/>
      <c r="AP797" s="12"/>
    </row>
    <row r="798" spans="13:42">
      <c r="M798" s="1"/>
      <c r="N798" s="1"/>
      <c r="O798" s="1"/>
      <c r="P798" s="1"/>
      <c r="Q798" s="12"/>
      <c r="R798" s="12"/>
      <c r="S798" s="12"/>
      <c r="T798" s="12"/>
      <c r="U798" s="12"/>
      <c r="V798" s="12"/>
      <c r="W798" s="12"/>
      <c r="X798" s="12"/>
      <c r="Y798" s="12"/>
      <c r="Z798" s="12"/>
      <c r="AA798" s="12"/>
      <c r="AB798" s="12"/>
      <c r="AC798" s="12"/>
      <c r="AD798" s="12"/>
      <c r="AE798" s="12"/>
      <c r="AF798" s="12"/>
      <c r="AG798" s="12"/>
      <c r="AH798" s="12"/>
      <c r="AI798" s="12"/>
      <c r="AJ798" s="12"/>
      <c r="AK798" s="12"/>
      <c r="AL798" s="12"/>
      <c r="AM798" s="12"/>
      <c r="AN798" s="12"/>
      <c r="AO798" s="12"/>
      <c r="AP798" s="12"/>
    </row>
    <row r="799" spans="13:42">
      <c r="M799" s="1"/>
      <c r="N799" s="1"/>
      <c r="O799" s="1"/>
      <c r="P799" s="1"/>
      <c r="Q799" s="12"/>
      <c r="R799" s="12"/>
      <c r="S799" s="12"/>
      <c r="T799" s="12"/>
      <c r="U799" s="12"/>
      <c r="V799" s="12"/>
      <c r="W799" s="12"/>
      <c r="X799" s="12"/>
      <c r="Y799" s="12"/>
      <c r="Z799" s="12"/>
      <c r="AA799" s="12"/>
      <c r="AB799" s="12"/>
      <c r="AC799" s="12"/>
      <c r="AD799" s="12"/>
      <c r="AE799" s="12"/>
      <c r="AF799" s="12"/>
      <c r="AG799" s="12"/>
      <c r="AH799" s="12"/>
      <c r="AI799" s="12"/>
      <c r="AJ799" s="12"/>
      <c r="AK799" s="12"/>
      <c r="AL799" s="12"/>
      <c r="AM799" s="12"/>
      <c r="AN799" s="12"/>
      <c r="AO799" s="12"/>
      <c r="AP799" s="12"/>
    </row>
    <row r="800" spans="13:42">
      <c r="M800" s="1"/>
      <c r="N800" s="1"/>
      <c r="O800" s="1"/>
      <c r="P800" s="1"/>
      <c r="Q800" s="12"/>
      <c r="R800" s="12"/>
      <c r="S800" s="12"/>
      <c r="T800" s="12"/>
      <c r="U800" s="12"/>
      <c r="V800" s="12"/>
      <c r="W800" s="12"/>
      <c r="X800" s="12"/>
      <c r="Y800" s="12"/>
      <c r="Z800" s="12"/>
      <c r="AA800" s="12"/>
      <c r="AB800" s="12"/>
      <c r="AC800" s="12"/>
      <c r="AD800" s="12"/>
      <c r="AE800" s="12"/>
      <c r="AF800" s="12"/>
      <c r="AG800" s="12"/>
      <c r="AH800" s="12"/>
      <c r="AI800" s="12"/>
      <c r="AJ800" s="12"/>
      <c r="AK800" s="12"/>
      <c r="AL800" s="12"/>
      <c r="AM800" s="12"/>
      <c r="AN800" s="12"/>
      <c r="AO800" s="12"/>
      <c r="AP800" s="12"/>
    </row>
    <row r="801" spans="13:42">
      <c r="M801" s="1"/>
      <c r="N801" s="1"/>
      <c r="O801" s="1"/>
      <c r="P801" s="1"/>
      <c r="Q801" s="12"/>
      <c r="R801" s="12"/>
      <c r="S801" s="12"/>
      <c r="T801" s="12"/>
      <c r="U801" s="12"/>
      <c r="V801" s="12"/>
      <c r="W801" s="12"/>
      <c r="X801" s="12"/>
      <c r="Y801" s="12"/>
      <c r="Z801" s="12"/>
      <c r="AA801" s="12"/>
      <c r="AB801" s="12"/>
      <c r="AC801" s="12"/>
      <c r="AD801" s="12"/>
      <c r="AE801" s="12"/>
      <c r="AF801" s="12"/>
      <c r="AG801" s="12"/>
      <c r="AH801" s="12"/>
      <c r="AI801" s="12"/>
      <c r="AJ801" s="12"/>
      <c r="AK801" s="12"/>
      <c r="AL801" s="12"/>
      <c r="AM801" s="12"/>
      <c r="AN801" s="12"/>
      <c r="AO801" s="12"/>
      <c r="AP801" s="12"/>
    </row>
    <row r="802" spans="13:42">
      <c r="M802" s="1"/>
      <c r="N802" s="1"/>
      <c r="O802" s="1"/>
      <c r="P802" s="1"/>
      <c r="Q802" s="12"/>
      <c r="R802" s="12"/>
      <c r="S802" s="12"/>
      <c r="T802" s="12"/>
      <c r="U802" s="12"/>
      <c r="V802" s="12"/>
      <c r="W802" s="12"/>
      <c r="X802" s="12"/>
      <c r="Y802" s="12"/>
      <c r="Z802" s="12"/>
      <c r="AA802" s="12"/>
      <c r="AB802" s="12"/>
      <c r="AC802" s="12"/>
      <c r="AD802" s="12"/>
      <c r="AE802" s="12"/>
      <c r="AF802" s="12"/>
      <c r="AG802" s="12"/>
      <c r="AH802" s="12"/>
      <c r="AI802" s="12"/>
      <c r="AJ802" s="12"/>
      <c r="AK802" s="12"/>
      <c r="AL802" s="12"/>
      <c r="AM802" s="12"/>
      <c r="AN802" s="12"/>
      <c r="AO802" s="12"/>
      <c r="AP802" s="12"/>
    </row>
    <row r="803" spans="13:42">
      <c r="M803" s="1"/>
      <c r="N803" s="1"/>
      <c r="O803" s="1"/>
      <c r="P803" s="1"/>
      <c r="Q803" s="12"/>
      <c r="R803" s="12"/>
      <c r="S803" s="12"/>
      <c r="T803" s="12"/>
      <c r="U803" s="12"/>
      <c r="V803" s="12"/>
      <c r="W803" s="12"/>
      <c r="X803" s="12"/>
      <c r="Y803" s="12"/>
      <c r="Z803" s="12"/>
      <c r="AA803" s="12"/>
      <c r="AB803" s="12"/>
      <c r="AC803" s="12"/>
      <c r="AD803" s="12"/>
      <c r="AE803" s="12"/>
      <c r="AF803" s="12"/>
      <c r="AG803" s="12"/>
      <c r="AH803" s="12"/>
      <c r="AI803" s="12"/>
      <c r="AJ803" s="12"/>
      <c r="AK803" s="12"/>
      <c r="AL803" s="12"/>
      <c r="AM803" s="12"/>
      <c r="AN803" s="12"/>
      <c r="AO803" s="12"/>
      <c r="AP803" s="12"/>
    </row>
    <row r="804" spans="13:42">
      <c r="M804" s="1"/>
      <c r="N804" s="1"/>
      <c r="O804" s="1"/>
      <c r="P804" s="1"/>
      <c r="Q804" s="12"/>
      <c r="R804" s="12"/>
      <c r="S804" s="12"/>
      <c r="T804" s="12"/>
      <c r="U804" s="12"/>
      <c r="V804" s="12"/>
      <c r="W804" s="12"/>
      <c r="X804" s="12"/>
      <c r="Y804" s="12"/>
      <c r="Z804" s="12"/>
      <c r="AA804" s="12"/>
      <c r="AB804" s="12"/>
      <c r="AC804" s="12"/>
      <c r="AD804" s="12"/>
      <c r="AE804" s="12"/>
      <c r="AF804" s="12"/>
      <c r="AG804" s="12"/>
      <c r="AH804" s="12"/>
      <c r="AI804" s="12"/>
      <c r="AJ804" s="12"/>
      <c r="AK804" s="12"/>
      <c r="AL804" s="12"/>
      <c r="AM804" s="12"/>
      <c r="AN804" s="12"/>
      <c r="AO804" s="12"/>
      <c r="AP804" s="12"/>
    </row>
    <row r="805" spans="13:42">
      <c r="M805" s="1"/>
      <c r="N805" s="1"/>
      <c r="O805" s="1"/>
      <c r="P805" s="1"/>
      <c r="Q805" s="12"/>
      <c r="R805" s="12"/>
      <c r="S805" s="12"/>
      <c r="T805" s="12"/>
      <c r="U805" s="12"/>
      <c r="V805" s="12"/>
      <c r="W805" s="12"/>
      <c r="X805" s="12"/>
      <c r="Y805" s="12"/>
      <c r="Z805" s="12"/>
      <c r="AA805" s="12"/>
      <c r="AB805" s="12"/>
      <c r="AC805" s="12"/>
      <c r="AD805" s="12"/>
      <c r="AE805" s="12"/>
      <c r="AF805" s="12"/>
      <c r="AG805" s="12"/>
      <c r="AH805" s="12"/>
      <c r="AI805" s="12"/>
      <c r="AJ805" s="12"/>
      <c r="AK805" s="12"/>
      <c r="AL805" s="12"/>
      <c r="AM805" s="12"/>
      <c r="AN805" s="12"/>
      <c r="AO805" s="12"/>
      <c r="AP805" s="12"/>
    </row>
    <row r="806" spans="13:42">
      <c r="M806" s="1"/>
      <c r="N806" s="1"/>
      <c r="O806" s="1"/>
      <c r="P806" s="1"/>
      <c r="Q806" s="12"/>
      <c r="R806" s="12"/>
      <c r="S806" s="12"/>
      <c r="T806" s="12"/>
      <c r="U806" s="12"/>
      <c r="V806" s="12"/>
      <c r="W806" s="12"/>
      <c r="X806" s="12"/>
      <c r="Y806" s="12"/>
      <c r="Z806" s="12"/>
      <c r="AA806" s="12"/>
      <c r="AB806" s="12"/>
      <c r="AC806" s="12"/>
      <c r="AD806" s="12"/>
      <c r="AE806" s="12"/>
      <c r="AF806" s="12"/>
      <c r="AG806" s="12"/>
      <c r="AH806" s="12"/>
      <c r="AI806" s="12"/>
      <c r="AJ806" s="12"/>
      <c r="AK806" s="12"/>
      <c r="AL806" s="12"/>
      <c r="AM806" s="12"/>
      <c r="AN806" s="12"/>
      <c r="AO806" s="12"/>
      <c r="AP806" s="12"/>
    </row>
    <row r="807" spans="13:42">
      <c r="M807" s="1"/>
      <c r="N807" s="1"/>
      <c r="O807" s="1"/>
      <c r="P807" s="1"/>
      <c r="Q807" s="12"/>
      <c r="R807" s="12"/>
      <c r="S807" s="12"/>
      <c r="T807" s="12"/>
      <c r="U807" s="12"/>
      <c r="V807" s="12"/>
      <c r="W807" s="12"/>
      <c r="X807" s="12"/>
      <c r="Y807" s="12"/>
      <c r="Z807" s="12"/>
      <c r="AA807" s="12"/>
      <c r="AB807" s="12"/>
      <c r="AC807" s="12"/>
      <c r="AD807" s="12"/>
      <c r="AE807" s="12"/>
      <c r="AF807" s="12"/>
      <c r="AG807" s="12"/>
      <c r="AH807" s="12"/>
      <c r="AI807" s="12"/>
      <c r="AJ807" s="12"/>
      <c r="AK807" s="12"/>
      <c r="AL807" s="12"/>
      <c r="AM807" s="12"/>
      <c r="AN807" s="12"/>
      <c r="AO807" s="12"/>
      <c r="AP807" s="12"/>
    </row>
    <row r="808" spans="13:42">
      <c r="M808" s="1"/>
      <c r="N808" s="1"/>
      <c r="O808" s="1"/>
      <c r="P808" s="1"/>
      <c r="Q808" s="12"/>
      <c r="R808" s="12"/>
      <c r="S808" s="12"/>
      <c r="T808" s="12"/>
      <c r="U808" s="12"/>
      <c r="V808" s="12"/>
      <c r="W808" s="12"/>
      <c r="X808" s="12"/>
      <c r="Y808" s="12"/>
      <c r="Z808" s="12"/>
      <c r="AA808" s="12"/>
      <c r="AB808" s="12"/>
      <c r="AC808" s="12"/>
      <c r="AD808" s="12"/>
      <c r="AE808" s="12"/>
      <c r="AF808" s="12"/>
      <c r="AG808" s="12"/>
      <c r="AH808" s="12"/>
      <c r="AI808" s="12"/>
      <c r="AJ808" s="12"/>
      <c r="AK808" s="12"/>
      <c r="AL808" s="12"/>
      <c r="AM808" s="12"/>
      <c r="AN808" s="12"/>
      <c r="AO808" s="12"/>
      <c r="AP808" s="12"/>
    </row>
    <row r="809" spans="13:42">
      <c r="M809" s="1"/>
      <c r="N809" s="1"/>
      <c r="O809" s="1"/>
      <c r="P809" s="1"/>
      <c r="Q809" s="12"/>
      <c r="R809" s="12"/>
      <c r="S809" s="12"/>
      <c r="T809" s="12"/>
      <c r="U809" s="12"/>
      <c r="V809" s="12"/>
      <c r="W809" s="12"/>
      <c r="X809" s="12"/>
      <c r="Y809" s="12"/>
      <c r="Z809" s="12"/>
      <c r="AA809" s="12"/>
      <c r="AB809" s="12"/>
      <c r="AC809" s="12"/>
      <c r="AD809" s="12"/>
      <c r="AE809" s="12"/>
      <c r="AF809" s="12"/>
      <c r="AG809" s="12"/>
      <c r="AH809" s="12"/>
      <c r="AI809" s="12"/>
      <c r="AJ809" s="12"/>
      <c r="AK809" s="12"/>
      <c r="AL809" s="12"/>
      <c r="AM809" s="12"/>
      <c r="AN809" s="12"/>
      <c r="AO809" s="12"/>
      <c r="AP809" s="12"/>
    </row>
    <row r="810" spans="13:42">
      <c r="M810" s="1"/>
      <c r="N810" s="1"/>
      <c r="O810" s="1"/>
      <c r="P810" s="1"/>
      <c r="Q810" s="12"/>
      <c r="R810" s="12"/>
      <c r="S810" s="12"/>
      <c r="T810" s="12"/>
      <c r="U810" s="12"/>
      <c r="V810" s="12"/>
      <c r="W810" s="12"/>
      <c r="X810" s="12"/>
      <c r="Y810" s="12"/>
      <c r="Z810" s="12"/>
      <c r="AA810" s="12"/>
      <c r="AB810" s="12"/>
      <c r="AC810" s="12"/>
      <c r="AD810" s="12"/>
      <c r="AE810" s="12"/>
      <c r="AF810" s="12"/>
      <c r="AG810" s="12"/>
      <c r="AH810" s="12"/>
      <c r="AI810" s="12"/>
      <c r="AJ810" s="12"/>
      <c r="AK810" s="12"/>
      <c r="AL810" s="12"/>
      <c r="AM810" s="12"/>
      <c r="AN810" s="12"/>
      <c r="AO810" s="12"/>
      <c r="AP810" s="12"/>
    </row>
    <row r="811" spans="13:42">
      <c r="M811" s="1"/>
      <c r="N811" s="1"/>
      <c r="O811" s="1"/>
      <c r="P811" s="1"/>
      <c r="Q811" s="12"/>
      <c r="R811" s="12"/>
      <c r="S811" s="12"/>
      <c r="T811" s="12"/>
      <c r="U811" s="12"/>
      <c r="V811" s="12"/>
      <c r="W811" s="12"/>
      <c r="X811" s="12"/>
      <c r="Y811" s="12"/>
      <c r="Z811" s="12"/>
      <c r="AA811" s="12"/>
      <c r="AB811" s="12"/>
      <c r="AC811" s="12"/>
      <c r="AD811" s="12"/>
      <c r="AE811" s="12"/>
      <c r="AF811" s="12"/>
      <c r="AG811" s="12"/>
      <c r="AH811" s="12"/>
      <c r="AI811" s="12"/>
      <c r="AJ811" s="12"/>
      <c r="AK811" s="12"/>
      <c r="AL811" s="12"/>
      <c r="AM811" s="12"/>
      <c r="AN811" s="12"/>
      <c r="AO811" s="12"/>
      <c r="AP811" s="12"/>
    </row>
    <row r="812" spans="13:42">
      <c r="M812" s="1"/>
      <c r="N812" s="1"/>
      <c r="O812" s="1"/>
      <c r="P812" s="1"/>
      <c r="Q812" s="12"/>
      <c r="R812" s="12"/>
      <c r="S812" s="12"/>
      <c r="T812" s="12"/>
      <c r="U812" s="12"/>
      <c r="V812" s="12"/>
      <c r="W812" s="12"/>
      <c r="X812" s="12"/>
      <c r="Y812" s="12"/>
      <c r="Z812" s="12"/>
      <c r="AA812" s="12"/>
      <c r="AB812" s="12"/>
      <c r="AC812" s="12"/>
      <c r="AD812" s="12"/>
      <c r="AE812" s="12"/>
      <c r="AF812" s="12"/>
      <c r="AG812" s="12"/>
      <c r="AH812" s="12"/>
      <c r="AI812" s="12"/>
      <c r="AJ812" s="12"/>
      <c r="AK812" s="12"/>
      <c r="AL812" s="12"/>
      <c r="AM812" s="12"/>
      <c r="AN812" s="12"/>
      <c r="AO812" s="12"/>
      <c r="AP812" s="12"/>
    </row>
    <row r="813" spans="13:42">
      <c r="M813" s="1"/>
      <c r="N813" s="1"/>
      <c r="O813" s="1"/>
      <c r="P813" s="1"/>
      <c r="Q813" s="12"/>
      <c r="R813" s="12"/>
      <c r="S813" s="12"/>
      <c r="T813" s="12"/>
      <c r="U813" s="12"/>
      <c r="V813" s="12"/>
      <c r="W813" s="12"/>
      <c r="X813" s="12"/>
      <c r="Y813" s="12"/>
      <c r="Z813" s="12"/>
      <c r="AA813" s="12"/>
      <c r="AB813" s="12"/>
      <c r="AC813" s="12"/>
      <c r="AD813" s="12"/>
      <c r="AE813" s="12"/>
      <c r="AF813" s="12"/>
      <c r="AG813" s="12"/>
      <c r="AH813" s="12"/>
      <c r="AI813" s="12"/>
      <c r="AJ813" s="12"/>
      <c r="AK813" s="12"/>
      <c r="AL813" s="12"/>
      <c r="AM813" s="12"/>
      <c r="AN813" s="12"/>
      <c r="AO813" s="12"/>
      <c r="AP813" s="12"/>
    </row>
    <row r="814" spans="13:42">
      <c r="M814" s="1"/>
      <c r="N814" s="1"/>
      <c r="O814" s="1"/>
      <c r="P814" s="1"/>
      <c r="Q814" s="12"/>
      <c r="R814" s="12"/>
      <c r="S814" s="12"/>
      <c r="T814" s="12"/>
      <c r="U814" s="12"/>
      <c r="V814" s="12"/>
      <c r="W814" s="12"/>
      <c r="X814" s="12"/>
      <c r="Y814" s="12"/>
      <c r="Z814" s="12"/>
      <c r="AA814" s="12"/>
      <c r="AB814" s="12"/>
      <c r="AC814" s="12"/>
      <c r="AD814" s="12"/>
      <c r="AE814" s="12"/>
      <c r="AF814" s="12"/>
      <c r="AG814" s="12"/>
      <c r="AH814" s="12"/>
      <c r="AI814" s="12"/>
      <c r="AJ814" s="12"/>
      <c r="AK814" s="12"/>
      <c r="AL814" s="12"/>
      <c r="AM814" s="12"/>
      <c r="AN814" s="12"/>
      <c r="AO814" s="12"/>
      <c r="AP814" s="12"/>
    </row>
    <row r="815" spans="13:42">
      <c r="M815" s="1"/>
      <c r="N815" s="1"/>
      <c r="O815" s="1"/>
      <c r="P815" s="1"/>
      <c r="Q815" s="12"/>
      <c r="R815" s="12"/>
      <c r="S815" s="12"/>
      <c r="T815" s="12"/>
      <c r="U815" s="12"/>
      <c r="V815" s="12"/>
      <c r="W815" s="12"/>
      <c r="X815" s="12"/>
      <c r="Y815" s="12"/>
      <c r="Z815" s="12"/>
      <c r="AA815" s="12"/>
      <c r="AB815" s="12"/>
      <c r="AC815" s="12"/>
      <c r="AD815" s="12"/>
      <c r="AE815" s="12"/>
      <c r="AF815" s="12"/>
      <c r="AG815" s="12"/>
      <c r="AH815" s="12"/>
      <c r="AI815" s="12"/>
      <c r="AJ815" s="12"/>
      <c r="AK815" s="12"/>
      <c r="AL815" s="12"/>
      <c r="AM815" s="12"/>
      <c r="AN815" s="12"/>
      <c r="AO815" s="12"/>
      <c r="AP815" s="12"/>
    </row>
    <row r="816" spans="13:42">
      <c r="M816" s="1"/>
      <c r="N816" s="1"/>
      <c r="O816" s="1"/>
      <c r="P816" s="1"/>
      <c r="Q816" s="12"/>
      <c r="R816" s="12"/>
      <c r="S816" s="12"/>
      <c r="T816" s="12"/>
      <c r="U816" s="12"/>
      <c r="V816" s="12"/>
      <c r="W816" s="12"/>
      <c r="X816" s="12"/>
      <c r="Y816" s="12"/>
      <c r="Z816" s="12"/>
      <c r="AA816" s="12"/>
      <c r="AB816" s="12"/>
      <c r="AC816" s="12"/>
      <c r="AD816" s="12"/>
      <c r="AE816" s="12"/>
      <c r="AF816" s="12"/>
      <c r="AG816" s="12"/>
      <c r="AH816" s="12"/>
      <c r="AI816" s="12"/>
      <c r="AJ816" s="12"/>
      <c r="AK816" s="12"/>
      <c r="AL816" s="12"/>
      <c r="AM816" s="12"/>
      <c r="AN816" s="12"/>
      <c r="AO816" s="12"/>
      <c r="AP816" s="12"/>
    </row>
    <row r="817" spans="13:42">
      <c r="M817" s="1"/>
      <c r="N817" s="1"/>
      <c r="O817" s="1"/>
      <c r="P817" s="1"/>
      <c r="Q817" s="12"/>
      <c r="R817" s="12"/>
      <c r="S817" s="12"/>
      <c r="T817" s="12"/>
      <c r="U817" s="12"/>
      <c r="V817" s="12"/>
      <c r="W817" s="12"/>
      <c r="X817" s="12"/>
      <c r="Y817" s="12"/>
      <c r="Z817" s="12"/>
      <c r="AA817" s="12"/>
      <c r="AB817" s="12"/>
      <c r="AC817" s="12"/>
      <c r="AD817" s="12"/>
      <c r="AE817" s="12"/>
      <c r="AF817" s="12"/>
      <c r="AG817" s="12"/>
      <c r="AH817" s="12"/>
      <c r="AI817" s="12"/>
      <c r="AJ817" s="12"/>
      <c r="AK817" s="12"/>
      <c r="AL817" s="12"/>
      <c r="AM817" s="12"/>
      <c r="AN817" s="12"/>
      <c r="AO817" s="12"/>
      <c r="AP817" s="12"/>
    </row>
    <row r="818" spans="13:42">
      <c r="M818" s="1"/>
      <c r="N818" s="1"/>
      <c r="O818" s="1"/>
      <c r="P818" s="1"/>
      <c r="Q818" s="12"/>
      <c r="R818" s="12"/>
      <c r="S818" s="12"/>
      <c r="T818" s="12"/>
      <c r="U818" s="12"/>
      <c r="V818" s="12"/>
      <c r="W818" s="12"/>
      <c r="X818" s="12"/>
      <c r="Y818" s="12"/>
      <c r="Z818" s="12"/>
      <c r="AA818" s="12"/>
      <c r="AB818" s="12"/>
      <c r="AC818" s="12"/>
      <c r="AD818" s="12"/>
      <c r="AE818" s="12"/>
      <c r="AF818" s="12"/>
      <c r="AG818" s="12"/>
      <c r="AH818" s="12"/>
      <c r="AI818" s="12"/>
      <c r="AJ818" s="12"/>
      <c r="AK818" s="12"/>
      <c r="AL818" s="12"/>
      <c r="AM818" s="12"/>
      <c r="AN818" s="12"/>
      <c r="AO818" s="12"/>
      <c r="AP818" s="12"/>
    </row>
    <row r="819" spans="13:42">
      <c r="M819" s="1"/>
      <c r="N819" s="1"/>
      <c r="O819" s="1"/>
      <c r="P819" s="1"/>
      <c r="Q819" s="12"/>
      <c r="R819" s="12"/>
      <c r="S819" s="12"/>
      <c r="T819" s="12"/>
      <c r="U819" s="12"/>
      <c r="V819" s="12"/>
      <c r="W819" s="12"/>
      <c r="X819" s="12"/>
      <c r="Y819" s="12"/>
      <c r="Z819" s="12"/>
      <c r="AA819" s="12"/>
      <c r="AB819" s="12"/>
      <c r="AC819" s="12"/>
      <c r="AD819" s="12"/>
      <c r="AE819" s="12"/>
      <c r="AF819" s="12"/>
      <c r="AG819" s="12"/>
      <c r="AH819" s="12"/>
      <c r="AI819" s="12"/>
      <c r="AJ819" s="12"/>
      <c r="AK819" s="12"/>
      <c r="AL819" s="12"/>
      <c r="AM819" s="12"/>
      <c r="AN819" s="12"/>
      <c r="AO819" s="12"/>
      <c r="AP819" s="12"/>
    </row>
    <row r="820" spans="13:42">
      <c r="M820" s="1"/>
      <c r="N820" s="1"/>
      <c r="O820" s="1"/>
      <c r="P820" s="1"/>
      <c r="Q820" s="12"/>
      <c r="R820" s="12"/>
      <c r="S820" s="12"/>
      <c r="T820" s="12"/>
      <c r="U820" s="12"/>
      <c r="V820" s="12"/>
      <c r="W820" s="12"/>
      <c r="X820" s="12"/>
      <c r="Y820" s="12"/>
      <c r="Z820" s="12"/>
      <c r="AA820" s="12"/>
      <c r="AB820" s="12"/>
      <c r="AC820" s="12"/>
      <c r="AD820" s="12"/>
      <c r="AE820" s="12"/>
      <c r="AF820" s="12"/>
      <c r="AG820" s="12"/>
      <c r="AH820" s="12"/>
      <c r="AI820" s="12"/>
      <c r="AJ820" s="12"/>
      <c r="AK820" s="12"/>
      <c r="AL820" s="12"/>
      <c r="AM820" s="12"/>
      <c r="AN820" s="12"/>
      <c r="AO820" s="12"/>
      <c r="AP820" s="12"/>
    </row>
    <row r="821" spans="13:42">
      <c r="M821" s="1"/>
      <c r="N821" s="1"/>
      <c r="O821" s="1"/>
      <c r="P821" s="1"/>
      <c r="Q821" s="12"/>
      <c r="R821" s="12"/>
      <c r="S821" s="12"/>
      <c r="T821" s="12"/>
      <c r="U821" s="12"/>
      <c r="V821" s="12"/>
      <c r="W821" s="12"/>
      <c r="X821" s="12"/>
      <c r="Y821" s="12"/>
      <c r="Z821" s="12"/>
      <c r="AA821" s="12"/>
      <c r="AB821" s="12"/>
      <c r="AC821" s="12"/>
      <c r="AD821" s="12"/>
      <c r="AE821" s="12"/>
      <c r="AF821" s="12"/>
      <c r="AG821" s="12"/>
      <c r="AH821" s="12"/>
      <c r="AI821" s="12"/>
      <c r="AJ821" s="12"/>
      <c r="AK821" s="12"/>
      <c r="AL821" s="12"/>
      <c r="AM821" s="12"/>
      <c r="AN821" s="12"/>
      <c r="AO821" s="12"/>
      <c r="AP821" s="12"/>
    </row>
    <row r="822" spans="13:42">
      <c r="M822" s="1"/>
      <c r="N822" s="1"/>
      <c r="O822" s="1"/>
      <c r="P822" s="1"/>
      <c r="Q822" s="12"/>
      <c r="R822" s="12"/>
      <c r="S822" s="12"/>
      <c r="T822" s="12"/>
      <c r="U822" s="12"/>
      <c r="V822" s="12"/>
      <c r="W822" s="12"/>
      <c r="X822" s="12"/>
      <c r="Y822" s="12"/>
      <c r="Z822" s="12"/>
      <c r="AA822" s="12"/>
      <c r="AB822" s="12"/>
      <c r="AC822" s="12"/>
      <c r="AD822" s="12"/>
      <c r="AE822" s="12"/>
      <c r="AF822" s="12"/>
      <c r="AG822" s="12"/>
      <c r="AH822" s="12"/>
      <c r="AI822" s="12"/>
      <c r="AJ822" s="12"/>
      <c r="AK822" s="12"/>
      <c r="AL822" s="12"/>
      <c r="AM822" s="12"/>
      <c r="AN822" s="12"/>
      <c r="AO822" s="12"/>
      <c r="AP822" s="12"/>
    </row>
    <row r="823" spans="13:42">
      <c r="M823" s="1"/>
      <c r="N823" s="1"/>
      <c r="O823" s="1"/>
      <c r="P823" s="1"/>
      <c r="Q823" s="12"/>
      <c r="R823" s="12"/>
      <c r="S823" s="12"/>
      <c r="T823" s="12"/>
      <c r="U823" s="12"/>
      <c r="V823" s="12"/>
      <c r="W823" s="12"/>
      <c r="X823" s="12"/>
      <c r="Y823" s="12"/>
      <c r="Z823" s="12"/>
      <c r="AA823" s="12"/>
      <c r="AB823" s="12"/>
      <c r="AC823" s="12"/>
      <c r="AD823" s="12"/>
      <c r="AE823" s="12"/>
      <c r="AF823" s="12"/>
      <c r="AG823" s="12"/>
      <c r="AH823" s="12"/>
      <c r="AI823" s="12"/>
      <c r="AJ823" s="12"/>
      <c r="AK823" s="12"/>
      <c r="AL823" s="12"/>
      <c r="AM823" s="12"/>
      <c r="AN823" s="12"/>
      <c r="AO823" s="12"/>
      <c r="AP823" s="12"/>
    </row>
    <row r="824" spans="13:42">
      <c r="M824" s="1"/>
      <c r="N824" s="1"/>
      <c r="O824" s="1"/>
      <c r="P824" s="1"/>
      <c r="Q824" s="12"/>
      <c r="R824" s="12"/>
      <c r="S824" s="12"/>
      <c r="T824" s="12"/>
      <c r="U824" s="12"/>
      <c r="V824" s="12"/>
      <c r="W824" s="12"/>
      <c r="X824" s="12"/>
      <c r="Y824" s="12"/>
      <c r="Z824" s="12"/>
      <c r="AA824" s="12"/>
      <c r="AB824" s="12"/>
      <c r="AC824" s="12"/>
      <c r="AD824" s="12"/>
      <c r="AE824" s="12"/>
      <c r="AF824" s="12"/>
      <c r="AG824" s="12"/>
      <c r="AH824" s="12"/>
      <c r="AI824" s="12"/>
      <c r="AJ824" s="12"/>
      <c r="AK824" s="12"/>
      <c r="AL824" s="12"/>
      <c r="AM824" s="12"/>
      <c r="AN824" s="12"/>
      <c r="AO824" s="12"/>
      <c r="AP824" s="12"/>
    </row>
    <row r="825" spans="13:42">
      <c r="M825" s="1"/>
      <c r="N825" s="1"/>
      <c r="O825" s="1"/>
      <c r="P825" s="1"/>
      <c r="Q825" s="12"/>
      <c r="R825" s="12"/>
      <c r="S825" s="12"/>
      <c r="T825" s="12"/>
      <c r="U825" s="12"/>
      <c r="V825" s="12"/>
      <c r="W825" s="12"/>
      <c r="X825" s="12"/>
      <c r="Y825" s="12"/>
      <c r="Z825" s="12"/>
      <c r="AA825" s="12"/>
      <c r="AB825" s="12"/>
      <c r="AC825" s="12"/>
      <c r="AD825" s="12"/>
      <c r="AE825" s="12"/>
      <c r="AF825" s="12"/>
      <c r="AG825" s="12"/>
      <c r="AH825" s="12"/>
      <c r="AI825" s="12"/>
      <c r="AJ825" s="12"/>
      <c r="AK825" s="12"/>
      <c r="AL825" s="12"/>
      <c r="AM825" s="12"/>
      <c r="AN825" s="12"/>
      <c r="AO825" s="12"/>
      <c r="AP825" s="12"/>
    </row>
    <row r="826" spans="13:42">
      <c r="M826" s="1"/>
      <c r="N826" s="1"/>
      <c r="O826" s="1"/>
      <c r="P826" s="1"/>
      <c r="Q826" s="12"/>
      <c r="R826" s="12"/>
      <c r="S826" s="12"/>
      <c r="T826" s="12"/>
      <c r="U826" s="12"/>
      <c r="V826" s="12"/>
      <c r="W826" s="12"/>
      <c r="X826" s="12"/>
      <c r="Y826" s="12"/>
      <c r="Z826" s="12"/>
      <c r="AA826" s="12"/>
      <c r="AB826" s="12"/>
      <c r="AC826" s="12"/>
      <c r="AD826" s="12"/>
      <c r="AE826" s="12"/>
      <c r="AF826" s="12"/>
      <c r="AG826" s="12"/>
      <c r="AH826" s="12"/>
      <c r="AI826" s="12"/>
      <c r="AJ826" s="12"/>
      <c r="AK826" s="12"/>
      <c r="AL826" s="12"/>
      <c r="AM826" s="12"/>
      <c r="AN826" s="12"/>
      <c r="AO826" s="12"/>
      <c r="AP826" s="12"/>
    </row>
    <row r="827" spans="13:42">
      <c r="M827" s="1"/>
      <c r="N827" s="1"/>
      <c r="O827" s="1"/>
      <c r="P827" s="1"/>
      <c r="Q827" s="12"/>
      <c r="R827" s="12"/>
      <c r="S827" s="12"/>
      <c r="T827" s="12"/>
      <c r="U827" s="12"/>
      <c r="V827" s="12"/>
      <c r="W827" s="12"/>
      <c r="X827" s="12"/>
      <c r="Y827" s="12"/>
      <c r="Z827" s="12"/>
      <c r="AA827" s="12"/>
      <c r="AB827" s="12"/>
      <c r="AC827" s="12"/>
      <c r="AD827" s="12"/>
      <c r="AE827" s="12"/>
      <c r="AF827" s="12"/>
      <c r="AG827" s="12"/>
      <c r="AH827" s="12"/>
      <c r="AI827" s="12"/>
      <c r="AJ827" s="12"/>
      <c r="AK827" s="12"/>
      <c r="AL827" s="12"/>
      <c r="AM827" s="12"/>
      <c r="AN827" s="12"/>
      <c r="AO827" s="12"/>
      <c r="AP827" s="12"/>
    </row>
    <row r="828" spans="13:42">
      <c r="M828" s="1"/>
      <c r="N828" s="1"/>
      <c r="O828" s="1"/>
      <c r="P828" s="1"/>
      <c r="Q828" s="12"/>
      <c r="R828" s="12"/>
      <c r="S828" s="12"/>
      <c r="T828" s="12"/>
      <c r="U828" s="12"/>
      <c r="V828" s="12"/>
      <c r="W828" s="12"/>
      <c r="X828" s="12"/>
      <c r="Y828" s="12"/>
      <c r="Z828" s="12"/>
      <c r="AA828" s="12"/>
      <c r="AB828" s="12"/>
      <c r="AC828" s="12"/>
      <c r="AD828" s="12"/>
      <c r="AE828" s="12"/>
      <c r="AF828" s="12"/>
      <c r="AG828" s="12"/>
      <c r="AH828" s="12"/>
      <c r="AI828" s="12"/>
      <c r="AJ828" s="12"/>
      <c r="AK828" s="12"/>
      <c r="AL828" s="12"/>
      <c r="AM828" s="12"/>
      <c r="AN828" s="12"/>
      <c r="AO828" s="12"/>
      <c r="AP828" s="12"/>
    </row>
    <row r="829" spans="13:42">
      <c r="M829" s="1"/>
      <c r="N829" s="1"/>
      <c r="O829" s="1"/>
      <c r="P829" s="1"/>
      <c r="Q829" s="12"/>
      <c r="R829" s="12"/>
      <c r="S829" s="12"/>
      <c r="T829" s="12"/>
      <c r="U829" s="12"/>
      <c r="V829" s="12"/>
      <c r="W829" s="12"/>
      <c r="X829" s="12"/>
      <c r="Y829" s="12"/>
      <c r="Z829" s="12"/>
      <c r="AA829" s="12"/>
      <c r="AB829" s="12"/>
      <c r="AC829" s="12"/>
      <c r="AD829" s="12"/>
      <c r="AE829" s="12"/>
      <c r="AF829" s="12"/>
      <c r="AG829" s="12"/>
      <c r="AH829" s="12"/>
      <c r="AI829" s="12"/>
      <c r="AJ829" s="12"/>
      <c r="AK829" s="12"/>
      <c r="AL829" s="12"/>
      <c r="AM829" s="12"/>
      <c r="AN829" s="12"/>
      <c r="AO829" s="12"/>
      <c r="AP829" s="12"/>
    </row>
    <row r="830" spans="13:42">
      <c r="M830" s="1"/>
      <c r="N830" s="1"/>
      <c r="O830" s="1"/>
      <c r="P830" s="1"/>
      <c r="Q830" s="12"/>
      <c r="R830" s="12"/>
      <c r="S830" s="12"/>
      <c r="T830" s="12"/>
      <c r="U830" s="12"/>
      <c r="V830" s="12"/>
      <c r="W830" s="12"/>
      <c r="X830" s="12"/>
      <c r="Y830" s="12"/>
      <c r="Z830" s="12"/>
      <c r="AA830" s="12"/>
      <c r="AB830" s="12"/>
      <c r="AC830" s="12"/>
      <c r="AD830" s="12"/>
      <c r="AE830" s="12"/>
      <c r="AF830" s="12"/>
      <c r="AG830" s="12"/>
      <c r="AH830" s="12"/>
      <c r="AI830" s="12"/>
      <c r="AJ830" s="12"/>
      <c r="AK830" s="12"/>
      <c r="AL830" s="12"/>
      <c r="AM830" s="12"/>
      <c r="AN830" s="12"/>
      <c r="AO830" s="12"/>
      <c r="AP830" s="12"/>
    </row>
    <row r="831" spans="13:42">
      <c r="M831" s="1"/>
      <c r="N831" s="1"/>
      <c r="O831" s="1"/>
      <c r="P831" s="1"/>
      <c r="Q831" s="12"/>
      <c r="R831" s="12"/>
      <c r="S831" s="12"/>
      <c r="T831" s="12"/>
      <c r="U831" s="12"/>
      <c r="V831" s="12"/>
      <c r="W831" s="12"/>
      <c r="X831" s="12"/>
      <c r="Y831" s="12"/>
      <c r="Z831" s="12"/>
      <c r="AA831" s="12"/>
      <c r="AB831" s="12"/>
      <c r="AC831" s="12"/>
      <c r="AD831" s="12"/>
      <c r="AE831" s="12"/>
      <c r="AF831" s="12"/>
      <c r="AG831" s="12"/>
      <c r="AH831" s="12"/>
      <c r="AI831" s="12"/>
      <c r="AJ831" s="12"/>
      <c r="AK831" s="12"/>
      <c r="AL831" s="12"/>
      <c r="AM831" s="12"/>
      <c r="AN831" s="12"/>
      <c r="AO831" s="12"/>
      <c r="AP831" s="12"/>
    </row>
    <row r="832" spans="13:42">
      <c r="M832" s="1"/>
      <c r="N832" s="1"/>
      <c r="O832" s="1"/>
      <c r="P832" s="1"/>
      <c r="Q832" s="12"/>
      <c r="R832" s="12"/>
      <c r="S832" s="12"/>
      <c r="T832" s="12"/>
      <c r="U832" s="12"/>
      <c r="V832" s="12"/>
      <c r="W832" s="12"/>
      <c r="X832" s="12"/>
      <c r="Y832" s="12"/>
      <c r="Z832" s="12"/>
      <c r="AA832" s="12"/>
      <c r="AB832" s="12"/>
      <c r="AC832" s="12"/>
      <c r="AD832" s="12"/>
      <c r="AE832" s="12"/>
      <c r="AF832" s="12"/>
      <c r="AG832" s="12"/>
      <c r="AH832" s="12"/>
      <c r="AI832" s="12"/>
      <c r="AJ832" s="12"/>
      <c r="AK832" s="12"/>
      <c r="AL832" s="12"/>
      <c r="AM832" s="12"/>
      <c r="AN832" s="12"/>
      <c r="AO832" s="12"/>
      <c r="AP832" s="12"/>
    </row>
    <row r="833" spans="13:42">
      <c r="M833" s="1"/>
      <c r="N833" s="1"/>
      <c r="O833" s="1"/>
      <c r="P833" s="1"/>
      <c r="Q833" s="12"/>
      <c r="R833" s="12"/>
      <c r="S833" s="12"/>
      <c r="T833" s="12"/>
      <c r="U833" s="12"/>
      <c r="V833" s="12"/>
      <c r="W833" s="12"/>
      <c r="X833" s="12"/>
      <c r="Y833" s="12"/>
      <c r="Z833" s="12"/>
      <c r="AA833" s="12"/>
      <c r="AB833" s="12"/>
      <c r="AC833" s="12"/>
      <c r="AD833" s="12"/>
      <c r="AE833" s="12"/>
      <c r="AF833" s="12"/>
      <c r="AG833" s="12"/>
      <c r="AH833" s="12"/>
      <c r="AI833" s="12"/>
      <c r="AJ833" s="12"/>
      <c r="AK833" s="12"/>
      <c r="AL833" s="12"/>
      <c r="AM833" s="12"/>
      <c r="AN833" s="12"/>
      <c r="AO833" s="12"/>
      <c r="AP833" s="12"/>
    </row>
    <row r="834" spans="13:42">
      <c r="M834" s="1"/>
      <c r="N834" s="1"/>
      <c r="O834" s="1"/>
      <c r="P834" s="1"/>
      <c r="Q834" s="12"/>
      <c r="R834" s="12"/>
      <c r="S834" s="12"/>
      <c r="T834" s="12"/>
      <c r="U834" s="12"/>
      <c r="V834" s="12"/>
      <c r="W834" s="12"/>
      <c r="X834" s="12"/>
      <c r="Y834" s="12"/>
      <c r="Z834" s="12"/>
      <c r="AA834" s="12"/>
      <c r="AB834" s="12"/>
      <c r="AC834" s="12"/>
      <c r="AD834" s="12"/>
      <c r="AE834" s="12"/>
      <c r="AF834" s="12"/>
      <c r="AG834" s="12"/>
      <c r="AH834" s="12"/>
      <c r="AI834" s="12"/>
      <c r="AJ834" s="12"/>
      <c r="AK834" s="12"/>
      <c r="AL834" s="12"/>
      <c r="AM834" s="12"/>
      <c r="AN834" s="12"/>
      <c r="AO834" s="12"/>
      <c r="AP834" s="12"/>
    </row>
    <row r="835" spans="13:42">
      <c r="M835" s="1"/>
      <c r="N835" s="1"/>
      <c r="O835" s="1"/>
      <c r="P835" s="1"/>
      <c r="Q835" s="12"/>
      <c r="R835" s="12"/>
      <c r="S835" s="12"/>
      <c r="T835" s="12"/>
      <c r="U835" s="12"/>
      <c r="V835" s="12"/>
      <c r="W835" s="12"/>
      <c r="X835" s="12"/>
      <c r="Y835" s="12"/>
      <c r="Z835" s="12"/>
      <c r="AA835" s="12"/>
      <c r="AB835" s="12"/>
      <c r="AC835" s="12"/>
      <c r="AD835" s="12"/>
      <c r="AE835" s="12"/>
      <c r="AF835" s="12"/>
      <c r="AG835" s="12"/>
      <c r="AH835" s="12"/>
      <c r="AI835" s="12"/>
      <c r="AJ835" s="12"/>
      <c r="AK835" s="12"/>
      <c r="AL835" s="12"/>
      <c r="AM835" s="12"/>
      <c r="AN835" s="12"/>
      <c r="AO835" s="12"/>
      <c r="AP835" s="12"/>
    </row>
    <row r="836" spans="13:42">
      <c r="M836" s="1"/>
      <c r="N836" s="1"/>
      <c r="O836" s="1"/>
      <c r="P836" s="1"/>
      <c r="Q836" s="12"/>
      <c r="R836" s="12"/>
      <c r="S836" s="12"/>
      <c r="T836" s="12"/>
      <c r="U836" s="12"/>
      <c r="V836" s="12"/>
      <c r="W836" s="12"/>
      <c r="X836" s="12"/>
      <c r="Y836" s="12"/>
      <c r="Z836" s="12"/>
      <c r="AA836" s="12"/>
      <c r="AB836" s="12"/>
      <c r="AC836" s="12"/>
      <c r="AD836" s="12"/>
      <c r="AE836" s="12"/>
      <c r="AF836" s="12"/>
      <c r="AG836" s="12"/>
      <c r="AH836" s="12"/>
      <c r="AI836" s="12"/>
      <c r="AJ836" s="12"/>
      <c r="AK836" s="12"/>
      <c r="AL836" s="12"/>
      <c r="AM836" s="12"/>
      <c r="AN836" s="12"/>
      <c r="AO836" s="12"/>
      <c r="AP836" s="12"/>
    </row>
    <row r="837" spans="13:42">
      <c r="M837" s="1"/>
      <c r="N837" s="1"/>
      <c r="O837" s="1"/>
      <c r="P837" s="1"/>
      <c r="Q837" s="12"/>
      <c r="R837" s="12"/>
      <c r="S837" s="12"/>
      <c r="T837" s="12"/>
      <c r="U837" s="12"/>
      <c r="V837" s="12"/>
      <c r="W837" s="12"/>
      <c r="X837" s="12"/>
      <c r="Y837" s="12"/>
      <c r="Z837" s="12"/>
      <c r="AA837" s="12"/>
      <c r="AB837" s="12"/>
      <c r="AC837" s="12"/>
      <c r="AD837" s="12"/>
      <c r="AE837" s="12"/>
      <c r="AF837" s="12"/>
      <c r="AG837" s="12"/>
      <c r="AH837" s="12"/>
      <c r="AI837" s="12"/>
      <c r="AJ837" s="12"/>
      <c r="AK837" s="12"/>
      <c r="AL837" s="12"/>
      <c r="AM837" s="12"/>
      <c r="AN837" s="12"/>
      <c r="AO837" s="12"/>
      <c r="AP837" s="12"/>
    </row>
    <row r="838" spans="13:42">
      <c r="M838" s="1"/>
      <c r="N838" s="1"/>
      <c r="O838" s="1"/>
      <c r="P838" s="1"/>
      <c r="Q838" s="12"/>
      <c r="R838" s="12"/>
      <c r="S838" s="12"/>
      <c r="T838" s="12"/>
      <c r="U838" s="12"/>
      <c r="V838" s="12"/>
      <c r="W838" s="12"/>
      <c r="X838" s="12"/>
      <c r="Y838" s="12"/>
      <c r="Z838" s="12"/>
      <c r="AA838" s="12"/>
      <c r="AB838" s="12"/>
      <c r="AC838" s="12"/>
      <c r="AD838" s="12"/>
      <c r="AE838" s="12"/>
      <c r="AF838" s="12"/>
      <c r="AG838" s="12"/>
      <c r="AH838" s="12"/>
      <c r="AI838" s="12"/>
      <c r="AJ838" s="12"/>
      <c r="AK838" s="12"/>
      <c r="AL838" s="12"/>
      <c r="AM838" s="12"/>
      <c r="AN838" s="12"/>
      <c r="AO838" s="12"/>
      <c r="AP838" s="12"/>
    </row>
    <row r="839" spans="13:42">
      <c r="M839" s="1"/>
      <c r="N839" s="1"/>
      <c r="O839" s="1"/>
      <c r="P839" s="1"/>
      <c r="Q839" s="12"/>
      <c r="R839" s="12"/>
      <c r="S839" s="12"/>
      <c r="T839" s="12"/>
      <c r="U839" s="12"/>
      <c r="V839" s="12"/>
      <c r="W839" s="12"/>
      <c r="X839" s="12"/>
      <c r="Y839" s="12"/>
      <c r="Z839" s="12"/>
      <c r="AA839" s="12"/>
      <c r="AB839" s="12"/>
      <c r="AC839" s="12"/>
      <c r="AD839" s="12"/>
      <c r="AE839" s="12"/>
      <c r="AF839" s="12"/>
      <c r="AG839" s="12"/>
      <c r="AH839" s="12"/>
      <c r="AI839" s="12"/>
      <c r="AJ839" s="12"/>
      <c r="AK839" s="12"/>
      <c r="AL839" s="12"/>
      <c r="AM839" s="12"/>
      <c r="AN839" s="12"/>
      <c r="AO839" s="12"/>
      <c r="AP839" s="12"/>
    </row>
    <row r="840" spans="13:42">
      <c r="M840" s="1"/>
      <c r="N840" s="1"/>
      <c r="O840" s="1"/>
      <c r="P840" s="1"/>
      <c r="Q840" s="12"/>
      <c r="R840" s="12"/>
      <c r="S840" s="12"/>
      <c r="T840" s="12"/>
      <c r="U840" s="12"/>
      <c r="V840" s="12"/>
      <c r="W840" s="12"/>
      <c r="X840" s="12"/>
      <c r="Y840" s="12"/>
      <c r="Z840" s="12"/>
      <c r="AA840" s="12"/>
      <c r="AB840" s="12"/>
      <c r="AC840" s="12"/>
      <c r="AD840" s="12"/>
      <c r="AE840" s="12"/>
      <c r="AF840" s="12"/>
      <c r="AG840" s="12"/>
      <c r="AH840" s="12"/>
      <c r="AI840" s="12"/>
      <c r="AJ840" s="12"/>
      <c r="AK840" s="12"/>
      <c r="AL840" s="12"/>
      <c r="AM840" s="12"/>
      <c r="AN840" s="12"/>
      <c r="AO840" s="12"/>
      <c r="AP840" s="12"/>
    </row>
    <row r="841" spans="13:42">
      <c r="M841" s="1"/>
      <c r="N841" s="1"/>
      <c r="O841" s="1"/>
      <c r="P841" s="1"/>
      <c r="Q841" s="12"/>
      <c r="R841" s="12"/>
      <c r="S841" s="12"/>
      <c r="T841" s="12"/>
      <c r="U841" s="12"/>
      <c r="V841" s="12"/>
      <c r="W841" s="12"/>
      <c r="X841" s="12"/>
      <c r="Y841" s="12"/>
      <c r="Z841" s="12"/>
      <c r="AA841" s="12"/>
      <c r="AB841" s="12"/>
      <c r="AC841" s="12"/>
      <c r="AD841" s="12"/>
      <c r="AE841" s="12"/>
      <c r="AF841" s="12"/>
      <c r="AG841" s="12"/>
      <c r="AH841" s="12"/>
      <c r="AI841" s="12"/>
      <c r="AJ841" s="12"/>
      <c r="AK841" s="12"/>
      <c r="AL841" s="12"/>
      <c r="AM841" s="12"/>
      <c r="AN841" s="12"/>
      <c r="AO841" s="12"/>
      <c r="AP841" s="12"/>
    </row>
    <row r="842" spans="13:42">
      <c r="M842" s="1"/>
      <c r="N842" s="1"/>
      <c r="O842" s="1"/>
      <c r="P842" s="1"/>
      <c r="Q842" s="12"/>
      <c r="R842" s="12"/>
      <c r="S842" s="12"/>
      <c r="T842" s="12"/>
      <c r="U842" s="12"/>
      <c r="V842" s="12"/>
      <c r="W842" s="12"/>
      <c r="X842" s="12"/>
      <c r="Y842" s="12"/>
      <c r="Z842" s="12"/>
      <c r="AA842" s="12"/>
      <c r="AB842" s="12"/>
      <c r="AC842" s="12"/>
      <c r="AD842" s="12"/>
      <c r="AE842" s="12"/>
      <c r="AF842" s="12"/>
      <c r="AG842" s="12"/>
      <c r="AH842" s="12"/>
      <c r="AI842" s="12"/>
      <c r="AJ842" s="12"/>
      <c r="AK842" s="12"/>
      <c r="AL842" s="12"/>
      <c r="AM842" s="12"/>
      <c r="AN842" s="12"/>
      <c r="AO842" s="12"/>
      <c r="AP842" s="12"/>
    </row>
    <row r="843" spans="13:42">
      <c r="M843" s="1"/>
      <c r="N843" s="1"/>
      <c r="O843" s="1"/>
      <c r="P843" s="1"/>
      <c r="Q843" s="12"/>
      <c r="R843" s="12"/>
      <c r="S843" s="12"/>
      <c r="T843" s="12"/>
      <c r="U843" s="12"/>
      <c r="V843" s="12"/>
      <c r="W843" s="12"/>
      <c r="X843" s="12"/>
      <c r="Y843" s="12"/>
      <c r="Z843" s="12"/>
      <c r="AA843" s="12"/>
      <c r="AB843" s="12"/>
      <c r="AC843" s="12"/>
      <c r="AD843" s="12"/>
      <c r="AE843" s="12"/>
      <c r="AF843" s="12"/>
      <c r="AG843" s="12"/>
      <c r="AH843" s="12"/>
      <c r="AI843" s="12"/>
      <c r="AJ843" s="12"/>
      <c r="AK843" s="12"/>
      <c r="AL843" s="12"/>
      <c r="AM843" s="12"/>
      <c r="AN843" s="12"/>
      <c r="AO843" s="12"/>
      <c r="AP843" s="12"/>
    </row>
    <row r="844" spans="13:42">
      <c r="M844" s="1"/>
      <c r="N844" s="1"/>
      <c r="O844" s="1"/>
      <c r="P844" s="1"/>
      <c r="Q844" s="12"/>
      <c r="R844" s="12"/>
      <c r="S844" s="12"/>
      <c r="T844" s="12"/>
      <c r="U844" s="12"/>
      <c r="V844" s="12"/>
      <c r="W844" s="12"/>
      <c r="X844" s="12"/>
      <c r="Y844" s="12"/>
      <c r="Z844" s="12"/>
      <c r="AA844" s="12"/>
      <c r="AB844" s="12"/>
      <c r="AC844" s="12"/>
      <c r="AD844" s="12"/>
      <c r="AE844" s="12"/>
      <c r="AF844" s="12"/>
      <c r="AG844" s="12"/>
      <c r="AH844" s="12"/>
      <c r="AI844" s="12"/>
      <c r="AJ844" s="12"/>
      <c r="AK844" s="12"/>
      <c r="AL844" s="12"/>
      <c r="AM844" s="12"/>
      <c r="AN844" s="12"/>
      <c r="AO844" s="12"/>
      <c r="AP844" s="12"/>
    </row>
    <row r="845" spans="13:42">
      <c r="M845" s="1"/>
      <c r="N845" s="1"/>
      <c r="O845" s="1"/>
      <c r="P845" s="1"/>
      <c r="Q845" s="12"/>
      <c r="R845" s="12"/>
      <c r="S845" s="12"/>
      <c r="T845" s="12"/>
      <c r="U845" s="12"/>
      <c r="V845" s="12"/>
      <c r="W845" s="12"/>
      <c r="X845" s="12"/>
      <c r="Y845" s="12"/>
      <c r="Z845" s="12"/>
      <c r="AA845" s="12"/>
      <c r="AB845" s="12"/>
      <c r="AC845" s="12"/>
      <c r="AD845" s="12"/>
      <c r="AE845" s="12"/>
      <c r="AF845" s="12"/>
      <c r="AG845" s="12"/>
      <c r="AH845" s="12"/>
      <c r="AI845" s="12"/>
      <c r="AJ845" s="12"/>
      <c r="AK845" s="12"/>
      <c r="AL845" s="12"/>
      <c r="AM845" s="12"/>
      <c r="AN845" s="12"/>
      <c r="AO845" s="12"/>
      <c r="AP845" s="12"/>
    </row>
    <row r="846" spans="13:42">
      <c r="M846" s="1"/>
      <c r="N846" s="1"/>
      <c r="O846" s="1"/>
      <c r="P846" s="1"/>
      <c r="Q846" s="12"/>
      <c r="R846" s="12"/>
      <c r="S846" s="12"/>
      <c r="T846" s="12"/>
      <c r="U846" s="12"/>
      <c r="V846" s="12"/>
      <c r="W846" s="12"/>
      <c r="X846" s="12"/>
      <c r="Y846" s="12"/>
      <c r="Z846" s="12"/>
      <c r="AA846" s="12"/>
      <c r="AB846" s="12"/>
      <c r="AC846" s="12"/>
      <c r="AD846" s="12"/>
      <c r="AE846" s="12"/>
      <c r="AF846" s="12"/>
      <c r="AG846" s="12"/>
      <c r="AH846" s="12"/>
      <c r="AI846" s="12"/>
      <c r="AJ846" s="12"/>
      <c r="AK846" s="12"/>
      <c r="AL846" s="12"/>
      <c r="AM846" s="12"/>
      <c r="AN846" s="12"/>
      <c r="AO846" s="12"/>
      <c r="AP846" s="12"/>
    </row>
    <row r="847" spans="13:42">
      <c r="M847" s="1"/>
      <c r="N847" s="1"/>
      <c r="O847" s="1"/>
      <c r="P847" s="1"/>
      <c r="Q847" s="12"/>
      <c r="R847" s="12"/>
      <c r="S847" s="12"/>
      <c r="T847" s="12"/>
      <c r="U847" s="12"/>
      <c r="V847" s="12"/>
      <c r="W847" s="12"/>
      <c r="X847" s="12"/>
      <c r="Y847" s="12"/>
      <c r="Z847" s="12"/>
      <c r="AA847" s="12"/>
      <c r="AB847" s="12"/>
      <c r="AC847" s="12"/>
      <c r="AD847" s="12"/>
      <c r="AE847" s="12"/>
      <c r="AF847" s="12"/>
      <c r="AG847" s="12"/>
      <c r="AH847" s="12"/>
      <c r="AI847" s="12"/>
      <c r="AJ847" s="12"/>
      <c r="AK847" s="12"/>
      <c r="AL847" s="12"/>
      <c r="AM847" s="12"/>
      <c r="AN847" s="12"/>
      <c r="AO847" s="12"/>
      <c r="AP847" s="12"/>
    </row>
    <row r="848" spans="13:42">
      <c r="M848" s="1"/>
      <c r="N848" s="1"/>
      <c r="O848" s="1"/>
      <c r="P848" s="1"/>
      <c r="Q848" s="12"/>
      <c r="R848" s="12"/>
      <c r="S848" s="12"/>
      <c r="T848" s="12"/>
      <c r="U848" s="12"/>
      <c r="V848" s="12"/>
      <c r="W848" s="12"/>
      <c r="X848" s="12"/>
      <c r="Y848" s="12"/>
      <c r="Z848" s="12"/>
      <c r="AA848" s="12"/>
      <c r="AB848" s="12"/>
      <c r="AC848" s="12"/>
      <c r="AD848" s="12"/>
      <c r="AE848" s="12"/>
      <c r="AF848" s="12"/>
      <c r="AG848" s="12"/>
      <c r="AH848" s="12"/>
      <c r="AI848" s="12"/>
      <c r="AJ848" s="12"/>
      <c r="AK848" s="12"/>
      <c r="AL848" s="12"/>
      <c r="AM848" s="12"/>
      <c r="AN848" s="12"/>
      <c r="AO848" s="12"/>
      <c r="AP848" s="12"/>
    </row>
    <row r="849" spans="13:42">
      <c r="M849" s="1"/>
      <c r="N849" s="1"/>
      <c r="O849" s="1"/>
      <c r="P849" s="1"/>
      <c r="Q849" s="12"/>
      <c r="R849" s="12"/>
      <c r="S849" s="12"/>
      <c r="T849" s="12"/>
      <c r="U849" s="12"/>
      <c r="V849" s="12"/>
      <c r="W849" s="12"/>
      <c r="X849" s="12"/>
      <c r="Y849" s="12"/>
      <c r="Z849" s="12"/>
      <c r="AA849" s="12"/>
      <c r="AB849" s="12"/>
      <c r="AC849" s="12"/>
      <c r="AD849" s="12"/>
      <c r="AE849" s="12"/>
      <c r="AF849" s="12"/>
      <c r="AG849" s="12"/>
      <c r="AH849" s="12"/>
      <c r="AI849" s="12"/>
      <c r="AJ849" s="12"/>
      <c r="AK849" s="12"/>
      <c r="AL849" s="12"/>
      <c r="AM849" s="12"/>
      <c r="AN849" s="12"/>
      <c r="AO849" s="12"/>
      <c r="AP849" s="12"/>
    </row>
    <row r="850" spans="13:42">
      <c r="M850" s="1"/>
      <c r="N850" s="1"/>
      <c r="O850" s="1"/>
      <c r="P850" s="1"/>
      <c r="Q850" s="12"/>
      <c r="R850" s="12"/>
      <c r="S850" s="12"/>
      <c r="T850" s="12"/>
      <c r="U850" s="12"/>
      <c r="V850" s="12"/>
      <c r="W850" s="12"/>
      <c r="X850" s="12"/>
      <c r="Y850" s="12"/>
      <c r="Z850" s="12"/>
      <c r="AA850" s="12"/>
      <c r="AB850" s="12"/>
      <c r="AC850" s="12"/>
      <c r="AD850" s="12"/>
      <c r="AE850" s="12"/>
      <c r="AF850" s="12"/>
      <c r="AG850" s="12"/>
      <c r="AH850" s="12"/>
      <c r="AI850" s="12"/>
      <c r="AJ850" s="12"/>
      <c r="AK850" s="12"/>
      <c r="AL850" s="12"/>
      <c r="AM850" s="12"/>
      <c r="AN850" s="12"/>
      <c r="AO850" s="12"/>
      <c r="AP850" s="12"/>
    </row>
    <row r="851" spans="13:42">
      <c r="M851" s="1"/>
      <c r="N851" s="1"/>
      <c r="O851" s="1"/>
      <c r="P851" s="1"/>
      <c r="Q851" s="12"/>
      <c r="R851" s="12"/>
      <c r="S851" s="12"/>
      <c r="T851" s="12"/>
      <c r="U851" s="12"/>
      <c r="V851" s="12"/>
      <c r="W851" s="12"/>
      <c r="X851" s="12"/>
      <c r="Y851" s="12"/>
      <c r="Z851" s="12"/>
      <c r="AA851" s="12"/>
      <c r="AB851" s="12"/>
      <c r="AC851" s="12"/>
      <c r="AD851" s="12"/>
      <c r="AE851" s="12"/>
      <c r="AF851" s="12"/>
      <c r="AG851" s="12"/>
      <c r="AH851" s="12"/>
      <c r="AI851" s="12"/>
      <c r="AJ851" s="12"/>
      <c r="AK851" s="12"/>
      <c r="AL851" s="12"/>
      <c r="AM851" s="12"/>
      <c r="AN851" s="12"/>
      <c r="AO851" s="12"/>
      <c r="AP851" s="12"/>
    </row>
    <row r="852" spans="13:42">
      <c r="M852" s="1"/>
      <c r="N852" s="1"/>
      <c r="O852" s="1"/>
      <c r="P852" s="1"/>
      <c r="Q852" s="12"/>
      <c r="R852" s="12"/>
      <c r="S852" s="12"/>
      <c r="T852" s="12"/>
      <c r="U852" s="12"/>
      <c r="V852" s="12"/>
      <c r="W852" s="12"/>
      <c r="X852" s="12"/>
      <c r="Y852" s="12"/>
      <c r="Z852" s="12"/>
      <c r="AA852" s="12"/>
      <c r="AB852" s="12"/>
      <c r="AC852" s="12"/>
      <c r="AD852" s="12"/>
      <c r="AE852" s="12"/>
      <c r="AF852" s="12"/>
      <c r="AG852" s="12"/>
      <c r="AH852" s="12"/>
      <c r="AI852" s="12"/>
      <c r="AJ852" s="12"/>
      <c r="AK852" s="12"/>
      <c r="AL852" s="12"/>
      <c r="AM852" s="12"/>
      <c r="AN852" s="12"/>
      <c r="AO852" s="12"/>
      <c r="AP852" s="12"/>
    </row>
    <row r="853" spans="13:42">
      <c r="M853" s="1"/>
      <c r="N853" s="1"/>
      <c r="O853" s="1"/>
      <c r="P853" s="1"/>
      <c r="Q853" s="12"/>
      <c r="R853" s="12"/>
      <c r="S853" s="12"/>
      <c r="T853" s="12"/>
      <c r="U853" s="12"/>
      <c r="V853" s="12"/>
      <c r="W853" s="12"/>
      <c r="X853" s="12"/>
      <c r="Y853" s="12"/>
      <c r="Z853" s="12"/>
      <c r="AA853" s="12"/>
      <c r="AB853" s="12"/>
      <c r="AC853" s="12"/>
      <c r="AD853" s="12"/>
      <c r="AE853" s="12"/>
      <c r="AF853" s="12"/>
      <c r="AG853" s="12"/>
      <c r="AH853" s="12"/>
      <c r="AI853" s="12"/>
      <c r="AJ853" s="12"/>
      <c r="AK853" s="12"/>
      <c r="AL853" s="12"/>
      <c r="AM853" s="12"/>
      <c r="AN853" s="12"/>
      <c r="AO853" s="12"/>
      <c r="AP853" s="12"/>
    </row>
    <row r="854" spans="13:42">
      <c r="M854" s="1"/>
      <c r="N854" s="1"/>
      <c r="O854" s="1"/>
      <c r="P854" s="1"/>
      <c r="Q854" s="12"/>
      <c r="R854" s="12"/>
      <c r="S854" s="12"/>
      <c r="T854" s="12"/>
      <c r="U854" s="12"/>
      <c r="V854" s="12"/>
      <c r="W854" s="12"/>
      <c r="X854" s="12"/>
      <c r="Y854" s="12"/>
      <c r="Z854" s="12"/>
      <c r="AA854" s="12"/>
      <c r="AB854" s="12"/>
      <c r="AC854" s="12"/>
      <c r="AD854" s="12"/>
      <c r="AE854" s="12"/>
      <c r="AF854" s="12"/>
      <c r="AG854" s="12"/>
      <c r="AH854" s="12"/>
      <c r="AI854" s="12"/>
      <c r="AJ854" s="12"/>
      <c r="AK854" s="12"/>
      <c r="AL854" s="12"/>
      <c r="AM854" s="12"/>
      <c r="AN854" s="12"/>
      <c r="AO854" s="12"/>
      <c r="AP854" s="12"/>
    </row>
    <row r="855" spans="13:42">
      <c r="M855" s="1"/>
      <c r="N855" s="1"/>
      <c r="O855" s="1"/>
      <c r="P855" s="1"/>
      <c r="Q855" s="12"/>
      <c r="R855" s="12"/>
      <c r="S855" s="12"/>
      <c r="T855" s="12"/>
      <c r="U855" s="12"/>
      <c r="V855" s="12"/>
      <c r="W855" s="12"/>
      <c r="X855" s="12"/>
      <c r="Y855" s="12"/>
      <c r="Z855" s="12"/>
      <c r="AA855" s="12"/>
      <c r="AB855" s="12"/>
      <c r="AC855" s="12"/>
      <c r="AD855" s="12"/>
      <c r="AE855" s="12"/>
      <c r="AF855" s="12"/>
      <c r="AG855" s="12"/>
      <c r="AH855" s="12"/>
      <c r="AI855" s="12"/>
      <c r="AJ855" s="12"/>
      <c r="AK855" s="12"/>
      <c r="AL855" s="12"/>
      <c r="AM855" s="12"/>
      <c r="AN855" s="12"/>
      <c r="AO855" s="12"/>
      <c r="AP855" s="12"/>
    </row>
    <row r="856" spans="13:42">
      <c r="M856" s="1"/>
      <c r="N856" s="1"/>
      <c r="O856" s="1"/>
      <c r="P856" s="1"/>
      <c r="Q856" s="12"/>
      <c r="R856" s="12"/>
      <c r="S856" s="12"/>
      <c r="T856" s="12"/>
      <c r="U856" s="12"/>
      <c r="V856" s="12"/>
      <c r="W856" s="12"/>
      <c r="X856" s="12"/>
      <c r="Y856" s="12"/>
      <c r="Z856" s="12"/>
      <c r="AA856" s="12"/>
      <c r="AB856" s="12"/>
      <c r="AC856" s="12"/>
      <c r="AD856" s="12"/>
      <c r="AE856" s="12"/>
      <c r="AF856" s="12"/>
      <c r="AG856" s="12"/>
      <c r="AH856" s="12"/>
      <c r="AI856" s="12"/>
      <c r="AJ856" s="12"/>
      <c r="AK856" s="12"/>
      <c r="AL856" s="12"/>
      <c r="AM856" s="12"/>
      <c r="AN856" s="12"/>
      <c r="AO856" s="12"/>
      <c r="AP856" s="12"/>
    </row>
    <row r="857" spans="13:42">
      <c r="M857" s="1"/>
      <c r="N857" s="1"/>
      <c r="O857" s="1"/>
      <c r="P857" s="1"/>
      <c r="Q857" s="12"/>
      <c r="R857" s="12"/>
      <c r="S857" s="12"/>
      <c r="T857" s="12"/>
      <c r="U857" s="12"/>
      <c r="V857" s="12"/>
      <c r="W857" s="12"/>
      <c r="X857" s="12"/>
      <c r="Y857" s="12"/>
      <c r="Z857" s="12"/>
      <c r="AA857" s="12"/>
      <c r="AB857" s="12"/>
      <c r="AC857" s="12"/>
      <c r="AD857" s="12"/>
      <c r="AE857" s="12"/>
      <c r="AF857" s="12"/>
      <c r="AG857" s="12"/>
      <c r="AH857" s="12"/>
      <c r="AI857" s="12"/>
      <c r="AJ857" s="12"/>
      <c r="AK857" s="12"/>
      <c r="AL857" s="12"/>
      <c r="AM857" s="12"/>
      <c r="AN857" s="12"/>
      <c r="AO857" s="12"/>
      <c r="AP857" s="12"/>
    </row>
    <row r="858" spans="13:42">
      <c r="M858" s="1"/>
      <c r="N858" s="1"/>
      <c r="O858" s="1"/>
      <c r="P858" s="1"/>
      <c r="Q858" s="12"/>
      <c r="R858" s="12"/>
      <c r="S858" s="12"/>
      <c r="T858" s="12"/>
      <c r="U858" s="12"/>
      <c r="V858" s="12"/>
      <c r="W858" s="12"/>
      <c r="X858" s="12"/>
      <c r="Y858" s="12"/>
      <c r="Z858" s="12"/>
      <c r="AA858" s="12"/>
      <c r="AB858" s="12"/>
      <c r="AC858" s="12"/>
      <c r="AD858" s="12"/>
      <c r="AE858" s="12"/>
      <c r="AF858" s="12"/>
      <c r="AG858" s="12"/>
      <c r="AH858" s="12"/>
      <c r="AI858" s="12"/>
      <c r="AJ858" s="12"/>
      <c r="AK858" s="12"/>
      <c r="AL858" s="12"/>
      <c r="AM858" s="12"/>
      <c r="AN858" s="12"/>
      <c r="AO858" s="12"/>
      <c r="AP858" s="12"/>
    </row>
    <row r="859" spans="13:42">
      <c r="M859" s="1"/>
      <c r="N859" s="1"/>
      <c r="O859" s="1"/>
      <c r="P859" s="1"/>
      <c r="Q859" s="12"/>
      <c r="R859" s="12"/>
      <c r="S859" s="12"/>
      <c r="T859" s="12"/>
      <c r="U859" s="12"/>
      <c r="V859" s="12"/>
      <c r="W859" s="12"/>
      <c r="X859" s="12"/>
      <c r="Y859" s="12"/>
      <c r="Z859" s="12"/>
      <c r="AA859" s="12"/>
      <c r="AB859" s="12"/>
      <c r="AC859" s="12"/>
      <c r="AD859" s="12"/>
      <c r="AE859" s="12"/>
      <c r="AF859" s="12"/>
      <c r="AG859" s="12"/>
      <c r="AH859" s="12"/>
      <c r="AI859" s="12"/>
      <c r="AJ859" s="12"/>
      <c r="AK859" s="12"/>
      <c r="AL859" s="12"/>
      <c r="AM859" s="12"/>
      <c r="AN859" s="12"/>
      <c r="AO859" s="12"/>
      <c r="AP859" s="12"/>
    </row>
    <row r="860" spans="13:42">
      <c r="M860" s="1"/>
      <c r="N860" s="1"/>
      <c r="O860" s="1"/>
      <c r="P860" s="1"/>
      <c r="Q860" s="12"/>
      <c r="R860" s="12"/>
      <c r="S860" s="12"/>
      <c r="T860" s="12"/>
      <c r="U860" s="12"/>
      <c r="V860" s="12"/>
      <c r="W860" s="12"/>
      <c r="X860" s="12"/>
      <c r="Y860" s="12"/>
      <c r="Z860" s="12"/>
      <c r="AA860" s="12"/>
      <c r="AB860" s="12"/>
      <c r="AC860" s="12"/>
      <c r="AD860" s="12"/>
      <c r="AE860" s="12"/>
      <c r="AF860" s="12"/>
      <c r="AG860" s="12"/>
      <c r="AH860" s="12"/>
      <c r="AI860" s="12"/>
      <c r="AJ860" s="12"/>
      <c r="AK860" s="12"/>
      <c r="AL860" s="12"/>
      <c r="AM860" s="12"/>
      <c r="AN860" s="12"/>
      <c r="AO860" s="12"/>
      <c r="AP860" s="12"/>
    </row>
    <row r="861" spans="13:42">
      <c r="M861" s="1"/>
      <c r="N861" s="1"/>
      <c r="O861" s="1"/>
      <c r="P861" s="1"/>
      <c r="Q861" s="12"/>
      <c r="R861" s="12"/>
      <c r="S861" s="12"/>
      <c r="T861" s="12"/>
      <c r="U861" s="12"/>
      <c r="V861" s="12"/>
      <c r="W861" s="12"/>
      <c r="X861" s="12"/>
      <c r="Y861" s="12"/>
      <c r="Z861" s="12"/>
      <c r="AA861" s="12"/>
      <c r="AB861" s="12"/>
      <c r="AC861" s="12"/>
      <c r="AD861" s="12"/>
      <c r="AE861" s="12"/>
      <c r="AF861" s="12"/>
      <c r="AG861" s="12"/>
      <c r="AH861" s="12"/>
      <c r="AI861" s="12"/>
      <c r="AJ861" s="12"/>
      <c r="AK861" s="12"/>
      <c r="AL861" s="12"/>
      <c r="AM861" s="12"/>
      <c r="AN861" s="12"/>
      <c r="AO861" s="12"/>
      <c r="AP861" s="12"/>
    </row>
    <row r="862" spans="13:42">
      <c r="M862" s="1"/>
      <c r="N862" s="1"/>
      <c r="O862" s="1"/>
      <c r="P862" s="1"/>
      <c r="Q862" s="12"/>
      <c r="R862" s="12"/>
      <c r="S862" s="12"/>
      <c r="T862" s="12"/>
      <c r="U862" s="12"/>
      <c r="V862" s="12"/>
      <c r="W862" s="12"/>
      <c r="X862" s="12"/>
      <c r="Y862" s="12"/>
      <c r="Z862" s="12"/>
      <c r="AA862" s="12"/>
      <c r="AB862" s="12"/>
      <c r="AC862" s="12"/>
      <c r="AD862" s="12"/>
      <c r="AE862" s="12"/>
      <c r="AF862" s="12"/>
      <c r="AG862" s="12"/>
      <c r="AH862" s="12"/>
      <c r="AI862" s="12"/>
      <c r="AJ862" s="12"/>
      <c r="AK862" s="12"/>
      <c r="AL862" s="12"/>
      <c r="AM862" s="12"/>
      <c r="AN862" s="12"/>
      <c r="AO862" s="12"/>
      <c r="AP862" s="12"/>
    </row>
    <row r="863" spans="13:42">
      <c r="M863" s="1"/>
      <c r="N863" s="1"/>
      <c r="O863" s="1"/>
      <c r="P863" s="1"/>
      <c r="Q863" s="12"/>
      <c r="R863" s="12"/>
      <c r="S863" s="12"/>
      <c r="T863" s="12"/>
      <c r="U863" s="12"/>
      <c r="V863" s="12"/>
      <c r="W863" s="12"/>
      <c r="X863" s="12"/>
      <c r="Y863" s="12"/>
      <c r="Z863" s="12"/>
      <c r="AA863" s="12"/>
      <c r="AB863" s="12"/>
      <c r="AC863" s="12"/>
      <c r="AD863" s="12"/>
      <c r="AE863" s="12"/>
      <c r="AF863" s="12"/>
      <c r="AG863" s="12"/>
      <c r="AH863" s="12"/>
      <c r="AI863" s="12"/>
      <c r="AJ863" s="12"/>
      <c r="AK863" s="12"/>
      <c r="AL863" s="12"/>
      <c r="AM863" s="12"/>
      <c r="AN863" s="12"/>
      <c r="AO863" s="12"/>
      <c r="AP863" s="12"/>
    </row>
    <row r="864" spans="13:42">
      <c r="M864" s="1"/>
      <c r="N864" s="1"/>
      <c r="O864" s="1"/>
      <c r="P864" s="1"/>
      <c r="Q864" s="12"/>
      <c r="R864" s="12"/>
      <c r="S864" s="12"/>
      <c r="T864" s="12"/>
      <c r="U864" s="12"/>
      <c r="V864" s="12"/>
      <c r="W864" s="12"/>
      <c r="X864" s="12"/>
      <c r="Y864" s="12"/>
      <c r="Z864" s="12"/>
      <c r="AA864" s="12"/>
      <c r="AB864" s="12"/>
      <c r="AC864" s="12"/>
      <c r="AD864" s="12"/>
      <c r="AE864" s="12"/>
      <c r="AF864" s="12"/>
      <c r="AG864" s="12"/>
      <c r="AH864" s="12"/>
      <c r="AI864" s="12"/>
      <c r="AJ864" s="12"/>
      <c r="AK864" s="12"/>
      <c r="AL864" s="12"/>
      <c r="AM864" s="12"/>
      <c r="AN864" s="12"/>
      <c r="AO864" s="12"/>
      <c r="AP864" s="12"/>
    </row>
    <row r="865" spans="13:42">
      <c r="M865" s="1"/>
      <c r="N865" s="1"/>
      <c r="O865" s="1"/>
      <c r="P865" s="1"/>
      <c r="Q865" s="12"/>
      <c r="R865" s="12"/>
      <c r="S865" s="12"/>
      <c r="T865" s="12"/>
      <c r="U865" s="12"/>
      <c r="V865" s="12"/>
      <c r="W865" s="12"/>
      <c r="X865" s="12"/>
      <c r="Y865" s="12"/>
      <c r="Z865" s="12"/>
      <c r="AA865" s="12"/>
      <c r="AB865" s="12"/>
      <c r="AC865" s="12"/>
      <c r="AD865" s="12"/>
      <c r="AE865" s="12"/>
      <c r="AF865" s="12"/>
      <c r="AG865" s="12"/>
      <c r="AH865" s="12"/>
      <c r="AI865" s="12"/>
      <c r="AJ865" s="12"/>
      <c r="AK865" s="12"/>
      <c r="AL865" s="12"/>
      <c r="AM865" s="12"/>
      <c r="AN865" s="12"/>
      <c r="AO865" s="12"/>
      <c r="AP865" s="12"/>
    </row>
    <row r="866" spans="13:42">
      <c r="M866" s="1"/>
      <c r="N866" s="1"/>
      <c r="O866" s="1"/>
      <c r="P866" s="1"/>
      <c r="Q866" s="12"/>
      <c r="R866" s="12"/>
      <c r="S866" s="12"/>
      <c r="T866" s="12"/>
      <c r="U866" s="12"/>
      <c r="V866" s="12"/>
      <c r="W866" s="12"/>
      <c r="X866" s="12"/>
      <c r="Y866" s="12"/>
      <c r="Z866" s="12"/>
      <c r="AA866" s="12"/>
      <c r="AB866" s="12"/>
      <c r="AC866" s="12"/>
      <c r="AD866" s="12"/>
      <c r="AE866" s="12"/>
      <c r="AF866" s="12"/>
      <c r="AG866" s="12"/>
      <c r="AH866" s="12"/>
      <c r="AI866" s="12"/>
      <c r="AJ866" s="12"/>
      <c r="AK866" s="12"/>
      <c r="AL866" s="12"/>
      <c r="AM866" s="12"/>
      <c r="AN866" s="12"/>
      <c r="AO866" s="12"/>
      <c r="AP866" s="12"/>
    </row>
    <row r="867" spans="13:42">
      <c r="M867" s="1"/>
      <c r="N867" s="1"/>
      <c r="O867" s="1"/>
      <c r="P867" s="1"/>
      <c r="Q867" s="12"/>
      <c r="R867" s="12"/>
      <c r="S867" s="12"/>
      <c r="T867" s="12"/>
      <c r="U867" s="12"/>
      <c r="V867" s="12"/>
      <c r="W867" s="12"/>
      <c r="X867" s="12"/>
      <c r="Y867" s="12"/>
      <c r="Z867" s="12"/>
      <c r="AA867" s="12"/>
      <c r="AB867" s="12"/>
      <c r="AC867" s="12"/>
      <c r="AD867" s="12"/>
      <c r="AE867" s="12"/>
      <c r="AF867" s="12"/>
      <c r="AG867" s="12"/>
      <c r="AH867" s="12"/>
      <c r="AI867" s="12"/>
      <c r="AJ867" s="12"/>
      <c r="AK867" s="12"/>
      <c r="AL867" s="12"/>
      <c r="AM867" s="12"/>
      <c r="AN867" s="12"/>
      <c r="AO867" s="12"/>
      <c r="AP867" s="12"/>
    </row>
    <row r="868" spans="13:42">
      <c r="M868" s="1"/>
      <c r="N868" s="1"/>
      <c r="O868" s="1"/>
      <c r="P868" s="1"/>
      <c r="Q868" s="12"/>
      <c r="R868" s="12"/>
      <c r="S868" s="12"/>
      <c r="T868" s="12"/>
      <c r="U868" s="12"/>
      <c r="V868" s="12"/>
      <c r="W868" s="12"/>
      <c r="X868" s="12"/>
      <c r="Y868" s="12"/>
      <c r="Z868" s="12"/>
      <c r="AA868" s="12"/>
      <c r="AB868" s="12"/>
      <c r="AC868" s="12"/>
      <c r="AD868" s="12"/>
      <c r="AE868" s="12"/>
      <c r="AF868" s="12"/>
      <c r="AG868" s="12"/>
      <c r="AH868" s="12"/>
      <c r="AI868" s="12"/>
      <c r="AJ868" s="12"/>
      <c r="AK868" s="12"/>
      <c r="AL868" s="12"/>
      <c r="AM868" s="12"/>
      <c r="AN868" s="12"/>
      <c r="AO868" s="12"/>
      <c r="AP868" s="12"/>
    </row>
    <row r="869" spans="13:42">
      <c r="M869" s="1"/>
      <c r="N869" s="1"/>
      <c r="O869" s="1"/>
      <c r="P869" s="1"/>
      <c r="Q869" s="12"/>
      <c r="R869" s="12"/>
      <c r="S869" s="12"/>
      <c r="T869" s="12"/>
      <c r="U869" s="12"/>
      <c r="V869" s="12"/>
      <c r="W869" s="12"/>
      <c r="X869" s="12"/>
      <c r="Y869" s="12"/>
      <c r="Z869" s="12"/>
      <c r="AA869" s="12"/>
      <c r="AB869" s="12"/>
      <c r="AC869" s="12"/>
      <c r="AD869" s="12"/>
      <c r="AE869" s="12"/>
      <c r="AF869" s="12"/>
      <c r="AG869" s="12"/>
      <c r="AH869" s="12"/>
      <c r="AI869" s="12"/>
      <c r="AJ869" s="12"/>
      <c r="AK869" s="12"/>
      <c r="AL869" s="12"/>
      <c r="AM869" s="12"/>
      <c r="AN869" s="12"/>
      <c r="AO869" s="12"/>
      <c r="AP869" s="12"/>
    </row>
    <row r="870" spans="13:42">
      <c r="M870" s="1"/>
      <c r="N870" s="1"/>
      <c r="O870" s="1"/>
      <c r="P870" s="1"/>
      <c r="Q870" s="12"/>
      <c r="R870" s="12"/>
      <c r="S870" s="12"/>
      <c r="T870" s="12"/>
      <c r="U870" s="12"/>
      <c r="V870" s="12"/>
      <c r="W870" s="12"/>
      <c r="X870" s="12"/>
      <c r="Y870" s="12"/>
      <c r="Z870" s="12"/>
      <c r="AA870" s="12"/>
      <c r="AB870" s="12"/>
      <c r="AC870" s="12"/>
      <c r="AD870" s="12"/>
      <c r="AE870" s="12"/>
      <c r="AF870" s="12"/>
      <c r="AG870" s="12"/>
      <c r="AH870" s="12"/>
      <c r="AI870" s="12"/>
      <c r="AJ870" s="12"/>
      <c r="AK870" s="12"/>
      <c r="AL870" s="12"/>
      <c r="AM870" s="12"/>
      <c r="AN870" s="12"/>
      <c r="AO870" s="12"/>
      <c r="AP870" s="12"/>
    </row>
    <row r="871" spans="13:42">
      <c r="M871" s="1"/>
      <c r="N871" s="1"/>
      <c r="O871" s="1"/>
      <c r="P871" s="1"/>
      <c r="Q871" s="12"/>
      <c r="R871" s="12"/>
      <c r="S871" s="12"/>
      <c r="T871" s="12"/>
      <c r="U871" s="12"/>
      <c r="V871" s="12"/>
      <c r="W871" s="12"/>
      <c r="X871" s="12"/>
      <c r="Y871" s="12"/>
      <c r="Z871" s="12"/>
      <c r="AA871" s="12"/>
      <c r="AB871" s="12"/>
      <c r="AC871" s="12"/>
      <c r="AD871" s="12"/>
      <c r="AE871" s="12"/>
      <c r="AF871" s="12"/>
      <c r="AG871" s="12"/>
      <c r="AH871" s="12"/>
      <c r="AI871" s="12"/>
      <c r="AJ871" s="12"/>
      <c r="AK871" s="12"/>
      <c r="AL871" s="12"/>
      <c r="AM871" s="12"/>
      <c r="AN871" s="12"/>
      <c r="AO871" s="12"/>
      <c r="AP871" s="12"/>
    </row>
    <row r="872" spans="13:42">
      <c r="M872" s="1"/>
      <c r="N872" s="1"/>
      <c r="O872" s="1"/>
      <c r="P872" s="1"/>
      <c r="Q872" s="12"/>
      <c r="R872" s="12"/>
      <c r="S872" s="12"/>
      <c r="T872" s="12"/>
      <c r="U872" s="12"/>
      <c r="V872" s="12"/>
      <c r="W872" s="12"/>
      <c r="X872" s="12"/>
      <c r="Y872" s="12"/>
      <c r="Z872" s="12"/>
      <c r="AA872" s="12"/>
      <c r="AB872" s="12"/>
      <c r="AC872" s="12"/>
      <c r="AD872" s="12"/>
      <c r="AE872" s="12"/>
      <c r="AF872" s="12"/>
      <c r="AG872" s="12"/>
      <c r="AH872" s="12"/>
      <c r="AI872" s="12"/>
      <c r="AJ872" s="12"/>
      <c r="AK872" s="12"/>
      <c r="AL872" s="12"/>
      <c r="AM872" s="12"/>
      <c r="AN872" s="12"/>
      <c r="AO872" s="12"/>
      <c r="AP872" s="12"/>
    </row>
    <row r="873" spans="13:42">
      <c r="M873" s="1"/>
      <c r="N873" s="1"/>
      <c r="O873" s="1"/>
      <c r="P873" s="1"/>
      <c r="Q873" s="12"/>
      <c r="R873" s="12"/>
      <c r="S873" s="12"/>
      <c r="T873" s="12"/>
      <c r="U873" s="12"/>
      <c r="V873" s="12"/>
      <c r="W873" s="12"/>
      <c r="X873" s="12"/>
      <c r="Y873" s="12"/>
      <c r="Z873" s="12"/>
      <c r="AA873" s="12"/>
      <c r="AB873" s="12"/>
      <c r="AC873" s="12"/>
      <c r="AD873" s="12"/>
      <c r="AE873" s="12"/>
      <c r="AF873" s="12"/>
      <c r="AG873" s="12"/>
      <c r="AH873" s="12"/>
      <c r="AI873" s="12"/>
      <c r="AJ873" s="12"/>
      <c r="AK873" s="12"/>
      <c r="AL873" s="12"/>
      <c r="AM873" s="12"/>
      <c r="AN873" s="12"/>
      <c r="AO873" s="12"/>
      <c r="AP873" s="12"/>
    </row>
    <row r="874" spans="13:42">
      <c r="M874" s="1"/>
      <c r="N874" s="1"/>
      <c r="O874" s="1"/>
      <c r="P874" s="1"/>
      <c r="Q874" s="12"/>
      <c r="R874" s="12"/>
      <c r="S874" s="12"/>
      <c r="T874" s="12"/>
      <c r="U874" s="12"/>
      <c r="V874" s="12"/>
      <c r="W874" s="12"/>
      <c r="X874" s="12"/>
      <c r="Y874" s="12"/>
      <c r="Z874" s="12"/>
      <c r="AA874" s="12"/>
      <c r="AB874" s="12"/>
      <c r="AC874" s="12"/>
      <c r="AD874" s="12"/>
      <c r="AE874" s="12"/>
      <c r="AF874" s="12"/>
      <c r="AG874" s="12"/>
      <c r="AH874" s="12"/>
      <c r="AI874" s="12"/>
      <c r="AJ874" s="12"/>
      <c r="AK874" s="12"/>
      <c r="AL874" s="12"/>
      <c r="AM874" s="12"/>
      <c r="AN874" s="12"/>
      <c r="AO874" s="12"/>
      <c r="AP874" s="12"/>
    </row>
    <row r="875" spans="13:42">
      <c r="M875" s="1"/>
      <c r="N875" s="1"/>
      <c r="O875" s="1"/>
      <c r="P875" s="1"/>
      <c r="Q875" s="12"/>
      <c r="R875" s="12"/>
      <c r="S875" s="12"/>
      <c r="T875" s="12"/>
      <c r="U875" s="12"/>
      <c r="V875" s="12"/>
      <c r="W875" s="12"/>
      <c r="X875" s="12"/>
      <c r="Y875" s="12"/>
      <c r="Z875" s="12"/>
      <c r="AA875" s="12"/>
      <c r="AB875" s="12"/>
      <c r="AC875" s="12"/>
      <c r="AD875" s="12"/>
      <c r="AE875" s="12"/>
      <c r="AF875" s="12"/>
      <c r="AG875" s="12"/>
      <c r="AH875" s="12"/>
      <c r="AI875" s="12"/>
      <c r="AJ875" s="12"/>
      <c r="AK875" s="12"/>
      <c r="AL875" s="12"/>
      <c r="AM875" s="12"/>
      <c r="AN875" s="12"/>
      <c r="AO875" s="12"/>
      <c r="AP875" s="12"/>
    </row>
    <row r="876" spans="13:42">
      <c r="M876" s="1"/>
      <c r="N876" s="1"/>
      <c r="O876" s="1"/>
      <c r="P876" s="1"/>
      <c r="Q876" s="12"/>
      <c r="R876" s="12"/>
      <c r="S876" s="12"/>
      <c r="T876" s="12"/>
      <c r="U876" s="12"/>
      <c r="V876" s="12"/>
      <c r="W876" s="12"/>
      <c r="X876" s="12"/>
      <c r="Y876" s="12"/>
      <c r="Z876" s="12"/>
      <c r="AA876" s="12"/>
      <c r="AB876" s="12"/>
      <c r="AC876" s="12"/>
      <c r="AD876" s="12"/>
      <c r="AE876" s="12"/>
      <c r="AF876" s="12"/>
      <c r="AG876" s="12"/>
      <c r="AH876" s="12"/>
      <c r="AI876" s="12"/>
      <c r="AJ876" s="12"/>
      <c r="AK876" s="12"/>
      <c r="AL876" s="12"/>
      <c r="AM876" s="12"/>
      <c r="AN876" s="12"/>
      <c r="AO876" s="12"/>
      <c r="AP876" s="12"/>
    </row>
    <row r="877" spans="13:42">
      <c r="M877" s="1"/>
      <c r="N877" s="1"/>
      <c r="O877" s="1"/>
      <c r="P877" s="1"/>
      <c r="Q877" s="12"/>
      <c r="R877" s="12"/>
      <c r="S877" s="12"/>
      <c r="T877" s="12"/>
      <c r="U877" s="12"/>
      <c r="V877" s="12"/>
      <c r="W877" s="12"/>
      <c r="X877" s="12"/>
      <c r="Y877" s="12"/>
      <c r="Z877" s="12"/>
      <c r="AA877" s="12"/>
      <c r="AB877" s="12"/>
      <c r="AC877" s="12"/>
      <c r="AD877" s="12"/>
      <c r="AE877" s="12"/>
      <c r="AF877" s="12"/>
      <c r="AG877" s="12"/>
      <c r="AH877" s="12"/>
      <c r="AI877" s="12"/>
      <c r="AJ877" s="12"/>
      <c r="AK877" s="12"/>
      <c r="AL877" s="12"/>
      <c r="AM877" s="12"/>
      <c r="AN877" s="12"/>
      <c r="AO877" s="12"/>
      <c r="AP877" s="12"/>
    </row>
    <row r="878" spans="13:42">
      <c r="M878" s="1"/>
      <c r="N878" s="1"/>
      <c r="O878" s="1"/>
      <c r="P878" s="1"/>
      <c r="Q878" s="12"/>
      <c r="R878" s="12"/>
      <c r="S878" s="12"/>
      <c r="T878" s="12"/>
      <c r="U878" s="12"/>
      <c r="V878" s="12"/>
      <c r="W878" s="12"/>
      <c r="X878" s="12"/>
      <c r="Y878" s="12"/>
      <c r="Z878" s="12"/>
      <c r="AA878" s="12"/>
      <c r="AB878" s="12"/>
      <c r="AC878" s="12"/>
      <c r="AD878" s="12"/>
      <c r="AE878" s="12"/>
      <c r="AF878" s="12"/>
      <c r="AG878" s="12"/>
      <c r="AH878" s="12"/>
      <c r="AI878" s="12"/>
      <c r="AJ878" s="12"/>
      <c r="AK878" s="12"/>
      <c r="AL878" s="12"/>
      <c r="AM878" s="12"/>
      <c r="AN878" s="12"/>
      <c r="AO878" s="12"/>
      <c r="AP878" s="12"/>
    </row>
    <row r="879" spans="13:42">
      <c r="M879" s="1"/>
      <c r="N879" s="1"/>
      <c r="O879" s="1"/>
      <c r="P879" s="1"/>
      <c r="Q879" s="12"/>
      <c r="R879" s="12"/>
      <c r="S879" s="12"/>
      <c r="T879" s="12"/>
      <c r="U879" s="12"/>
      <c r="V879" s="12"/>
      <c r="W879" s="12"/>
      <c r="X879" s="12"/>
      <c r="Y879" s="12"/>
      <c r="Z879" s="12"/>
      <c r="AA879" s="12"/>
      <c r="AB879" s="12"/>
      <c r="AC879" s="12"/>
      <c r="AD879" s="12"/>
      <c r="AE879" s="12"/>
      <c r="AF879" s="12"/>
      <c r="AG879" s="12"/>
      <c r="AH879" s="12"/>
      <c r="AI879" s="12"/>
      <c r="AJ879" s="12"/>
      <c r="AK879" s="12"/>
      <c r="AL879" s="12"/>
      <c r="AM879" s="12"/>
      <c r="AN879" s="12"/>
      <c r="AO879" s="12"/>
      <c r="AP879" s="12"/>
    </row>
    <row r="880" spans="13:42">
      <c r="M880" s="1"/>
      <c r="N880" s="1"/>
      <c r="O880" s="1"/>
      <c r="P880" s="1"/>
      <c r="Q880" s="12"/>
      <c r="R880" s="12"/>
      <c r="S880" s="12"/>
      <c r="T880" s="12"/>
      <c r="U880" s="12"/>
      <c r="V880" s="12"/>
      <c r="W880" s="12"/>
      <c r="X880" s="12"/>
      <c r="Y880" s="12"/>
      <c r="Z880" s="12"/>
      <c r="AA880" s="12"/>
      <c r="AB880" s="12"/>
      <c r="AC880" s="12"/>
      <c r="AD880" s="12"/>
      <c r="AE880" s="12"/>
      <c r="AF880" s="12"/>
      <c r="AG880" s="12"/>
      <c r="AH880" s="12"/>
      <c r="AI880" s="12"/>
      <c r="AJ880" s="12"/>
      <c r="AK880" s="12"/>
      <c r="AL880" s="12"/>
      <c r="AM880" s="12"/>
      <c r="AN880" s="12"/>
      <c r="AO880" s="12"/>
      <c r="AP880" s="12"/>
    </row>
    <row r="881" spans="13:42">
      <c r="M881" s="1"/>
      <c r="N881" s="1"/>
      <c r="O881" s="1"/>
      <c r="P881" s="1"/>
      <c r="Q881" s="12"/>
      <c r="R881" s="12"/>
      <c r="S881" s="12"/>
      <c r="T881" s="12"/>
      <c r="U881" s="12"/>
      <c r="V881" s="12"/>
      <c r="W881" s="12"/>
      <c r="X881" s="12"/>
      <c r="Y881" s="12"/>
      <c r="Z881" s="12"/>
      <c r="AA881" s="12"/>
      <c r="AB881" s="12"/>
      <c r="AC881" s="12"/>
      <c r="AD881" s="12"/>
      <c r="AE881" s="12"/>
      <c r="AF881" s="12"/>
      <c r="AG881" s="12"/>
      <c r="AH881" s="12"/>
      <c r="AI881" s="12"/>
      <c r="AJ881" s="12"/>
      <c r="AK881" s="12"/>
      <c r="AL881" s="12"/>
      <c r="AM881" s="12"/>
      <c r="AN881" s="12"/>
      <c r="AO881" s="12"/>
      <c r="AP881" s="12"/>
    </row>
    <row r="882" spans="13:42">
      <c r="M882" s="1"/>
      <c r="N882" s="1"/>
      <c r="O882" s="1"/>
      <c r="P882" s="1"/>
      <c r="Q882" s="12"/>
      <c r="R882" s="12"/>
      <c r="S882" s="12"/>
      <c r="T882" s="12"/>
      <c r="U882" s="12"/>
      <c r="V882" s="12"/>
      <c r="W882" s="12"/>
      <c r="X882" s="12"/>
      <c r="Y882" s="12"/>
      <c r="Z882" s="12"/>
      <c r="AA882" s="12"/>
      <c r="AB882" s="12"/>
      <c r="AC882" s="12"/>
      <c r="AD882" s="12"/>
      <c r="AE882" s="12"/>
      <c r="AF882" s="12"/>
      <c r="AG882" s="12"/>
      <c r="AH882" s="12"/>
      <c r="AI882" s="12"/>
      <c r="AJ882" s="12"/>
      <c r="AK882" s="12"/>
      <c r="AL882" s="12"/>
      <c r="AM882" s="12"/>
      <c r="AN882" s="12"/>
      <c r="AO882" s="12"/>
      <c r="AP882" s="12"/>
    </row>
    <row r="883" spans="13:42">
      <c r="M883" s="1"/>
      <c r="N883" s="1"/>
      <c r="O883" s="1"/>
      <c r="P883" s="1"/>
      <c r="Q883" s="12"/>
      <c r="R883" s="12"/>
      <c r="S883" s="12"/>
      <c r="T883" s="12"/>
      <c r="U883" s="12"/>
      <c r="V883" s="12"/>
      <c r="W883" s="12"/>
      <c r="X883" s="12"/>
      <c r="Y883" s="12"/>
      <c r="Z883" s="12"/>
      <c r="AA883" s="12"/>
      <c r="AB883" s="12"/>
      <c r="AC883" s="12"/>
      <c r="AD883" s="12"/>
      <c r="AE883" s="12"/>
      <c r="AF883" s="12"/>
      <c r="AG883" s="12"/>
      <c r="AH883" s="12"/>
      <c r="AI883" s="12"/>
      <c r="AJ883" s="12"/>
      <c r="AK883" s="12"/>
      <c r="AL883" s="12"/>
      <c r="AM883" s="12"/>
      <c r="AN883" s="12"/>
      <c r="AO883" s="12"/>
      <c r="AP883" s="12"/>
    </row>
    <row r="884" spans="13:42">
      <c r="M884" s="1"/>
      <c r="N884" s="1"/>
      <c r="O884" s="1"/>
      <c r="P884" s="1"/>
      <c r="Q884" s="12"/>
      <c r="R884" s="12"/>
      <c r="S884" s="12"/>
      <c r="T884" s="12"/>
      <c r="U884" s="12"/>
      <c r="V884" s="12"/>
      <c r="W884" s="12"/>
      <c r="X884" s="12"/>
      <c r="Y884" s="12"/>
      <c r="Z884" s="12"/>
      <c r="AA884" s="12"/>
      <c r="AB884" s="12"/>
      <c r="AC884" s="12"/>
      <c r="AD884" s="12"/>
      <c r="AE884" s="12"/>
      <c r="AF884" s="12"/>
      <c r="AG884" s="12"/>
      <c r="AH884" s="12"/>
      <c r="AI884" s="12"/>
      <c r="AJ884" s="12"/>
      <c r="AK884" s="12"/>
      <c r="AL884" s="12"/>
      <c r="AM884" s="12"/>
      <c r="AN884" s="12"/>
      <c r="AO884" s="12"/>
      <c r="AP884" s="12"/>
    </row>
    <row r="885" spans="13:42">
      <c r="M885" s="1"/>
      <c r="N885" s="1"/>
      <c r="O885" s="1"/>
      <c r="P885" s="1"/>
      <c r="Q885" s="12"/>
      <c r="R885" s="12"/>
      <c r="S885" s="12"/>
      <c r="T885" s="12"/>
      <c r="U885" s="12"/>
      <c r="V885" s="12"/>
      <c r="W885" s="12"/>
      <c r="X885" s="12"/>
      <c r="Y885" s="12"/>
      <c r="Z885" s="12"/>
      <c r="AA885" s="12"/>
      <c r="AB885" s="12"/>
      <c r="AC885" s="12"/>
      <c r="AD885" s="12"/>
      <c r="AE885" s="12"/>
      <c r="AF885" s="12"/>
      <c r="AG885" s="12"/>
      <c r="AH885" s="12"/>
      <c r="AI885" s="12"/>
      <c r="AJ885" s="12"/>
      <c r="AK885" s="12"/>
      <c r="AL885" s="12"/>
      <c r="AM885" s="12"/>
      <c r="AN885" s="12"/>
      <c r="AO885" s="12"/>
      <c r="AP885" s="12"/>
    </row>
    <row r="886" spans="13:42">
      <c r="M886" s="1"/>
      <c r="N886" s="1"/>
      <c r="O886" s="1"/>
      <c r="P886" s="1"/>
      <c r="Q886" s="12"/>
      <c r="R886" s="12"/>
      <c r="S886" s="12"/>
      <c r="T886" s="12"/>
      <c r="U886" s="12"/>
      <c r="V886" s="12"/>
      <c r="W886" s="12"/>
      <c r="X886" s="12"/>
      <c r="Y886" s="12"/>
      <c r="Z886" s="12"/>
      <c r="AA886" s="12"/>
      <c r="AB886" s="12"/>
      <c r="AC886" s="12"/>
      <c r="AD886" s="12"/>
      <c r="AE886" s="12"/>
      <c r="AF886" s="12"/>
      <c r="AG886" s="12"/>
      <c r="AH886" s="12"/>
      <c r="AI886" s="12"/>
      <c r="AJ886" s="12"/>
      <c r="AK886" s="12"/>
      <c r="AL886" s="12"/>
      <c r="AM886" s="12"/>
      <c r="AN886" s="12"/>
      <c r="AO886" s="12"/>
      <c r="AP886" s="12"/>
    </row>
    <row r="887" spans="13:42">
      <c r="M887" s="1"/>
      <c r="N887" s="1"/>
      <c r="O887" s="1"/>
      <c r="P887" s="1"/>
      <c r="Q887" s="12"/>
      <c r="R887" s="12"/>
      <c r="S887" s="12"/>
      <c r="T887" s="12"/>
      <c r="U887" s="12"/>
      <c r="V887" s="12"/>
      <c r="W887" s="12"/>
      <c r="X887" s="12"/>
      <c r="Y887" s="12"/>
      <c r="Z887" s="12"/>
      <c r="AA887" s="12"/>
      <c r="AB887" s="12"/>
      <c r="AC887" s="12"/>
      <c r="AD887" s="12"/>
      <c r="AE887" s="12"/>
      <c r="AF887" s="12"/>
      <c r="AG887" s="12"/>
      <c r="AH887" s="12"/>
      <c r="AI887" s="12"/>
      <c r="AJ887" s="12"/>
      <c r="AK887" s="12"/>
      <c r="AL887" s="12"/>
      <c r="AM887" s="12"/>
      <c r="AN887" s="12"/>
      <c r="AO887" s="12"/>
      <c r="AP887" s="12"/>
    </row>
    <row r="888" spans="13:42">
      <c r="M888" s="1"/>
      <c r="N888" s="1"/>
      <c r="O888" s="1"/>
      <c r="P888" s="1"/>
      <c r="Q888" s="12"/>
      <c r="R888" s="12"/>
      <c r="S888" s="12"/>
      <c r="T888" s="12"/>
      <c r="U888" s="12"/>
      <c r="V888" s="12"/>
      <c r="W888" s="12"/>
      <c r="X888" s="12"/>
      <c r="Y888" s="12"/>
      <c r="Z888" s="12"/>
      <c r="AA888" s="12"/>
      <c r="AB888" s="12"/>
      <c r="AC888" s="12"/>
      <c r="AD888" s="12"/>
      <c r="AE888" s="12"/>
      <c r="AF888" s="12"/>
      <c r="AG888" s="12"/>
      <c r="AH888" s="12"/>
      <c r="AI888" s="12"/>
      <c r="AJ888" s="12"/>
      <c r="AK888" s="12"/>
      <c r="AL888" s="12"/>
      <c r="AM888" s="12"/>
      <c r="AN888" s="12"/>
      <c r="AO888" s="12"/>
      <c r="AP888" s="12"/>
    </row>
    <row r="889" spans="13:42">
      <c r="M889" s="1"/>
      <c r="N889" s="1"/>
      <c r="O889" s="1"/>
      <c r="P889" s="1"/>
      <c r="Q889" s="12"/>
      <c r="R889" s="12"/>
      <c r="S889" s="12"/>
      <c r="T889" s="12"/>
      <c r="U889" s="12"/>
      <c r="V889" s="12"/>
      <c r="W889" s="12"/>
      <c r="X889" s="12"/>
      <c r="Y889" s="12"/>
      <c r="Z889" s="12"/>
      <c r="AA889" s="12"/>
      <c r="AB889" s="12"/>
      <c r="AC889" s="12"/>
      <c r="AD889" s="12"/>
      <c r="AE889" s="12"/>
      <c r="AF889" s="12"/>
      <c r="AG889" s="12"/>
      <c r="AH889" s="12"/>
      <c r="AI889" s="12"/>
      <c r="AJ889" s="12"/>
      <c r="AK889" s="12"/>
      <c r="AL889" s="12"/>
      <c r="AM889" s="12"/>
      <c r="AN889" s="12"/>
      <c r="AO889" s="12"/>
      <c r="AP889" s="12"/>
    </row>
    <row r="890" spans="13:42">
      <c r="M890" s="1"/>
      <c r="N890" s="1"/>
      <c r="O890" s="1"/>
      <c r="P890" s="1"/>
      <c r="Q890" s="12"/>
      <c r="R890" s="12"/>
      <c r="S890" s="12"/>
      <c r="T890" s="12"/>
      <c r="U890" s="12"/>
      <c r="V890" s="12"/>
      <c r="W890" s="12"/>
      <c r="X890" s="12"/>
      <c r="Y890" s="12"/>
      <c r="Z890" s="12"/>
      <c r="AA890" s="12"/>
      <c r="AB890" s="12"/>
      <c r="AC890" s="12"/>
      <c r="AD890" s="12"/>
      <c r="AE890" s="12"/>
      <c r="AF890" s="12"/>
      <c r="AG890" s="12"/>
      <c r="AH890" s="12"/>
      <c r="AI890" s="12"/>
      <c r="AJ890" s="12"/>
      <c r="AK890" s="12"/>
      <c r="AL890" s="12"/>
      <c r="AM890" s="12"/>
      <c r="AN890" s="12"/>
      <c r="AO890" s="12"/>
      <c r="AP890" s="12"/>
    </row>
    <row r="891" spans="13:42">
      <c r="M891" s="1"/>
      <c r="N891" s="1"/>
      <c r="O891" s="1"/>
      <c r="P891" s="1"/>
      <c r="Q891" s="12"/>
      <c r="R891" s="12"/>
      <c r="S891" s="12"/>
      <c r="T891" s="12"/>
      <c r="U891" s="12"/>
      <c r="V891" s="12"/>
      <c r="W891" s="12"/>
      <c r="X891" s="12"/>
      <c r="Y891" s="12"/>
      <c r="Z891" s="12"/>
      <c r="AA891" s="12"/>
      <c r="AB891" s="12"/>
      <c r="AC891" s="12"/>
      <c r="AD891" s="12"/>
      <c r="AE891" s="12"/>
      <c r="AF891" s="12"/>
      <c r="AG891" s="12"/>
      <c r="AH891" s="12"/>
      <c r="AI891" s="12"/>
      <c r="AJ891" s="12"/>
      <c r="AK891" s="12"/>
      <c r="AL891" s="12"/>
      <c r="AM891" s="12"/>
      <c r="AN891" s="12"/>
      <c r="AO891" s="12"/>
      <c r="AP891" s="12"/>
    </row>
    <row r="892" spans="13:42">
      <c r="M892" s="1"/>
      <c r="N892" s="1"/>
      <c r="O892" s="1"/>
      <c r="P892" s="1"/>
      <c r="Q892" s="12"/>
      <c r="R892" s="12"/>
      <c r="S892" s="12"/>
      <c r="T892" s="12"/>
      <c r="U892" s="12"/>
      <c r="V892" s="12"/>
      <c r="W892" s="12"/>
      <c r="X892" s="12"/>
      <c r="Y892" s="12"/>
      <c r="Z892" s="12"/>
      <c r="AA892" s="12"/>
      <c r="AB892" s="12"/>
      <c r="AC892" s="12"/>
      <c r="AD892" s="12"/>
      <c r="AE892" s="12"/>
      <c r="AF892" s="12"/>
      <c r="AG892" s="12"/>
      <c r="AH892" s="12"/>
      <c r="AI892" s="12"/>
      <c r="AJ892" s="12"/>
      <c r="AK892" s="12"/>
      <c r="AL892" s="12"/>
      <c r="AM892" s="12"/>
      <c r="AN892" s="12"/>
      <c r="AO892" s="12"/>
      <c r="AP892" s="12"/>
    </row>
    <row r="893" spans="13:42">
      <c r="M893" s="1"/>
      <c r="N893" s="1"/>
      <c r="O893" s="1"/>
      <c r="P893" s="1"/>
      <c r="Q893" s="12"/>
      <c r="R893" s="12"/>
      <c r="S893" s="12"/>
      <c r="T893" s="12"/>
      <c r="U893" s="12"/>
      <c r="V893" s="12"/>
      <c r="W893" s="12"/>
      <c r="X893" s="12"/>
      <c r="Y893" s="12"/>
      <c r="Z893" s="12"/>
      <c r="AA893" s="12"/>
      <c r="AB893" s="12"/>
      <c r="AC893" s="12"/>
      <c r="AD893" s="12"/>
      <c r="AE893" s="12"/>
      <c r="AF893" s="12"/>
      <c r="AG893" s="12"/>
      <c r="AH893" s="12"/>
      <c r="AI893" s="12"/>
      <c r="AJ893" s="12"/>
      <c r="AK893" s="12"/>
      <c r="AL893" s="12"/>
      <c r="AM893" s="12"/>
      <c r="AN893" s="12"/>
      <c r="AO893" s="12"/>
      <c r="AP893" s="12"/>
    </row>
    <row r="894" spans="13:42">
      <c r="M894" s="1"/>
      <c r="N894" s="1"/>
      <c r="O894" s="1"/>
      <c r="P894" s="1"/>
      <c r="Q894" s="12"/>
      <c r="R894" s="12"/>
      <c r="S894" s="12"/>
      <c r="T894" s="12"/>
      <c r="U894" s="12"/>
      <c r="V894" s="12"/>
      <c r="W894" s="12"/>
      <c r="X894" s="12"/>
      <c r="Y894" s="12"/>
      <c r="Z894" s="12"/>
      <c r="AA894" s="12"/>
      <c r="AB894" s="12"/>
      <c r="AC894" s="12"/>
      <c r="AD894" s="12"/>
      <c r="AE894" s="12"/>
      <c r="AF894" s="12"/>
      <c r="AG894" s="12"/>
      <c r="AH894" s="12"/>
      <c r="AI894" s="12"/>
      <c r="AJ894" s="12"/>
      <c r="AK894" s="12"/>
      <c r="AL894" s="12"/>
      <c r="AM894" s="12"/>
      <c r="AN894" s="12"/>
      <c r="AO894" s="12"/>
      <c r="AP894" s="12"/>
    </row>
    <row r="895" spans="13:42">
      <c r="M895" s="1"/>
      <c r="N895" s="1"/>
      <c r="O895" s="1"/>
      <c r="P895" s="1"/>
      <c r="Q895" s="12"/>
      <c r="R895" s="12"/>
      <c r="S895" s="12"/>
      <c r="T895" s="12"/>
      <c r="U895" s="12"/>
      <c r="V895" s="12"/>
      <c r="W895" s="12"/>
      <c r="X895" s="12"/>
      <c r="Y895" s="12"/>
      <c r="Z895" s="12"/>
      <c r="AA895" s="12"/>
      <c r="AB895" s="12"/>
      <c r="AC895" s="12"/>
      <c r="AD895" s="12"/>
      <c r="AE895" s="12"/>
      <c r="AF895" s="12"/>
      <c r="AG895" s="12"/>
      <c r="AH895" s="12"/>
      <c r="AI895" s="12"/>
      <c r="AJ895" s="12"/>
      <c r="AK895" s="12"/>
      <c r="AL895" s="12"/>
      <c r="AM895" s="12"/>
      <c r="AN895" s="12"/>
      <c r="AO895" s="12"/>
      <c r="AP895" s="12"/>
    </row>
    <row r="896" spans="13:42">
      <c r="M896" s="1"/>
      <c r="N896" s="1"/>
      <c r="O896" s="1"/>
      <c r="P896" s="1"/>
      <c r="Q896" s="12"/>
      <c r="R896" s="12"/>
      <c r="S896" s="12"/>
      <c r="T896" s="12"/>
      <c r="U896" s="12"/>
      <c r="V896" s="12"/>
      <c r="W896" s="12"/>
      <c r="X896" s="12"/>
      <c r="Y896" s="12"/>
      <c r="Z896" s="12"/>
      <c r="AA896" s="12"/>
      <c r="AB896" s="12"/>
      <c r="AC896" s="12"/>
      <c r="AD896" s="12"/>
      <c r="AE896" s="12"/>
      <c r="AF896" s="12"/>
      <c r="AG896" s="12"/>
      <c r="AH896" s="12"/>
      <c r="AI896" s="12"/>
      <c r="AJ896" s="12"/>
      <c r="AK896" s="12"/>
      <c r="AL896" s="12"/>
      <c r="AM896" s="12"/>
      <c r="AN896" s="12"/>
      <c r="AO896" s="12"/>
      <c r="AP896" s="12"/>
    </row>
    <row r="897" spans="13:42">
      <c r="M897" s="1"/>
      <c r="N897" s="1"/>
      <c r="O897" s="1"/>
      <c r="P897" s="1"/>
      <c r="Q897" s="12"/>
      <c r="R897" s="12"/>
      <c r="S897" s="12"/>
      <c r="T897" s="12"/>
      <c r="U897" s="12"/>
      <c r="V897" s="12"/>
      <c r="W897" s="12"/>
      <c r="X897" s="12"/>
      <c r="Y897" s="12"/>
      <c r="Z897" s="12"/>
      <c r="AA897" s="12"/>
      <c r="AB897" s="12"/>
      <c r="AC897" s="12"/>
      <c r="AD897" s="12"/>
      <c r="AE897" s="12"/>
      <c r="AF897" s="12"/>
      <c r="AG897" s="12"/>
      <c r="AH897" s="12"/>
      <c r="AI897" s="12"/>
      <c r="AJ897" s="12"/>
      <c r="AK897" s="12"/>
      <c r="AL897" s="12"/>
      <c r="AM897" s="12"/>
      <c r="AN897" s="12"/>
      <c r="AO897" s="12"/>
      <c r="AP897" s="12"/>
    </row>
    <row r="898" spans="13:42">
      <c r="M898" s="1"/>
      <c r="N898" s="1"/>
      <c r="O898" s="1"/>
      <c r="P898" s="1"/>
      <c r="Q898" s="12"/>
      <c r="R898" s="12"/>
      <c r="S898" s="12"/>
      <c r="T898" s="12"/>
      <c r="U898" s="12"/>
      <c r="V898" s="12"/>
      <c r="W898" s="12"/>
      <c r="X898" s="12"/>
      <c r="Y898" s="12"/>
      <c r="Z898" s="12"/>
      <c r="AA898" s="12"/>
      <c r="AB898" s="12"/>
      <c r="AC898" s="12"/>
      <c r="AD898" s="12"/>
      <c r="AE898" s="12"/>
      <c r="AF898" s="12"/>
      <c r="AG898" s="12"/>
      <c r="AH898" s="12"/>
      <c r="AI898" s="12"/>
      <c r="AJ898" s="12"/>
      <c r="AK898" s="12"/>
      <c r="AL898" s="12"/>
      <c r="AM898" s="12"/>
      <c r="AN898" s="12"/>
      <c r="AO898" s="12"/>
      <c r="AP898" s="12"/>
    </row>
    <row r="899" spans="13:42">
      <c r="M899" s="1"/>
      <c r="N899" s="1"/>
      <c r="O899" s="1"/>
      <c r="P899" s="1"/>
      <c r="Q899" s="12"/>
      <c r="R899" s="12"/>
      <c r="S899" s="12"/>
      <c r="T899" s="12"/>
      <c r="U899" s="12"/>
      <c r="V899" s="12"/>
      <c r="W899" s="12"/>
      <c r="X899" s="12"/>
      <c r="Y899" s="12"/>
      <c r="Z899" s="12"/>
      <c r="AA899" s="12"/>
      <c r="AB899" s="12"/>
      <c r="AC899" s="12"/>
      <c r="AD899" s="12"/>
      <c r="AE899" s="12"/>
      <c r="AF899" s="12"/>
      <c r="AG899" s="12"/>
      <c r="AH899" s="12"/>
      <c r="AI899" s="12"/>
      <c r="AJ899" s="12"/>
      <c r="AK899" s="12"/>
      <c r="AL899" s="12"/>
      <c r="AM899" s="12"/>
      <c r="AN899" s="12"/>
      <c r="AO899" s="12"/>
      <c r="AP899" s="12"/>
    </row>
    <row r="900" spans="13:42">
      <c r="M900" s="1"/>
      <c r="N900" s="1"/>
      <c r="O900" s="1"/>
      <c r="P900" s="1"/>
      <c r="Q900" s="12"/>
      <c r="R900" s="12"/>
      <c r="S900" s="12"/>
      <c r="T900" s="12"/>
      <c r="U900" s="12"/>
      <c r="V900" s="12"/>
      <c r="W900" s="12"/>
      <c r="X900" s="12"/>
      <c r="Y900" s="12"/>
      <c r="Z900" s="12"/>
      <c r="AA900" s="12"/>
      <c r="AB900" s="12"/>
      <c r="AC900" s="12"/>
      <c r="AD900" s="12"/>
      <c r="AE900" s="12"/>
      <c r="AF900" s="12"/>
      <c r="AG900" s="12"/>
      <c r="AH900" s="12"/>
      <c r="AI900" s="12"/>
      <c r="AJ900" s="12"/>
      <c r="AK900" s="12"/>
      <c r="AL900" s="12"/>
      <c r="AM900" s="12"/>
      <c r="AN900" s="12"/>
      <c r="AO900" s="12"/>
      <c r="AP900" s="12"/>
    </row>
    <row r="901" spans="13:42">
      <c r="M901" s="1"/>
      <c r="N901" s="1"/>
      <c r="O901" s="1"/>
      <c r="P901" s="1"/>
      <c r="Q901" s="12"/>
      <c r="R901" s="12"/>
      <c r="S901" s="12"/>
      <c r="T901" s="12"/>
      <c r="U901" s="12"/>
      <c r="V901" s="12"/>
      <c r="W901" s="12"/>
      <c r="X901" s="12"/>
      <c r="Y901" s="12"/>
      <c r="Z901" s="12"/>
      <c r="AA901" s="12"/>
      <c r="AB901" s="12"/>
      <c r="AC901" s="12"/>
      <c r="AD901" s="12"/>
      <c r="AE901" s="12"/>
      <c r="AF901" s="12"/>
      <c r="AG901" s="12"/>
      <c r="AH901" s="12"/>
      <c r="AI901" s="12"/>
      <c r="AJ901" s="12"/>
      <c r="AK901" s="12"/>
      <c r="AL901" s="12"/>
      <c r="AM901" s="12"/>
      <c r="AN901" s="12"/>
      <c r="AO901" s="12"/>
      <c r="AP901" s="12"/>
    </row>
    <row r="902" spans="13:42">
      <c r="M902" s="1"/>
      <c r="N902" s="1"/>
      <c r="O902" s="1"/>
      <c r="P902" s="1"/>
      <c r="Q902" s="12"/>
      <c r="R902" s="12"/>
      <c r="S902" s="12"/>
      <c r="T902" s="12"/>
      <c r="U902" s="12"/>
      <c r="V902" s="12"/>
      <c r="W902" s="12"/>
      <c r="X902" s="12"/>
      <c r="Y902" s="12"/>
      <c r="Z902" s="12"/>
      <c r="AA902" s="12"/>
      <c r="AB902" s="12"/>
      <c r="AC902" s="12"/>
      <c r="AD902" s="12"/>
      <c r="AE902" s="12"/>
      <c r="AF902" s="12"/>
      <c r="AG902" s="12"/>
      <c r="AH902" s="12"/>
      <c r="AI902" s="12"/>
      <c r="AJ902" s="12"/>
      <c r="AK902" s="12"/>
      <c r="AL902" s="12"/>
      <c r="AM902" s="12"/>
      <c r="AN902" s="12"/>
      <c r="AO902" s="12"/>
      <c r="AP902" s="12"/>
    </row>
    <row r="903" spans="13:42">
      <c r="M903" s="1"/>
      <c r="N903" s="1"/>
      <c r="O903" s="1"/>
      <c r="P903" s="1"/>
      <c r="Q903" s="12"/>
      <c r="R903" s="12"/>
      <c r="S903" s="12"/>
      <c r="T903" s="12"/>
      <c r="U903" s="12"/>
      <c r="V903" s="12"/>
      <c r="W903" s="12"/>
      <c r="X903" s="12"/>
      <c r="Y903" s="12"/>
      <c r="Z903" s="12"/>
      <c r="AA903" s="12"/>
      <c r="AB903" s="12"/>
      <c r="AC903" s="12"/>
      <c r="AD903" s="12"/>
      <c r="AE903" s="12"/>
      <c r="AF903" s="12"/>
      <c r="AG903" s="12"/>
      <c r="AH903" s="12"/>
      <c r="AI903" s="12"/>
      <c r="AJ903" s="12"/>
      <c r="AK903" s="12"/>
      <c r="AL903" s="12"/>
      <c r="AM903" s="12"/>
      <c r="AN903" s="12"/>
      <c r="AO903" s="12"/>
      <c r="AP903" s="12"/>
    </row>
    <row r="904" spans="13:42">
      <c r="M904" s="1"/>
      <c r="N904" s="1"/>
      <c r="O904" s="1"/>
      <c r="P904" s="1"/>
      <c r="Q904" s="12"/>
      <c r="R904" s="12"/>
      <c r="S904" s="12"/>
      <c r="T904" s="12"/>
      <c r="U904" s="12"/>
      <c r="V904" s="12"/>
      <c r="W904" s="12"/>
      <c r="X904" s="12"/>
      <c r="Y904" s="12"/>
      <c r="Z904" s="12"/>
      <c r="AA904" s="12"/>
      <c r="AB904" s="12"/>
      <c r="AC904" s="12"/>
      <c r="AD904" s="12"/>
      <c r="AE904" s="12"/>
      <c r="AF904" s="12"/>
      <c r="AG904" s="12"/>
      <c r="AH904" s="12"/>
      <c r="AI904" s="12"/>
      <c r="AJ904" s="12"/>
      <c r="AK904" s="12"/>
      <c r="AL904" s="12"/>
      <c r="AM904" s="12"/>
      <c r="AN904" s="12"/>
      <c r="AO904" s="12"/>
      <c r="AP904" s="12"/>
    </row>
  </sheetData>
  <mergeCells count="1">
    <mergeCell ref="D548:I548"/>
  </mergeCells>
  <phoneticPr fontId="42" type="noConversion"/>
  <conditionalFormatting sqref="B144:B148">
    <cfRule type="cellIs" dxfId="4" priority="6" stopIfTrue="1" operator="lessThan">
      <formula>0</formula>
    </cfRule>
  </conditionalFormatting>
  <dataValidations disablePrompts="1" count="1">
    <dataValidation type="list" allowBlank="1" showInputMessage="1" showErrorMessage="1" sqref="B521:B531" xr:uid="{00000000-0002-0000-0400-000000000000}">
      <formula1>LOCALAUTHNORTHI</formula1>
    </dataValidation>
  </dataValidations>
  <pageMargins left="0.70866141732283472" right="0.70866141732283472" top="0.74803149606299213" bottom="0.74803149606299213" header="0.31496062992125984" footer="0.31496062992125984"/>
  <pageSetup paperSize="9" scale="50" orientation="landscape" r:id="rId1"/>
  <ignoredErrors>
    <ignoredError sqref="G498:G501 G29:G135 K549 G567:K569 G565:I566 K565:K566 G201:L201 G25:L25 H498:L513 H515:L519 H29:L134 G150:L156 G144:L148 G203:L496 G136:L142 G28:K28 J572:K572 J571:K571 G587:K745 J570:K570" formulaRange="1"/>
    <ignoredError sqref="F144:F148 F150:F152" formula="1"/>
    <ignoredError sqref="L135 H135:K135" formula="1" formulaRange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779BA1-2D2E-4A1D-987C-D10A096A796A}">
  <sheetPr>
    <tabColor theme="8" tint="0.59999389629810485"/>
  </sheetPr>
  <dimension ref="B1:X109"/>
  <sheetViews>
    <sheetView showGridLines="0" zoomScale="80" zoomScaleNormal="80" zoomScaleSheetLayoutView="80" workbookViewId="0"/>
  </sheetViews>
  <sheetFormatPr defaultRowHeight="14.5"/>
  <cols>
    <col min="1" max="1" width="2.453125" customWidth="1"/>
    <col min="2" max="2" width="5.7265625" customWidth="1"/>
    <col min="3" max="3" width="41.26953125" customWidth="1"/>
    <col min="4" max="4" width="26.7265625" customWidth="1"/>
    <col min="5" max="5" width="13.54296875" customWidth="1"/>
    <col min="6" max="6" width="13.26953125" customWidth="1"/>
    <col min="7" max="11" width="13.453125" customWidth="1"/>
    <col min="12" max="12" width="10.453125" customWidth="1"/>
    <col min="13" max="13" width="13.453125" customWidth="1"/>
    <col min="14" max="14" width="12.7265625" customWidth="1"/>
    <col min="15" max="17" width="13.453125" customWidth="1"/>
    <col min="18" max="18" width="39.81640625" customWidth="1"/>
  </cols>
  <sheetData>
    <row r="1" spans="2:18" ht="30" customHeight="1">
      <c r="B1" s="348" t="s">
        <v>957</v>
      </c>
    </row>
    <row r="2" spans="2:18" ht="30" customHeight="1">
      <c r="B2" s="144" t="s">
        <v>28</v>
      </c>
      <c r="C2" s="144"/>
      <c r="D2" s="143"/>
      <c r="E2" s="159"/>
      <c r="F2" s="143"/>
      <c r="G2" s="143"/>
      <c r="H2" s="143"/>
      <c r="I2" s="143"/>
      <c r="J2" s="143"/>
      <c r="K2" s="143"/>
      <c r="L2" s="143"/>
      <c r="M2" s="143"/>
      <c r="N2" s="143"/>
      <c r="O2" s="143"/>
      <c r="P2" s="143"/>
      <c r="Q2" s="143"/>
      <c r="R2" s="143"/>
    </row>
    <row r="4" spans="2:18">
      <c r="B4" s="145" t="s">
        <v>29</v>
      </c>
      <c r="C4" s="236"/>
      <c r="D4" s="236"/>
      <c r="E4" s="236"/>
      <c r="F4" s="236"/>
      <c r="G4" s="236"/>
      <c r="H4" s="236"/>
      <c r="I4" s="236"/>
      <c r="J4" s="236"/>
      <c r="K4" s="236"/>
      <c r="L4" s="236"/>
      <c r="M4" s="236"/>
      <c r="N4" s="236"/>
      <c r="O4" s="236"/>
      <c r="P4" s="236"/>
      <c r="Q4" s="236"/>
      <c r="R4" s="146"/>
    </row>
    <row r="5" spans="2:18">
      <c r="B5" s="149"/>
      <c r="C5" t="s">
        <v>30</v>
      </c>
      <c r="R5" s="148"/>
    </row>
    <row r="6" spans="2:18">
      <c r="B6" s="149"/>
      <c r="C6" t="s">
        <v>31</v>
      </c>
      <c r="R6" s="148"/>
    </row>
    <row r="7" spans="2:18">
      <c r="B7" s="149"/>
      <c r="C7" t="s">
        <v>32</v>
      </c>
      <c r="R7" s="148"/>
    </row>
    <row r="8" spans="2:18">
      <c r="B8" s="150"/>
      <c r="C8" s="151"/>
      <c r="D8" s="151"/>
      <c r="E8" s="151"/>
      <c r="F8" s="151"/>
      <c r="G8" s="151"/>
      <c r="H8" s="151"/>
      <c r="I8" s="151"/>
      <c r="J8" s="151"/>
      <c r="K8" s="151"/>
      <c r="L8" s="151"/>
      <c r="M8" s="151"/>
      <c r="N8" s="151"/>
      <c r="O8" s="151"/>
      <c r="P8" s="151"/>
      <c r="Q8" s="151"/>
      <c r="R8" s="148"/>
    </row>
    <row r="9" spans="2:18">
      <c r="R9" s="176"/>
    </row>
    <row r="10" spans="2:18">
      <c r="B10" s="145" t="s">
        <v>33</v>
      </c>
      <c r="C10" s="236"/>
      <c r="D10" s="236"/>
      <c r="E10" s="236"/>
      <c r="F10" s="236"/>
      <c r="G10" s="236"/>
      <c r="H10" s="236"/>
      <c r="I10" s="236"/>
      <c r="J10" s="236"/>
      <c r="K10" s="236"/>
      <c r="L10" s="236"/>
      <c r="M10" s="236"/>
      <c r="N10" s="236"/>
      <c r="O10" s="236"/>
      <c r="P10" s="236"/>
      <c r="Q10" s="236"/>
      <c r="R10" s="148"/>
    </row>
    <row r="11" spans="2:18">
      <c r="B11" s="147"/>
      <c r="C11" t="s">
        <v>34</v>
      </c>
      <c r="E11" s="726" t="s">
        <v>35</v>
      </c>
      <c r="R11" s="148"/>
    </row>
    <row r="12" spans="2:18">
      <c r="B12" s="147"/>
      <c r="C12" t="s">
        <v>36</v>
      </c>
      <c r="E12" s="726" t="s">
        <v>37</v>
      </c>
      <c r="G12" s="126">
        <f>'Population selection'!F14</f>
        <v>45219492</v>
      </c>
      <c r="H12" t="str">
        <f>C25&amp;" population based on selection on left using mid-2022 ONS data"</f>
        <v>Population of people aged 18 years and over population based on selection on left using mid-2022 ONS data</v>
      </c>
      <c r="R12" s="148"/>
    </row>
    <row r="13" spans="2:18">
      <c r="B13" s="147"/>
      <c r="E13" s="402"/>
      <c r="G13" s="405">
        <f>2.05533586601874%</f>
        <v>2.0553358660187402E-2</v>
      </c>
      <c r="H13" t="s">
        <v>793</v>
      </c>
      <c r="R13" s="148"/>
    </row>
    <row r="14" spans="2:18">
      <c r="B14" s="147"/>
      <c r="C14" s="140"/>
      <c r="G14" s="126">
        <f>(100%+G13)*G12</f>
        <v>46148904.437507473</v>
      </c>
      <c r="H14" t="s">
        <v>796</v>
      </c>
      <c r="R14" s="148"/>
    </row>
    <row r="15" spans="2:18">
      <c r="B15" s="149"/>
      <c r="C15" t="s">
        <v>38</v>
      </c>
      <c r="E15" s="406" t="s">
        <v>39</v>
      </c>
      <c r="F15" s="158" t="str">
        <f>IF(E15="yes","","If no, enter current locality population below")</f>
        <v/>
      </c>
      <c r="R15" s="148"/>
    </row>
    <row r="16" spans="2:18">
      <c r="B16" s="149"/>
      <c r="F16" s="158" t="str">
        <f>IF(AND(NOT(ISBLANK(E17)),E15="yes"),"error - change cell above to 'no'","")</f>
        <v/>
      </c>
      <c r="R16" s="148"/>
    </row>
    <row r="17" spans="2:24">
      <c r="B17" s="149"/>
      <c r="C17" t="str">
        <f>"Manually entered current locality population "&amp;IF(E15="no","","(n/a)")</f>
        <v>Manually entered current locality population (n/a)</v>
      </c>
      <c r="E17" s="407"/>
      <c r="F17" s="158" t="str">
        <f>IF(E15="yes","Leave blue cell on left blank if NICE estimate is used","")</f>
        <v>Leave blue cell on left blank if NICE estimate is used</v>
      </c>
      <c r="R17" s="148"/>
    </row>
    <row r="18" spans="2:24">
      <c r="B18" s="149"/>
      <c r="F18" s="158" t="str">
        <f>IF(AND(ISBLANK(E17),E15="no"),"error - enter current locality population above","")</f>
        <v/>
      </c>
      <c r="R18" s="148"/>
    </row>
    <row r="19" spans="2:24">
      <c r="B19" s="149"/>
      <c r="C19" t="s">
        <v>794</v>
      </c>
      <c r="D19" s="142"/>
      <c r="E19" s="405">
        <v>0</v>
      </c>
      <c r="F19" t="str">
        <f>IF(E19=0.00964180746392884,"Enter local value or delete the NICE assumption if required","Local value")</f>
        <v>Local value</v>
      </c>
      <c r="R19" s="148"/>
    </row>
    <row r="20" spans="2:24">
      <c r="B20" s="149"/>
      <c r="C20" t="s">
        <v>795</v>
      </c>
      <c r="D20" s="142"/>
      <c r="E20" s="405">
        <v>0</v>
      </c>
      <c r="F20" t="str">
        <f>IF(E20=0,"Enter local value or delete the NICE assumption if required","Local value")</f>
        <v>Enter local value or delete the NICE assumption if required</v>
      </c>
      <c r="R20" s="148"/>
    </row>
    <row r="21" spans="2:24">
      <c r="B21" s="150"/>
      <c r="C21" s="151"/>
      <c r="D21" s="151"/>
      <c r="E21" s="151"/>
      <c r="F21" s="151"/>
      <c r="G21" s="151"/>
      <c r="H21" s="151"/>
      <c r="I21" s="151"/>
      <c r="J21" s="151"/>
      <c r="K21" s="151"/>
      <c r="L21" s="151"/>
      <c r="M21" s="151"/>
      <c r="N21" s="151"/>
      <c r="O21" s="151"/>
      <c r="P21" s="151"/>
      <c r="Q21" s="151"/>
      <c r="R21" s="152"/>
    </row>
    <row r="23" spans="2:24">
      <c r="B23" s="145" t="s">
        <v>40</v>
      </c>
      <c r="C23" s="236"/>
      <c r="D23" s="236"/>
      <c r="E23" s="236"/>
      <c r="F23" s="236"/>
      <c r="G23" s="236"/>
      <c r="H23" s="236"/>
      <c r="I23" s="236"/>
      <c r="J23" s="236"/>
      <c r="K23" s="236"/>
      <c r="L23" s="236"/>
      <c r="M23" s="236"/>
      <c r="N23" s="236"/>
      <c r="O23" s="236"/>
      <c r="P23" s="236"/>
      <c r="Q23" s="236"/>
      <c r="R23" s="146"/>
    </row>
    <row r="24" spans="2:24" ht="92.25" customHeight="1">
      <c r="B24" s="147"/>
      <c r="C24" s="607"/>
      <c r="F24" s="202" t="s">
        <v>41</v>
      </c>
      <c r="G24" s="154" t="s">
        <v>42</v>
      </c>
      <c r="H24" s="191" t="s">
        <v>43</v>
      </c>
      <c r="I24" s="278"/>
      <c r="J24" s="278"/>
      <c r="K24" s="278"/>
      <c r="L24" s="278"/>
      <c r="M24" s="278"/>
      <c r="N24" s="278"/>
      <c r="O24" s="278"/>
      <c r="P24" s="278"/>
      <c r="Q24" s="278"/>
      <c r="R24" s="192"/>
      <c r="T24" s="738"/>
      <c r="U24" s="738"/>
      <c r="V24" s="738"/>
      <c r="W24" s="738"/>
      <c r="X24" s="738"/>
    </row>
    <row r="25" spans="2:24" ht="15" customHeight="1">
      <c r="B25" s="147"/>
      <c r="C25" s="611" t="s">
        <v>943</v>
      </c>
      <c r="D25" s="204"/>
      <c r="E25" s="156"/>
      <c r="F25" s="126">
        <f>IF(ISBLANK(E17),G14,'Population selection'!F16)</f>
        <v>46148904.437507473</v>
      </c>
      <c r="G25" s="203"/>
      <c r="H25" s="201" t="s">
        <v>44</v>
      </c>
      <c r="I25" s="176"/>
      <c r="J25" s="176"/>
      <c r="K25" s="176"/>
      <c r="L25" s="176"/>
      <c r="M25" s="176"/>
      <c r="N25" s="176"/>
      <c r="O25" s="176"/>
      <c r="P25" s="176"/>
      <c r="Q25" s="176"/>
      <c r="R25" s="156"/>
      <c r="T25" s="738"/>
      <c r="U25" s="738"/>
      <c r="V25" s="738"/>
      <c r="W25" s="738"/>
      <c r="X25" s="738"/>
    </row>
    <row r="26" spans="2:24" ht="15" customHeight="1">
      <c r="B26" s="147"/>
      <c r="C26" s="403" t="s">
        <v>923</v>
      </c>
      <c r="D26" s="205"/>
      <c r="E26" s="156"/>
      <c r="F26" s="184"/>
      <c r="G26" s="126">
        <f>K38</f>
        <v>46148904.437507473</v>
      </c>
      <c r="H26" s="201" t="s">
        <v>44</v>
      </c>
      <c r="I26" s="151"/>
      <c r="J26" s="151"/>
      <c r="K26" s="151"/>
      <c r="L26" s="151"/>
      <c r="M26" s="151"/>
      <c r="N26" s="151"/>
      <c r="O26" s="151"/>
      <c r="P26" s="151"/>
      <c r="Q26" s="151"/>
      <c r="R26" s="152"/>
      <c r="T26" s="738"/>
      <c r="U26" s="738"/>
      <c r="V26" s="738"/>
      <c r="W26" s="738"/>
      <c r="X26" s="738"/>
    </row>
    <row r="27" spans="2:24" ht="15" customHeight="1">
      <c r="B27" s="149"/>
      <c r="C27" s="201" t="s">
        <v>950</v>
      </c>
      <c r="D27" s="146"/>
      <c r="E27" s="595">
        <v>2.4E-2</v>
      </c>
      <c r="F27" s="596">
        <f>E27*F25</f>
        <v>1107573.7065001794</v>
      </c>
      <c r="G27" s="596">
        <f>$E$27*G26</f>
        <v>1107573.7065001794</v>
      </c>
      <c r="H27" s="598" t="s">
        <v>989</v>
      </c>
      <c r="I27" s="597"/>
      <c r="J27" s="597"/>
      <c r="K27" s="597"/>
      <c r="L27" s="597"/>
      <c r="M27" s="597"/>
      <c r="N27" s="739" t="s">
        <v>990</v>
      </c>
      <c r="O27" s="739"/>
      <c r="P27" s="739"/>
      <c r="Q27" s="739"/>
      <c r="R27" s="740"/>
    </row>
    <row r="28" spans="2:24" ht="15" customHeight="1">
      <c r="B28" s="149"/>
      <c r="C28" s="201" t="s">
        <v>924</v>
      </c>
      <c r="D28" s="156"/>
      <c r="E28" s="595"/>
      <c r="F28" s="408">
        <f>E28*F27</f>
        <v>0</v>
      </c>
      <c r="G28" s="408">
        <f>$E$28*G27</f>
        <v>0</v>
      </c>
      <c r="H28" s="735" t="s">
        <v>925</v>
      </c>
      <c r="I28" s="736"/>
      <c r="J28" s="736"/>
      <c r="K28" s="736"/>
      <c r="L28" s="736"/>
      <c r="M28" s="736"/>
      <c r="N28" s="736"/>
      <c r="O28" s="736"/>
      <c r="P28" s="736"/>
      <c r="Q28" s="736"/>
      <c r="R28" s="737"/>
    </row>
    <row r="29" spans="2:24" ht="15" customHeight="1">
      <c r="B29" s="149"/>
      <c r="C29" s="190" t="s">
        <v>712</v>
      </c>
      <c r="D29" s="176"/>
      <c r="E29" s="476"/>
      <c r="F29" s="166">
        <f>F28</f>
        <v>0</v>
      </c>
      <c r="G29" s="166">
        <f>G28</f>
        <v>0</v>
      </c>
      <c r="H29" s="216"/>
      <c r="I29" s="468"/>
      <c r="J29" s="468"/>
      <c r="K29" s="468"/>
      <c r="L29" s="468"/>
      <c r="M29" s="468"/>
      <c r="N29" s="468"/>
      <c r="O29" s="468"/>
      <c r="P29" s="468"/>
      <c r="Q29" s="468"/>
      <c r="R29" s="469"/>
    </row>
    <row r="30" spans="2:24">
      <c r="B30" s="149"/>
      <c r="C30" s="465"/>
      <c r="E30" s="253"/>
      <c r="F30" s="254"/>
      <c r="G30" s="610"/>
      <c r="H30" s="173"/>
      <c r="R30" s="148"/>
    </row>
    <row r="31" spans="2:24">
      <c r="B31" s="149"/>
      <c r="C31" t="s">
        <v>45</v>
      </c>
      <c r="F31" s="406" t="s">
        <v>39</v>
      </c>
      <c r="R31" s="148"/>
    </row>
    <row r="32" spans="2:24">
      <c r="B32" s="149"/>
      <c r="C32" s="465"/>
      <c r="E32" s="253"/>
      <c r="F32" s="254"/>
      <c r="H32" s="173"/>
      <c r="M32" s="229"/>
      <c r="R32" s="148"/>
    </row>
    <row r="33" spans="2:18">
      <c r="B33" s="149"/>
      <c r="C33" t="str">
        <f>"Manually entered current eligible population "&amp;IF(F31="no","","(n/a)")</f>
        <v>Manually entered current eligible population (n/a)</v>
      </c>
      <c r="F33" s="409"/>
      <c r="G33" s="353" t="str">
        <f>IF(F31="yes","Leave blue cell on left blank if NICE estimate is used","local value")</f>
        <v>Leave blue cell on left blank if NICE estimate is used</v>
      </c>
      <c r="N33" s="229"/>
      <c r="R33" s="148"/>
    </row>
    <row r="34" spans="2:18">
      <c r="B34" s="149"/>
      <c r="F34" s="567"/>
      <c r="G34" s="158"/>
      <c r="R34" s="148"/>
    </row>
    <row r="35" spans="2:18" ht="43.5">
      <c r="B35" s="149"/>
      <c r="C35" s="477"/>
      <c r="F35" s="199" t="s">
        <v>41</v>
      </c>
      <c r="G35" s="154" t="s">
        <v>46</v>
      </c>
      <c r="H35" s="154" t="s">
        <v>47</v>
      </c>
      <c r="I35" s="200" t="s">
        <v>48</v>
      </c>
      <c r="J35" s="154" t="s">
        <v>49</v>
      </c>
      <c r="K35" s="154" t="s">
        <v>50</v>
      </c>
      <c r="L35" s="466"/>
      <c r="M35" s="466"/>
      <c r="N35" s="466"/>
      <c r="P35" s="466"/>
      <c r="Q35" s="466"/>
      <c r="R35" s="148"/>
    </row>
    <row r="36" spans="2:18">
      <c r="B36" s="149"/>
      <c r="C36" s="201" t="s">
        <v>51</v>
      </c>
      <c r="D36" s="176"/>
      <c r="E36" s="156"/>
      <c r="F36" s="184"/>
      <c r="G36" s="247">
        <f>IF(E19&lt;&gt;"",E19+100%,100%)</f>
        <v>1</v>
      </c>
      <c r="H36" s="247">
        <f>IF($E$19&lt;&gt;"",G36*(100%+$E$19),100%)</f>
        <v>1</v>
      </c>
      <c r="I36" s="247">
        <f>IF($E$19&lt;&gt;"",H36*(100%+$E$19),100%)</f>
        <v>1</v>
      </c>
      <c r="J36" s="247">
        <f>IF($E$19&lt;&gt;"",I36*(100%+$E$19),100%)</f>
        <v>1</v>
      </c>
      <c r="K36" s="247">
        <f>IF($E$19&lt;&gt;"",J36*(100%+$E$19),100%)</f>
        <v>1</v>
      </c>
      <c r="L36" t="s">
        <v>52</v>
      </c>
      <c r="M36" s="350"/>
      <c r="N36" s="478"/>
      <c r="O36" s="350"/>
      <c r="P36" s="350"/>
      <c r="Q36" s="350"/>
      <c r="R36" s="148"/>
    </row>
    <row r="37" spans="2:18">
      <c r="B37" s="149"/>
      <c r="C37" s="201" t="s">
        <v>53</v>
      </c>
      <c r="D37" s="176"/>
      <c r="E37" s="156"/>
      <c r="F37" s="184"/>
      <c r="G37" s="247">
        <f>IF(E20&lt;&gt;"",E20+100%,100%)</f>
        <v>1</v>
      </c>
      <c r="H37" s="247">
        <f>IF($E$20&lt;&gt;"",G37*(100%+$E$20),100%)</f>
        <v>1</v>
      </c>
      <c r="I37" s="247">
        <f>IF($E$20&lt;&gt;"",H37*(100%+$E$20),100%)</f>
        <v>1</v>
      </c>
      <c r="J37" s="247">
        <f>IF($E$20&lt;&gt;"",I37*(100%+$E$20),100%)</f>
        <v>1</v>
      </c>
      <c r="K37" s="247">
        <f>IF($E$20&lt;&gt;"",J37*(100%+$E$20),100%)</f>
        <v>1</v>
      </c>
      <c r="L37" t="s">
        <v>52</v>
      </c>
      <c r="M37" s="350"/>
      <c r="N37" s="478"/>
      <c r="O37" s="350"/>
      <c r="P37" s="350"/>
      <c r="Q37" s="350"/>
      <c r="R37" s="148"/>
    </row>
    <row r="38" spans="2:18">
      <c r="B38" s="149"/>
      <c r="C38" s="276" t="str">
        <f>IF('Inputs and eligible population'!E17=0,"Baseline population (inflated by growth(s))","Manually entered locality population (inflated by growth(s))")</f>
        <v>Baseline population (inflated by growth(s))</v>
      </c>
      <c r="D38" s="176"/>
      <c r="E38" s="156"/>
      <c r="F38" s="126">
        <f>IF(ISBLANK(E17),G14,'Population selection'!F16)</f>
        <v>46148904.437507473</v>
      </c>
      <c r="G38" s="126">
        <f>F38*G36</f>
        <v>46148904.437507473</v>
      </c>
      <c r="H38" s="126">
        <f>F38*H36</f>
        <v>46148904.437507473</v>
      </c>
      <c r="I38" s="126">
        <f>F38*I36</f>
        <v>46148904.437507473</v>
      </c>
      <c r="J38" s="126">
        <f>F38*J36</f>
        <v>46148904.437507473</v>
      </c>
      <c r="K38" s="126">
        <f>F38*K36</f>
        <v>46148904.437507473</v>
      </c>
      <c r="M38" s="229"/>
      <c r="N38" s="229"/>
      <c r="O38" s="229"/>
      <c r="P38" s="229"/>
      <c r="Q38" s="229"/>
      <c r="R38" s="148"/>
    </row>
    <row r="39" spans="2:18">
      <c r="B39" s="537"/>
      <c r="C39" s="536" t="str">
        <f>IF(ISBLANK(F33),"Eligible population, NICE estimate","Eligible population, local estimate")</f>
        <v>Eligible population, NICE estimate</v>
      </c>
      <c r="D39" s="176"/>
      <c r="E39" s="156"/>
      <c r="F39" s="166">
        <f>IF(ISBLANK(F33),F29,F33)</f>
        <v>0</v>
      </c>
      <c r="G39" s="166">
        <f>$F$39*G36*G37</f>
        <v>0</v>
      </c>
      <c r="H39" s="166">
        <f>$F$39*H36*H37</f>
        <v>0</v>
      </c>
      <c r="I39" s="166">
        <f>$F$39*I36*I37</f>
        <v>0</v>
      </c>
      <c r="J39" s="166">
        <f>$F$39*J36*J37</f>
        <v>0</v>
      </c>
      <c r="K39" s="538">
        <f>$F$39*K36*K37</f>
        <v>0</v>
      </c>
      <c r="L39" s="353" t="str">
        <f>IF(F31="no","local estimate used","")</f>
        <v/>
      </c>
      <c r="M39" s="254"/>
      <c r="N39" s="254"/>
      <c r="O39" s="254"/>
      <c r="P39" s="254"/>
      <c r="Q39" s="254"/>
      <c r="R39" s="148"/>
    </row>
    <row r="40" spans="2:18">
      <c r="B40" s="150"/>
      <c r="C40" s="151"/>
      <c r="D40" s="151"/>
      <c r="E40" s="151"/>
      <c r="F40" s="151"/>
      <c r="G40" s="151"/>
      <c r="H40" s="151"/>
      <c r="I40" s="151"/>
      <c r="J40" s="151"/>
      <c r="K40" s="151"/>
      <c r="L40" s="151"/>
      <c r="M40" s="151"/>
      <c r="N40" s="151"/>
      <c r="O40" s="151"/>
      <c r="P40" s="151"/>
      <c r="Q40" s="151"/>
      <c r="R40" s="152"/>
    </row>
    <row r="42" spans="2:18">
      <c r="B42" s="145" t="s">
        <v>828</v>
      </c>
      <c r="C42" s="236"/>
      <c r="D42" s="236"/>
      <c r="E42" s="236"/>
      <c r="F42" s="236"/>
      <c r="G42" s="236"/>
      <c r="H42" s="236"/>
      <c r="I42" s="236"/>
      <c r="J42" s="236"/>
      <c r="K42" s="236"/>
      <c r="L42" s="236"/>
      <c r="M42" s="236"/>
      <c r="N42" s="236"/>
      <c r="O42" s="236"/>
      <c r="P42" s="236"/>
      <c r="Q42" s="236"/>
      <c r="R42" s="146"/>
    </row>
    <row r="43" spans="2:18">
      <c r="B43" s="147"/>
      <c r="E43" s="455" t="s">
        <v>915</v>
      </c>
      <c r="L43" s="455" t="s">
        <v>916</v>
      </c>
      <c r="R43" s="148"/>
    </row>
    <row r="44" spans="2:18" ht="29">
      <c r="B44" s="149"/>
      <c r="D44" s="142"/>
      <c r="E44" s="154" t="s">
        <v>831</v>
      </c>
      <c r="F44" s="186" t="s">
        <v>54</v>
      </c>
      <c r="G44" s="186" t="s">
        <v>55</v>
      </c>
      <c r="H44" s="186" t="s">
        <v>56</v>
      </c>
      <c r="I44" s="186" t="s">
        <v>57</v>
      </c>
      <c r="J44" s="186" t="s">
        <v>58</v>
      </c>
      <c r="L44" s="154" t="s">
        <v>831</v>
      </c>
      <c r="M44" s="186" t="s">
        <v>54</v>
      </c>
      <c r="N44" s="186" t="s">
        <v>55</v>
      </c>
      <c r="O44" s="186" t="s">
        <v>56</v>
      </c>
      <c r="P44" s="186" t="s">
        <v>57</v>
      </c>
      <c r="Q44" s="186" t="s">
        <v>58</v>
      </c>
      <c r="R44" s="148"/>
    </row>
    <row r="45" spans="2:18">
      <c r="B45" s="149"/>
      <c r="D45" s="249" t="s">
        <v>815</v>
      </c>
      <c r="E45" s="470"/>
      <c r="F45" s="470"/>
      <c r="G45" s="470"/>
      <c r="H45" s="470"/>
      <c r="I45" s="470"/>
      <c r="J45" s="470"/>
      <c r="L45" s="727">
        <f>E45*F39</f>
        <v>0</v>
      </c>
      <c r="M45" s="727">
        <f t="shared" ref="M45:Q45" si="0">F45*G39</f>
        <v>0</v>
      </c>
      <c r="N45" s="727">
        <f t="shared" si="0"/>
        <v>0</v>
      </c>
      <c r="O45" s="727">
        <f t="shared" si="0"/>
        <v>0</v>
      </c>
      <c r="P45" s="727">
        <f t="shared" si="0"/>
        <v>0</v>
      </c>
      <c r="Q45" s="727">
        <f t="shared" si="0"/>
        <v>0</v>
      </c>
      <c r="R45" s="148"/>
    </row>
    <row r="46" spans="2:18">
      <c r="B46" s="149"/>
      <c r="D46" s="249" t="s">
        <v>955</v>
      </c>
      <c r="E46" s="470"/>
      <c r="F46" s="470"/>
      <c r="G46" s="470"/>
      <c r="H46" s="470"/>
      <c r="I46" s="470"/>
      <c r="J46" s="470"/>
      <c r="L46" s="727">
        <f t="shared" ref="L46:Q46" si="1">E46*F39</f>
        <v>0</v>
      </c>
      <c r="M46" s="727">
        <f t="shared" si="1"/>
        <v>0</v>
      </c>
      <c r="N46" s="727">
        <f t="shared" si="1"/>
        <v>0</v>
      </c>
      <c r="O46" s="727">
        <f t="shared" si="1"/>
        <v>0</v>
      </c>
      <c r="P46" s="727">
        <f t="shared" si="1"/>
        <v>0</v>
      </c>
      <c r="Q46" s="727">
        <f t="shared" si="1"/>
        <v>0</v>
      </c>
      <c r="R46" s="148"/>
    </row>
    <row r="47" spans="2:18">
      <c r="B47" s="149"/>
      <c r="D47" s="249" t="s">
        <v>803</v>
      </c>
      <c r="E47" s="470"/>
      <c r="F47" s="470"/>
      <c r="G47" s="470"/>
      <c r="H47" s="470"/>
      <c r="I47" s="470"/>
      <c r="J47" s="470"/>
      <c r="L47" s="727">
        <f>E47*F39</f>
        <v>0</v>
      </c>
      <c r="M47" s="727">
        <f t="shared" ref="M47:Q47" si="2">F47*G39</f>
        <v>0</v>
      </c>
      <c r="N47" s="727">
        <f t="shared" si="2"/>
        <v>0</v>
      </c>
      <c r="O47" s="727">
        <f t="shared" si="2"/>
        <v>0</v>
      </c>
      <c r="P47" s="727">
        <f t="shared" si="2"/>
        <v>0</v>
      </c>
      <c r="Q47" s="727">
        <f t="shared" si="2"/>
        <v>0</v>
      </c>
      <c r="R47" s="148"/>
    </row>
    <row r="48" spans="2:18">
      <c r="B48" s="149"/>
      <c r="D48" s="249" t="s">
        <v>956</v>
      </c>
      <c r="E48" s="470"/>
      <c r="F48" s="470"/>
      <c r="G48" s="470"/>
      <c r="H48" s="470"/>
      <c r="I48" s="470"/>
      <c r="J48" s="470"/>
      <c r="L48" s="727">
        <f t="shared" ref="L48:Q48" si="3">E48*F39</f>
        <v>0</v>
      </c>
      <c r="M48" s="727">
        <f t="shared" si="3"/>
        <v>0</v>
      </c>
      <c r="N48" s="727">
        <f t="shared" si="3"/>
        <v>0</v>
      </c>
      <c r="O48" s="727">
        <f t="shared" si="3"/>
        <v>0</v>
      </c>
      <c r="P48" s="727">
        <f t="shared" si="3"/>
        <v>0</v>
      </c>
      <c r="Q48" s="727">
        <f t="shared" si="3"/>
        <v>0</v>
      </c>
      <c r="R48" s="148"/>
    </row>
    <row r="49" spans="2:18">
      <c r="B49" s="149"/>
      <c r="D49" s="249" t="s">
        <v>804</v>
      </c>
      <c r="E49" s="470"/>
      <c r="F49" s="470"/>
      <c r="G49" s="470"/>
      <c r="H49" s="470"/>
      <c r="I49" s="470"/>
      <c r="J49" s="470"/>
      <c r="L49" s="728">
        <f t="shared" ref="L49:Q49" si="4">E49*F39</f>
        <v>0</v>
      </c>
      <c r="M49" s="727">
        <f t="shared" si="4"/>
        <v>0</v>
      </c>
      <c r="N49" s="727">
        <f t="shared" si="4"/>
        <v>0</v>
      </c>
      <c r="O49" s="727">
        <f t="shared" si="4"/>
        <v>0</v>
      </c>
      <c r="P49" s="727">
        <f t="shared" si="4"/>
        <v>0</v>
      </c>
      <c r="Q49" s="727">
        <f t="shared" si="4"/>
        <v>0</v>
      </c>
      <c r="R49" s="148"/>
    </row>
    <row r="50" spans="2:18">
      <c r="B50" s="149"/>
      <c r="D50" s="249" t="s">
        <v>805</v>
      </c>
      <c r="E50" s="470"/>
      <c r="F50" s="470"/>
      <c r="G50" s="470"/>
      <c r="H50" s="470"/>
      <c r="I50" s="470"/>
      <c r="J50" s="470"/>
      <c r="L50" s="729">
        <f t="shared" ref="L50:Q50" si="5">E50*F39</f>
        <v>0</v>
      </c>
      <c r="M50" s="730">
        <f t="shared" si="5"/>
        <v>0</v>
      </c>
      <c r="N50" s="727">
        <f t="shared" si="5"/>
        <v>0</v>
      </c>
      <c r="O50" s="727">
        <f t="shared" si="5"/>
        <v>0</v>
      </c>
      <c r="P50" s="727">
        <f t="shared" si="5"/>
        <v>0</v>
      </c>
      <c r="Q50" s="727">
        <f t="shared" si="5"/>
        <v>0</v>
      </c>
      <c r="R50" s="148"/>
    </row>
    <row r="51" spans="2:18">
      <c r="B51" s="149"/>
      <c r="D51" s="142" t="s">
        <v>807</v>
      </c>
      <c r="E51" s="470"/>
      <c r="F51" s="470"/>
      <c r="G51" s="470"/>
      <c r="H51" s="470"/>
      <c r="I51" s="470"/>
      <c r="J51" s="470"/>
      <c r="L51" s="728">
        <f t="shared" ref="L51:Q51" si="6">E51*F39</f>
        <v>0</v>
      </c>
      <c r="M51" s="728">
        <f t="shared" si="6"/>
        <v>0</v>
      </c>
      <c r="N51" s="728">
        <f t="shared" si="6"/>
        <v>0</v>
      </c>
      <c r="O51" s="728">
        <f t="shared" si="6"/>
        <v>0</v>
      </c>
      <c r="P51" s="728">
        <f t="shared" si="6"/>
        <v>0</v>
      </c>
      <c r="Q51" s="728">
        <f t="shared" si="6"/>
        <v>0</v>
      </c>
      <c r="R51" s="148"/>
    </row>
    <row r="52" spans="2:18">
      <c r="B52" s="149"/>
      <c r="D52" s="606" t="s">
        <v>817</v>
      </c>
      <c r="E52" s="615">
        <v>0</v>
      </c>
      <c r="F52" s="615">
        <f>SUM(F45:F51)</f>
        <v>0</v>
      </c>
      <c r="G52" s="615">
        <f>SUM(G45:G51)</f>
        <v>0</v>
      </c>
      <c r="H52" s="615">
        <f>SUM(H45:H51)</f>
        <v>0</v>
      </c>
      <c r="I52" s="615">
        <f>SUM(I45:I51)</f>
        <v>0</v>
      </c>
      <c r="J52" s="615">
        <f>SUM(J45:J51)</f>
        <v>0</v>
      </c>
      <c r="L52" s="731">
        <f t="shared" ref="L52:Q52" si="7">SUM(L45:L51)</f>
        <v>0</v>
      </c>
      <c r="M52" s="731">
        <f t="shared" si="7"/>
        <v>0</v>
      </c>
      <c r="N52" s="731">
        <f t="shared" si="7"/>
        <v>0</v>
      </c>
      <c r="O52" s="731">
        <f t="shared" si="7"/>
        <v>0</v>
      </c>
      <c r="P52" s="731">
        <f t="shared" si="7"/>
        <v>0</v>
      </c>
      <c r="Q52" s="731">
        <f t="shared" si="7"/>
        <v>0</v>
      </c>
      <c r="R52" s="148"/>
    </row>
    <row r="53" spans="2:18">
      <c r="B53" s="149"/>
      <c r="E53" s="250"/>
      <c r="F53" s="250"/>
      <c r="G53" s="250"/>
      <c r="H53" s="250"/>
      <c r="I53" s="250"/>
      <c r="J53" s="250"/>
      <c r="R53" s="148"/>
    </row>
    <row r="54" spans="2:18">
      <c r="B54" s="149"/>
      <c r="E54" s="539" t="s">
        <v>890</v>
      </c>
      <c r="F54" s="467"/>
      <c r="G54" s="467"/>
      <c r="H54" s="467"/>
      <c r="I54" s="467"/>
      <c r="J54" s="467"/>
      <c r="R54" s="148"/>
    </row>
    <row r="55" spans="2:18">
      <c r="B55" s="149"/>
      <c r="D55" s="142" t="s">
        <v>940</v>
      </c>
      <c r="E55" s="417"/>
      <c r="F55" s="417"/>
      <c r="G55" s="417"/>
      <c r="H55" s="417"/>
      <c r="I55" s="417"/>
      <c r="J55" s="417"/>
      <c r="K55" s="518" t="s">
        <v>889</v>
      </c>
      <c r="L55" s="305"/>
      <c r="M55" s="305"/>
      <c r="N55" s="305"/>
      <c r="O55" s="305"/>
      <c r="P55" s="305"/>
      <c r="Q55" s="305"/>
      <c r="R55" s="148"/>
    </row>
    <row r="56" spans="2:18">
      <c r="B56" s="149"/>
      <c r="D56" s="142" t="s">
        <v>827</v>
      </c>
      <c r="E56" s="417"/>
      <c r="F56" s="417"/>
      <c r="G56" s="417"/>
      <c r="H56" s="417"/>
      <c r="I56" s="417"/>
      <c r="J56" s="417"/>
      <c r="K56" s="518" t="s">
        <v>930</v>
      </c>
      <c r="R56" s="148"/>
    </row>
    <row r="57" spans="2:18">
      <c r="B57" s="149"/>
      <c r="E57" s="467"/>
      <c r="F57" s="467"/>
      <c r="G57" s="467"/>
      <c r="H57" s="467"/>
      <c r="I57" s="467"/>
      <c r="J57" s="467"/>
      <c r="K57" s="518"/>
      <c r="R57" s="148"/>
    </row>
    <row r="58" spans="2:18">
      <c r="B58" s="149"/>
      <c r="E58" s="455" t="s">
        <v>938</v>
      </c>
      <c r="F58" s="467"/>
      <c r="G58" s="467"/>
      <c r="H58" s="467"/>
      <c r="I58" s="467"/>
      <c r="J58" s="467"/>
      <c r="K58" s="518"/>
      <c r="R58" s="148"/>
    </row>
    <row r="59" spans="2:18">
      <c r="B59" s="149"/>
      <c r="D59" s="142" t="s">
        <v>813</v>
      </c>
      <c r="E59" s="417"/>
      <c r="F59" s="417"/>
      <c r="G59" s="417"/>
      <c r="H59" s="417"/>
      <c r="I59" s="417"/>
      <c r="J59" s="417"/>
      <c r="K59" s="518" t="s">
        <v>888</v>
      </c>
      <c r="R59" s="148"/>
    </row>
    <row r="60" spans="2:18">
      <c r="B60" s="149"/>
      <c r="D60" s="603" t="s">
        <v>944</v>
      </c>
      <c r="E60" s="417"/>
      <c r="F60" s="417"/>
      <c r="G60" s="417"/>
      <c r="H60" s="417"/>
      <c r="I60" s="417"/>
      <c r="J60" s="417"/>
      <c r="K60" s="518" t="s">
        <v>947</v>
      </c>
      <c r="R60" s="148"/>
    </row>
    <row r="61" spans="2:18">
      <c r="B61" s="149"/>
      <c r="D61" s="616" t="s">
        <v>945</v>
      </c>
      <c r="E61" s="417"/>
      <c r="F61" s="417"/>
      <c r="G61" s="417"/>
      <c r="H61" s="417"/>
      <c r="I61" s="417"/>
      <c r="J61" s="417"/>
      <c r="K61" s="518" t="s">
        <v>946</v>
      </c>
      <c r="R61" s="148"/>
    </row>
    <row r="62" spans="2:18">
      <c r="B62" s="149"/>
      <c r="D62" s="616" t="s">
        <v>945</v>
      </c>
      <c r="E62" s="417"/>
      <c r="F62" s="417"/>
      <c r="G62" s="417"/>
      <c r="H62" s="417"/>
      <c r="I62" s="417"/>
      <c r="J62" s="417"/>
      <c r="K62" s="518" t="s">
        <v>946</v>
      </c>
      <c r="R62" s="148"/>
    </row>
    <row r="63" spans="2:18">
      <c r="B63" s="149"/>
      <c r="D63" s="142"/>
      <c r="E63" s="603"/>
      <c r="G63" s="603"/>
      <c r="H63" s="603"/>
      <c r="I63" s="603"/>
      <c r="J63" s="603"/>
      <c r="K63" s="518"/>
      <c r="R63" s="148"/>
    </row>
    <row r="64" spans="2:18">
      <c r="B64" s="149"/>
      <c r="C64" t="s">
        <v>941</v>
      </c>
      <c r="D64" s="142"/>
      <c r="E64" s="603"/>
      <c r="F64" s="603"/>
      <c r="G64" s="603"/>
      <c r="H64" s="603"/>
      <c r="I64" s="603"/>
      <c r="J64" s="603"/>
      <c r="K64" s="518"/>
      <c r="R64" s="148"/>
    </row>
    <row r="65" spans="2:18">
      <c r="B65" s="149"/>
      <c r="C65" t="s">
        <v>942</v>
      </c>
      <c r="D65" s="142"/>
      <c r="E65" s="603"/>
      <c r="F65" s="603"/>
      <c r="G65" s="603"/>
      <c r="H65" s="603"/>
      <c r="I65" s="603"/>
      <c r="J65" s="603"/>
      <c r="K65" s="518"/>
      <c r="R65" s="148"/>
    </row>
    <row r="66" spans="2:18">
      <c r="B66" s="150"/>
      <c r="C66" s="151"/>
      <c r="D66" s="151"/>
      <c r="E66" s="151"/>
      <c r="F66" s="151"/>
      <c r="G66" s="151"/>
      <c r="H66" s="151"/>
      <c r="I66" s="151"/>
      <c r="J66" s="151"/>
      <c r="K66" s="151"/>
      <c r="L66" s="151"/>
      <c r="M66" s="151"/>
      <c r="N66" s="151"/>
      <c r="O66" s="151"/>
      <c r="P66" s="151"/>
      <c r="Q66" s="151"/>
      <c r="R66" s="152"/>
    </row>
    <row r="67" spans="2:18">
      <c r="D67" s="176"/>
      <c r="K67" s="176"/>
    </row>
    <row r="68" spans="2:18">
      <c r="B68" s="145" t="s">
        <v>59</v>
      </c>
      <c r="C68" s="236"/>
      <c r="E68" s="236"/>
      <c r="F68" s="236"/>
      <c r="G68" s="236"/>
      <c r="H68" s="236"/>
      <c r="I68" s="236"/>
      <c r="J68" s="236"/>
      <c r="L68" s="236"/>
      <c r="M68" s="236"/>
      <c r="N68" s="236"/>
      <c r="O68" s="236"/>
      <c r="P68" s="236"/>
      <c r="Q68" s="236"/>
      <c r="R68" s="146"/>
    </row>
    <row r="69" spans="2:18">
      <c r="B69" s="149" t="s">
        <v>60</v>
      </c>
      <c r="R69" s="148"/>
    </row>
    <row r="70" spans="2:18">
      <c r="B70" s="149" t="s">
        <v>61</v>
      </c>
      <c r="R70" s="148"/>
    </row>
    <row r="71" spans="2:18">
      <c r="B71" s="149"/>
      <c r="C71" s="249"/>
      <c r="D71" s="187"/>
      <c r="E71" s="187"/>
      <c r="F71" s="187"/>
      <c r="R71" s="148"/>
    </row>
    <row r="72" spans="2:18" ht="43.15" customHeight="1">
      <c r="B72" s="149"/>
      <c r="C72" s="282" t="s">
        <v>62</v>
      </c>
      <c r="D72" s="282" t="s">
        <v>63</v>
      </c>
      <c r="E72" s="282" t="s">
        <v>833</v>
      </c>
      <c r="F72" s="210" t="s">
        <v>799</v>
      </c>
      <c r="G72" s="413" t="s">
        <v>800</v>
      </c>
      <c r="H72" s="282" t="s">
        <v>65</v>
      </c>
      <c r="I72" s="282" t="s">
        <v>66</v>
      </c>
      <c r="J72" s="282" t="s">
        <v>832</v>
      </c>
      <c r="K72" s="282" t="s">
        <v>713</v>
      </c>
      <c r="R72" s="148"/>
    </row>
    <row r="73" spans="2:18" ht="25.15" customHeight="1">
      <c r="B73" s="149"/>
      <c r="C73" s="523" t="s">
        <v>801</v>
      </c>
      <c r="D73" s="154" t="s">
        <v>802</v>
      </c>
      <c r="E73" s="154" t="s">
        <v>834</v>
      </c>
      <c r="F73" s="408"/>
      <c r="G73" s="408"/>
      <c r="H73" s="714" t="s">
        <v>914</v>
      </c>
      <c r="I73" s="352">
        <f>VLOOKUP(H73,payscales!$B$12:$M$47,10,0)</f>
        <v>95.22</v>
      </c>
      <c r="J73" s="672">
        <v>10</v>
      </c>
      <c r="K73" s="352">
        <f>I73/60*J73</f>
        <v>15.87</v>
      </c>
      <c r="N73" s="570"/>
      <c r="O73" s="187"/>
      <c r="R73" s="148"/>
    </row>
    <row r="74" spans="2:18" ht="30" customHeight="1">
      <c r="B74" s="149"/>
      <c r="C74" s="420" t="s">
        <v>894</v>
      </c>
      <c r="D74" s="154" t="s">
        <v>802</v>
      </c>
      <c r="E74" s="154" t="s">
        <v>826</v>
      </c>
      <c r="F74" s="408"/>
      <c r="G74" s="408"/>
      <c r="H74" s="184"/>
      <c r="I74" s="184"/>
      <c r="J74" s="184"/>
      <c r="K74" s="599"/>
      <c r="R74" s="148"/>
    </row>
    <row r="75" spans="2:18" ht="28.5" customHeight="1">
      <c r="B75" s="149"/>
      <c r="C75" s="421" t="s">
        <v>917</v>
      </c>
      <c r="D75" s="154" t="s">
        <v>802</v>
      </c>
      <c r="E75" s="154" t="s">
        <v>826</v>
      </c>
      <c r="F75" s="408"/>
      <c r="G75" s="408"/>
      <c r="H75" s="714" t="s">
        <v>70</v>
      </c>
      <c r="I75" s="352">
        <f>VLOOKUP(H75,payscales!$B$12:$M$47,10,0)</f>
        <v>121.08</v>
      </c>
      <c r="J75" s="672">
        <v>15</v>
      </c>
      <c r="K75" s="352">
        <f t="shared" ref="K75" si="8">I75/60*J75</f>
        <v>30.269999999999996</v>
      </c>
      <c r="R75" s="148"/>
    </row>
    <row r="76" spans="2:18" ht="29">
      <c r="B76" s="149"/>
      <c r="C76" s="507" t="s">
        <v>891</v>
      </c>
      <c r="D76" s="154" t="s">
        <v>843</v>
      </c>
      <c r="E76" s="154" t="s">
        <v>844</v>
      </c>
      <c r="F76" s="408">
        <v>0</v>
      </c>
      <c r="G76" s="408">
        <v>1</v>
      </c>
      <c r="H76" s="714" t="s">
        <v>68</v>
      </c>
      <c r="I76" s="352">
        <f>VLOOKUP(H76,payscales!$B$12:$M$47,10,0)</f>
        <v>27.81</v>
      </c>
      <c r="J76" s="672">
        <v>7.5</v>
      </c>
      <c r="K76" s="352">
        <f>I76*J76</f>
        <v>208.57499999999999</v>
      </c>
      <c r="R76" s="148"/>
    </row>
    <row r="77" spans="2:18" ht="29">
      <c r="B77" s="149"/>
      <c r="C77" s="486" t="s">
        <v>810</v>
      </c>
      <c r="D77" s="285" t="s">
        <v>845</v>
      </c>
      <c r="E77" s="154" t="s">
        <v>846</v>
      </c>
      <c r="F77" s="596">
        <v>0</v>
      </c>
      <c r="G77" s="596">
        <v>1</v>
      </c>
      <c r="H77" s="714" t="s">
        <v>67</v>
      </c>
      <c r="I77" s="352">
        <f>VLOOKUP(H77,payscales!$B$12:$M$47,10,0)</f>
        <v>42.15</v>
      </c>
      <c r="J77" s="673">
        <v>30</v>
      </c>
      <c r="K77" s="479">
        <f t="shared" ref="K77" si="9">I77/60*J77</f>
        <v>21.074999999999999</v>
      </c>
      <c r="R77" s="148"/>
    </row>
    <row r="78" spans="2:18" ht="25.15" customHeight="1">
      <c r="B78" s="149"/>
      <c r="C78" s="485" t="str">
        <f>D59&amp; " Training"</f>
        <v>GPs Training</v>
      </c>
      <c r="D78" s="154" t="s">
        <v>847</v>
      </c>
      <c r="E78" s="154" t="s">
        <v>846</v>
      </c>
      <c r="F78" s="596">
        <v>0</v>
      </c>
      <c r="G78" s="596">
        <v>1</v>
      </c>
      <c r="H78" s="714" t="s">
        <v>914</v>
      </c>
      <c r="I78" s="352">
        <f>VLOOKUP(H78,payscales!$B$12:$M$47,10,0)</f>
        <v>95.22</v>
      </c>
      <c r="J78" s="672">
        <v>60</v>
      </c>
      <c r="K78" s="352">
        <f>I78/60*60</f>
        <v>95.22</v>
      </c>
      <c r="R78" s="148"/>
    </row>
    <row r="79" spans="2:18" ht="29">
      <c r="B79" s="149"/>
      <c r="C79" s="485" t="str">
        <f>D60&amp; " training"</f>
        <v>Advanced clinical practitioner / advanced nurse practitioner training</v>
      </c>
      <c r="D79" s="154" t="s">
        <v>847</v>
      </c>
      <c r="E79" s="154" t="s">
        <v>846</v>
      </c>
      <c r="F79" s="596">
        <v>0</v>
      </c>
      <c r="G79" s="596">
        <v>1</v>
      </c>
      <c r="H79" s="714" t="s">
        <v>69</v>
      </c>
      <c r="I79" s="352">
        <f>VLOOKUP(H79,payscales!$B$12:$M$47,10,0)</f>
        <v>49.16</v>
      </c>
      <c r="J79" s="672">
        <v>60</v>
      </c>
      <c r="K79" s="352">
        <f t="shared" ref="K79:K81" si="10">I79/60*60</f>
        <v>49.16</v>
      </c>
      <c r="R79" s="148"/>
    </row>
    <row r="80" spans="2:18" ht="25.15" customHeight="1">
      <c r="B80" s="149"/>
      <c r="C80" s="485" t="str">
        <f>D61 &amp; " training"</f>
        <v>Other (add staff group name) training</v>
      </c>
      <c r="D80" s="154" t="s">
        <v>847</v>
      </c>
      <c r="E80" s="154" t="s">
        <v>846</v>
      </c>
      <c r="F80" s="596">
        <v>0</v>
      </c>
      <c r="G80" s="596">
        <v>1</v>
      </c>
      <c r="H80" s="714" t="s">
        <v>68</v>
      </c>
      <c r="I80" s="352">
        <f>VLOOKUP(H80,payscales!$B$12:$M$47,10,0)</f>
        <v>27.81</v>
      </c>
      <c r="J80" s="672">
        <v>60</v>
      </c>
      <c r="K80" s="352">
        <f t="shared" si="10"/>
        <v>27.81</v>
      </c>
      <c r="R80" s="148"/>
    </row>
    <row r="81" spans="2:18" ht="25.15" customHeight="1">
      <c r="B81" s="149"/>
      <c r="C81" s="485" t="str">
        <f>D62&amp; " training"</f>
        <v>Other (add staff group name) training</v>
      </c>
      <c r="D81" s="154" t="s">
        <v>847</v>
      </c>
      <c r="E81" s="154" t="s">
        <v>846</v>
      </c>
      <c r="F81" s="408">
        <v>0</v>
      </c>
      <c r="G81" s="408">
        <v>1</v>
      </c>
      <c r="H81" s="714" t="s">
        <v>68</v>
      </c>
      <c r="I81" s="352">
        <f>VLOOKUP(H81,payscales!$B$12:$M$47,10,0)</f>
        <v>27.81</v>
      </c>
      <c r="J81" s="672">
        <v>60</v>
      </c>
      <c r="K81" s="352">
        <f t="shared" si="10"/>
        <v>27.81</v>
      </c>
      <c r="R81" s="148"/>
    </row>
    <row r="82" spans="2:18" ht="28.5" customHeight="1">
      <c r="B82" s="149"/>
      <c r="C82" s="507" t="s">
        <v>919</v>
      </c>
      <c r="D82" s="480" t="s">
        <v>931</v>
      </c>
      <c r="E82" s="480" t="s">
        <v>826</v>
      </c>
      <c r="F82" s="605">
        <v>0</v>
      </c>
      <c r="G82" s="605">
        <v>1</v>
      </c>
      <c r="H82" s="714" t="s">
        <v>68</v>
      </c>
      <c r="I82" s="352">
        <f>VLOOKUP(H82,payscales!$B$12:$M$47,10,0)</f>
        <v>27.81</v>
      </c>
      <c r="J82" s="674">
        <v>780</v>
      </c>
      <c r="K82" s="230">
        <f>I82*J82</f>
        <v>21691.8</v>
      </c>
      <c r="R82" s="148"/>
    </row>
    <row r="83" spans="2:18">
      <c r="B83" s="149"/>
      <c r="C83" s="249"/>
      <c r="D83" s="187"/>
      <c r="E83" s="187"/>
      <c r="F83" s="187"/>
      <c r="R83" s="148"/>
    </row>
    <row r="84" spans="2:18">
      <c r="B84" s="149"/>
      <c r="C84" s="177" t="s">
        <v>72</v>
      </c>
      <c r="D84" s="142"/>
      <c r="R84" s="148"/>
    </row>
    <row r="85" spans="2:18">
      <c r="B85" s="149"/>
      <c r="C85" t="s">
        <v>887</v>
      </c>
      <c r="D85" s="142"/>
      <c r="R85" s="148"/>
    </row>
    <row r="86" spans="2:18">
      <c r="B86" s="149"/>
      <c r="C86" s="535" t="s">
        <v>932</v>
      </c>
      <c r="D86" s="142"/>
      <c r="R86" s="148"/>
    </row>
    <row r="87" spans="2:18">
      <c r="B87" s="149"/>
      <c r="C87" t="s">
        <v>939</v>
      </c>
      <c r="D87" s="142"/>
      <c r="R87" s="148"/>
    </row>
    <row r="88" spans="2:18">
      <c r="B88" s="149"/>
      <c r="C88" t="s">
        <v>937</v>
      </c>
      <c r="D88" s="142"/>
      <c r="R88" s="148"/>
    </row>
    <row r="89" spans="2:18">
      <c r="B89" s="150"/>
      <c r="C89" s="151"/>
      <c r="D89" s="153"/>
      <c r="E89" s="153"/>
      <c r="F89" s="153"/>
      <c r="G89" s="153"/>
      <c r="H89" s="151"/>
      <c r="I89" s="151"/>
      <c r="J89" s="151"/>
      <c r="K89" s="151"/>
      <c r="L89" s="151"/>
      <c r="M89" s="151"/>
      <c r="N89" s="151"/>
      <c r="O89" s="151"/>
      <c r="P89" s="151"/>
      <c r="Q89" s="151"/>
      <c r="R89" s="152"/>
    </row>
    <row r="90" spans="2:18">
      <c r="D90" s="142"/>
      <c r="E90" s="142"/>
      <c r="F90" s="142"/>
      <c r="G90" s="142"/>
    </row>
    <row r="91" spans="2:18">
      <c r="B91" s="279" t="s">
        <v>73</v>
      </c>
      <c r="C91" s="278"/>
      <c r="D91" s="278"/>
      <c r="E91" s="278"/>
      <c r="F91" s="278"/>
      <c r="G91" s="278"/>
      <c r="H91" s="278"/>
      <c r="I91" s="278"/>
      <c r="J91" s="278"/>
      <c r="K91" s="278"/>
      <c r="L91" s="278"/>
      <c r="M91" s="278"/>
      <c r="N91" s="278"/>
      <c r="O91" s="278"/>
      <c r="P91" s="278"/>
      <c r="Q91" s="278"/>
      <c r="R91" s="192"/>
    </row>
    <row r="92" spans="2:18">
      <c r="B92" s="196"/>
      <c r="C92" s="189"/>
      <c r="D92" s="189"/>
      <c r="E92" s="189"/>
      <c r="F92" s="189"/>
      <c r="G92" s="189"/>
      <c r="H92" s="189"/>
      <c r="I92" s="189"/>
      <c r="J92" s="189"/>
      <c r="K92" s="189"/>
      <c r="L92" s="189"/>
      <c r="M92" s="189"/>
      <c r="N92" s="189"/>
      <c r="O92" s="189"/>
      <c r="P92" s="189"/>
      <c r="Q92" s="189"/>
      <c r="R92" s="197"/>
    </row>
    <row r="93" spans="2:18">
      <c r="B93" s="196"/>
      <c r="C93" s="410" t="s">
        <v>782</v>
      </c>
      <c r="D93" s="189"/>
      <c r="E93" s="189"/>
      <c r="F93" s="189"/>
      <c r="G93" s="189"/>
      <c r="H93" s="189"/>
      <c r="I93" s="189"/>
      <c r="J93" s="189"/>
      <c r="K93" s="189"/>
      <c r="L93" s="189"/>
      <c r="M93" s="189"/>
      <c r="N93" s="189"/>
      <c r="O93" s="189"/>
      <c r="P93" s="189"/>
      <c r="Q93" s="189"/>
      <c r="R93" s="197"/>
    </row>
    <row r="94" spans="2:18">
      <c r="B94" s="196"/>
      <c r="C94" s="411" t="s">
        <v>797</v>
      </c>
      <c r="D94" s="189"/>
      <c r="E94" s="189"/>
      <c r="F94" s="189"/>
      <c r="G94" s="189"/>
      <c r="H94" s="189"/>
      <c r="I94" s="189"/>
      <c r="J94" s="189"/>
      <c r="K94" s="189"/>
      <c r="L94" s="189"/>
      <c r="M94" s="189"/>
      <c r="N94" s="189"/>
      <c r="O94" s="189"/>
      <c r="P94" s="189"/>
      <c r="Q94" s="189"/>
      <c r="R94" s="197"/>
    </row>
    <row r="95" spans="2:18">
      <c r="B95" s="196"/>
      <c r="C95" s="412" t="s">
        <v>783</v>
      </c>
      <c r="D95" s="189"/>
      <c r="E95" s="189"/>
      <c r="F95" s="189"/>
      <c r="G95" s="189"/>
      <c r="H95" s="189"/>
      <c r="I95" s="189"/>
      <c r="J95" s="189"/>
      <c r="K95" s="189"/>
      <c r="L95" s="189"/>
      <c r="M95" s="189"/>
      <c r="N95" s="189"/>
      <c r="O95" s="189"/>
      <c r="P95" s="189"/>
      <c r="Q95" s="189"/>
      <c r="R95" s="197"/>
    </row>
    <row r="96" spans="2:18">
      <c r="B96" s="196"/>
      <c r="C96" s="296"/>
      <c r="D96" s="189"/>
      <c r="E96" s="189"/>
      <c r="F96" s="189"/>
      <c r="G96" s="189"/>
      <c r="H96" s="189"/>
      <c r="I96" s="189"/>
      <c r="J96" s="189"/>
      <c r="K96" s="189"/>
      <c r="L96" s="189"/>
      <c r="M96" s="189"/>
      <c r="N96" s="189"/>
      <c r="O96" s="189"/>
      <c r="P96" s="189"/>
      <c r="Q96" s="189"/>
      <c r="R96" s="197"/>
    </row>
    <row r="97" spans="2:18">
      <c r="B97" s="196"/>
      <c r="C97" s="411" t="s">
        <v>784</v>
      </c>
      <c r="D97" s="189"/>
      <c r="E97" s="189"/>
      <c r="F97" s="189"/>
      <c r="G97" s="189"/>
      <c r="H97" s="189"/>
      <c r="I97" s="189"/>
      <c r="J97" s="189"/>
      <c r="K97" s="189"/>
      <c r="L97" s="189"/>
      <c r="M97" s="189"/>
      <c r="N97" s="189"/>
      <c r="O97" s="189"/>
      <c r="P97" s="189"/>
      <c r="Q97" s="189"/>
      <c r="R97" s="197"/>
    </row>
    <row r="98" spans="2:18">
      <c r="B98" s="196"/>
      <c r="C98" s="412" t="s">
        <v>785</v>
      </c>
      <c r="D98" s="189"/>
      <c r="E98" s="189"/>
      <c r="F98" s="189"/>
      <c r="G98" s="189"/>
      <c r="H98" s="189"/>
      <c r="I98" s="189"/>
      <c r="J98" s="189"/>
      <c r="K98" s="189"/>
      <c r="L98" s="189"/>
      <c r="M98" s="189"/>
      <c r="N98" s="189"/>
      <c r="O98" s="189"/>
      <c r="P98" s="189"/>
      <c r="Q98" s="189"/>
      <c r="R98" s="197"/>
    </row>
    <row r="99" spans="2:18">
      <c r="B99" s="196"/>
      <c r="C99" s="296"/>
      <c r="D99" s="189"/>
      <c r="E99" s="189"/>
      <c r="F99" s="189"/>
      <c r="G99" s="189"/>
      <c r="H99" s="189"/>
      <c r="I99" s="189"/>
      <c r="J99" s="189"/>
      <c r="K99" s="189"/>
      <c r="L99" s="189"/>
      <c r="M99" s="189"/>
      <c r="N99" s="189"/>
      <c r="O99" s="189"/>
      <c r="P99" s="189"/>
      <c r="Q99" s="189"/>
      <c r="R99" s="197"/>
    </row>
    <row r="100" spans="2:18">
      <c r="B100" s="196"/>
      <c r="C100" s="296" t="s">
        <v>786</v>
      </c>
      <c r="D100" s="189"/>
      <c r="E100" s="189"/>
      <c r="F100" s="189"/>
      <c r="G100" s="189"/>
      <c r="H100" s="189"/>
      <c r="I100" s="189"/>
      <c r="J100" s="189"/>
      <c r="K100" s="189"/>
      <c r="L100" s="189"/>
      <c r="M100" s="189"/>
      <c r="N100" s="189"/>
      <c r="O100" s="189"/>
      <c r="P100" s="189"/>
      <c r="Q100" s="189"/>
      <c r="R100" s="197"/>
    </row>
    <row r="101" spans="2:18">
      <c r="B101" s="196"/>
      <c r="C101" s="296" t="s">
        <v>787</v>
      </c>
      <c r="D101" s="189"/>
      <c r="E101" s="189"/>
      <c r="F101" s="189"/>
      <c r="G101" s="189"/>
      <c r="H101" s="189"/>
      <c r="I101" s="189"/>
      <c r="J101" s="189"/>
      <c r="K101" s="189"/>
      <c r="L101" s="189"/>
      <c r="M101" s="189"/>
      <c r="N101" s="189"/>
      <c r="O101" s="189"/>
      <c r="P101" s="189"/>
      <c r="Q101" s="189"/>
      <c r="R101" s="197"/>
    </row>
    <row r="102" spans="2:18">
      <c r="B102" s="196"/>
      <c r="C102" s="296"/>
      <c r="D102" s="189"/>
      <c r="E102" s="189"/>
      <c r="F102" s="189"/>
      <c r="G102" s="189"/>
      <c r="H102" s="189"/>
      <c r="I102" s="189"/>
      <c r="J102" s="189"/>
      <c r="K102" s="189"/>
      <c r="L102" s="189"/>
      <c r="M102" s="189"/>
      <c r="N102" s="189"/>
      <c r="O102" s="189"/>
      <c r="P102" s="189"/>
      <c r="Q102" s="189"/>
      <c r="R102" s="197"/>
    </row>
    <row r="103" spans="2:18">
      <c r="B103" s="196"/>
      <c r="C103" s="296" t="s">
        <v>798</v>
      </c>
      <c r="D103" s="189"/>
      <c r="E103" s="189"/>
      <c r="F103" s="189"/>
      <c r="G103" s="189"/>
      <c r="H103" s="189"/>
      <c r="I103" s="189"/>
      <c r="J103" s="189"/>
      <c r="K103" s="189"/>
      <c r="L103" s="189"/>
      <c r="M103" s="189"/>
      <c r="N103" s="189"/>
      <c r="O103" s="189"/>
      <c r="P103" s="189"/>
      <c r="Q103" s="189"/>
      <c r="R103" s="197"/>
    </row>
    <row r="104" spans="2:18">
      <c r="B104" s="196"/>
      <c r="C104" s="411" t="s">
        <v>788</v>
      </c>
      <c r="D104" s="189"/>
      <c r="E104" s="189"/>
      <c r="F104" s="189"/>
      <c r="G104" s="189"/>
      <c r="H104" s="189"/>
      <c r="I104" s="189"/>
      <c r="J104" s="189"/>
      <c r="K104" s="189"/>
      <c r="L104" s="189"/>
      <c r="M104" s="189"/>
      <c r="N104" s="189"/>
      <c r="O104" s="189"/>
      <c r="P104" s="189"/>
      <c r="Q104" s="189"/>
      <c r="R104" s="197"/>
    </row>
    <row r="105" spans="2:18">
      <c r="B105" s="196"/>
      <c r="C105" s="412" t="s">
        <v>789</v>
      </c>
      <c r="D105" s="189"/>
      <c r="E105" s="189"/>
      <c r="F105" s="189"/>
      <c r="G105" s="189"/>
      <c r="H105" s="189"/>
      <c r="I105" s="189"/>
      <c r="J105" s="189"/>
      <c r="K105" s="189"/>
      <c r="L105" s="189"/>
      <c r="M105" s="189"/>
      <c r="N105" s="189"/>
      <c r="O105" s="189"/>
      <c r="P105" s="189"/>
      <c r="Q105" s="189"/>
      <c r="R105" s="197"/>
    </row>
    <row r="106" spans="2:18">
      <c r="B106" s="196"/>
      <c r="C106" s="296" t="s">
        <v>790</v>
      </c>
      <c r="D106" s="189"/>
      <c r="E106" s="189"/>
      <c r="F106" s="189"/>
      <c r="G106" s="189"/>
      <c r="H106" s="189"/>
      <c r="I106" s="189"/>
      <c r="J106" s="189"/>
      <c r="K106" s="189"/>
      <c r="L106" s="189"/>
      <c r="M106" s="189"/>
      <c r="N106" s="189"/>
      <c r="O106" s="189"/>
      <c r="P106" s="189"/>
      <c r="Q106" s="189"/>
      <c r="R106" s="197"/>
    </row>
    <row r="107" spans="2:18">
      <c r="B107" s="196"/>
      <c r="C107" s="296" t="s">
        <v>791</v>
      </c>
      <c r="D107" s="189"/>
      <c r="E107" s="189"/>
      <c r="F107" s="189"/>
      <c r="G107" s="189"/>
      <c r="H107" s="189"/>
      <c r="I107" s="189"/>
      <c r="J107" s="189"/>
      <c r="K107" s="189"/>
      <c r="L107" s="189"/>
      <c r="M107" s="189"/>
      <c r="N107" s="189"/>
      <c r="O107" s="189"/>
      <c r="P107" s="189"/>
      <c r="Q107" s="189"/>
      <c r="R107" s="197"/>
    </row>
    <row r="108" spans="2:18">
      <c r="B108" s="196"/>
      <c r="C108" s="296" t="s">
        <v>792</v>
      </c>
      <c r="D108" s="189"/>
      <c r="E108" s="189"/>
      <c r="F108" s="189"/>
      <c r="G108" s="189"/>
      <c r="H108" s="189"/>
      <c r="I108" s="189"/>
      <c r="J108" s="189"/>
      <c r="K108" s="189"/>
      <c r="L108" s="189"/>
      <c r="M108" s="189"/>
      <c r="N108" s="189"/>
      <c r="O108" s="189"/>
      <c r="P108" s="189"/>
      <c r="Q108" s="189"/>
      <c r="R108" s="197"/>
    </row>
    <row r="109" spans="2:18">
      <c r="B109" s="194"/>
      <c r="C109" s="198"/>
      <c r="D109" s="193"/>
      <c r="E109" s="193"/>
      <c r="F109" s="193"/>
      <c r="G109" s="193"/>
      <c r="H109" s="193"/>
      <c r="I109" s="193"/>
      <c r="J109" s="193"/>
      <c r="K109" s="193"/>
      <c r="L109" s="193"/>
      <c r="M109" s="193"/>
      <c r="N109" s="193"/>
      <c r="O109" s="193"/>
      <c r="P109" s="193"/>
      <c r="Q109" s="193"/>
      <c r="R109" s="195"/>
    </row>
  </sheetData>
  <sheetProtection algorithmName="SHA-512" hashValue="WWpsfgTwiZMfXqo/lAK0jAt/YieHtxle/gmQuAi+LFmhyJUk1dFOEX4fO1rqbCrz9djv8tYcTJmDzTyGBAAibA==" saltValue="nBiibyLge8c1c60JvBm0oA==" spinCount="100000" sheet="1" objects="1" scenarios="1"/>
  <protectedRanges>
    <protectedRange sqref="E11:E13 E15 E17 E19:E20 F31 E32:F32 G71:H71 F33:F34 L55:Q55 G83:H83 F73:G82 D60 E55:J56 E27:G30 E64:J65 F59:F62 E59:E63 G59:J63 E49:J52 L49:Q52 L45:Q48 E45:J48" name="Range1"/>
  </protectedRanges>
  <mergeCells count="3">
    <mergeCell ref="H28:R28"/>
    <mergeCell ref="T24:X26"/>
    <mergeCell ref="N27:R27"/>
  </mergeCells>
  <phoneticPr fontId="42" type="noConversion"/>
  <conditionalFormatting sqref="G12:G14">
    <cfRule type="cellIs" dxfId="3" priority="1" operator="equal">
      <formula>0</formula>
    </cfRule>
  </conditionalFormatting>
  <dataValidations count="2">
    <dataValidation type="list" allowBlank="1" showInputMessage="1" showErrorMessage="1" sqref="E11" xr:uid="{A1309421-97D1-407A-BD55-015169719BCD}">
      <formula1>ORGTYPE</formula1>
    </dataValidation>
    <dataValidation type="list" allowBlank="1" showInputMessage="1" showErrorMessage="1" sqref="H73 H75:H82" xr:uid="{97B15BB4-47AA-4FED-8DE0-DE40CF2F3C3C}">
      <formula1>Bands</formula1>
    </dataValidation>
  </dataValidations>
  <hyperlinks>
    <hyperlink ref="C95" r:id="rId1" xr:uid="{EFCC9E55-E11C-4C6A-A2A6-6DCC7F1CB831}"/>
    <hyperlink ref="C98" r:id="rId2" xr:uid="{19825AB5-AE27-49DC-ADE1-00694DF9F6D9}"/>
    <hyperlink ref="C105" r:id="rId3" xr:uid="{D437A207-70B8-4AD3-B4EF-AE1CCC50890A}"/>
    <hyperlink ref="H27" r:id="rId4" display="NHS Digital Quality and Outcomes Framework 2022-23. [online; accessed 5 June 2024]. " xr:uid="{7D50A9AB-EAD2-4542-9888-EDF88880A709}"/>
  </hyperlinks>
  <pageMargins left="0.7" right="0.7" top="0.75" bottom="0.75" header="0.3" footer="0.3"/>
  <pageSetup paperSize="9" scale="30" orientation="portrait" r:id="rId5"/>
  <ignoredErrors>
    <ignoredError sqref="G13 G27:G28 F52:J52 F27:F28 I74 I73 I75:I82 L45:Q48 L51:Q51 L49:Q50" unlockedFormula="1"/>
    <ignoredError sqref="K76 C80" formula="1"/>
  </ignoredErrors>
  <legacyDrawing r:id="rId6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prompt="Please select yes or no" xr:uid="{39366EE1-C007-48FC-9822-34A2EDD2FCE5}">
          <x14:formula1>
            <xm:f>'Population selection'!$R$6:$R$7</xm:f>
          </x14:formula1>
          <xm:sqref>E15 F31</xm:sqref>
        </x14:dataValidation>
        <x14:dataValidation type="list" allowBlank="1" showInputMessage="1" showErrorMessage="1" xr:uid="{A6BC5C51-FF9A-4F12-89AC-EF46E73BECE7}">
          <x14:formula1>
            <xm:f>INDIRECT('Population selection'!$O$7)</xm:f>
          </x14:formula1>
          <xm:sqref>E12:E13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3">
    <tabColor theme="8" tint="0.59999389629810485"/>
    <pageSetUpPr fitToPage="1"/>
  </sheetPr>
  <dimension ref="A1:V107"/>
  <sheetViews>
    <sheetView showGridLines="0" zoomScale="80" zoomScaleNormal="80" zoomScaleSheetLayoutView="80" workbookViewId="0"/>
  </sheetViews>
  <sheetFormatPr defaultColWidth="9.26953125" defaultRowHeight="14"/>
  <cols>
    <col min="1" max="1" width="3.54296875" style="3" customWidth="1"/>
    <col min="2" max="2" width="20.7265625" style="3" customWidth="1"/>
    <col min="3" max="3" width="25.7265625" style="3" customWidth="1"/>
    <col min="4" max="4" width="16.7265625" style="3" customWidth="1"/>
    <col min="5" max="5" width="13.54296875" style="3" customWidth="1"/>
    <col min="6" max="8" width="12.7265625" style="3" customWidth="1"/>
    <col min="9" max="9" width="4.26953125" style="3" customWidth="1"/>
    <col min="10" max="10" width="12.7265625" style="3" customWidth="1"/>
    <col min="11" max="11" width="14.81640625" style="3" bestFit="1" customWidth="1"/>
    <col min="12" max="12" width="10.453125" style="3" customWidth="1"/>
    <col min="13" max="16" width="12.7265625" style="3" customWidth="1"/>
    <col min="17" max="17" width="14.1796875" style="3" customWidth="1"/>
    <col min="18" max="21" width="9.26953125" style="3"/>
    <col min="22" max="22" width="42.1796875" style="3" customWidth="1"/>
    <col min="23" max="16384" width="9.26953125" style="3"/>
  </cols>
  <sheetData>
    <row r="1" spans="1:17" ht="30" customHeight="1">
      <c r="A1" s="4"/>
      <c r="B1" s="449" t="str">
        <f>'Inputs and eligible population'!B1</f>
        <v>Digital technologies to support self-management of COPD: early value assessment</v>
      </c>
      <c r="C1" s="128"/>
      <c r="D1" s="128"/>
      <c r="E1" s="128"/>
      <c r="F1" s="128"/>
      <c r="G1" s="450"/>
      <c r="H1" s="450"/>
      <c r="I1" s="450"/>
      <c r="J1" s="450"/>
      <c r="K1" s="453"/>
      <c r="L1" s="450" t="s">
        <v>74</v>
      </c>
      <c r="M1" s="450" t="s">
        <v>74</v>
      </c>
      <c r="N1" s="450" t="s">
        <v>74</v>
      </c>
      <c r="O1" s="450" t="s">
        <v>74</v>
      </c>
      <c r="P1" s="451"/>
      <c r="Q1" s="4"/>
    </row>
    <row r="2" spans="1:17" ht="26.25" customHeight="1">
      <c r="A2" s="4"/>
      <c r="B2" s="452" t="s">
        <v>75</v>
      </c>
      <c r="C2" s="415" t="s">
        <v>74</v>
      </c>
      <c r="D2" s="128"/>
      <c r="E2" s="128"/>
      <c r="F2" s="128"/>
      <c r="G2" s="450" t="s">
        <v>74</v>
      </c>
      <c r="H2" s="450" t="s">
        <v>74</v>
      </c>
      <c r="I2" s="450" t="s">
        <v>74</v>
      </c>
      <c r="J2" s="450" t="s">
        <v>74</v>
      </c>
      <c r="K2" s="453" t="s">
        <v>74</v>
      </c>
      <c r="L2" s="450" t="s">
        <v>74</v>
      </c>
      <c r="M2" s="453" t="s">
        <v>74</v>
      </c>
      <c r="N2" s="453"/>
      <c r="O2" s="453"/>
      <c r="P2" s="453"/>
      <c r="Q2" s="4"/>
    </row>
    <row r="3" spans="1:17" ht="14.65" customHeight="1">
      <c r="A3" s="4"/>
      <c r="B3" s="454"/>
      <c r="C3" s="128"/>
      <c r="D3" s="128"/>
      <c r="E3" s="128"/>
      <c r="F3" s="128"/>
      <c r="G3" s="450"/>
      <c r="H3" s="4"/>
      <c r="I3" s="453"/>
      <c r="J3" s="450" t="s">
        <v>74</v>
      </c>
      <c r="K3" s="453" t="s">
        <v>74</v>
      </c>
      <c r="L3" s="450" t="s">
        <v>74</v>
      </c>
      <c r="M3" s="453" t="s">
        <v>74</v>
      </c>
      <c r="N3" s="453"/>
      <c r="O3" s="453"/>
      <c r="P3" s="453"/>
      <c r="Q3" s="4"/>
    </row>
    <row r="4" spans="1:17" ht="14.65" customHeight="1">
      <c r="A4" s="4"/>
      <c r="B4" s="206" t="s">
        <v>76</v>
      </c>
      <c r="C4" s="128"/>
      <c r="D4" s="128"/>
      <c r="E4" s="128"/>
      <c r="F4" s="128"/>
      <c r="G4" s="450"/>
      <c r="H4" s="450"/>
      <c r="I4" s="450"/>
      <c r="J4" s="450" t="s">
        <v>74</v>
      </c>
      <c r="K4" s="453" t="s">
        <v>74</v>
      </c>
      <c r="L4" s="450" t="s">
        <v>74</v>
      </c>
      <c r="M4" s="453" t="s">
        <v>74</v>
      </c>
      <c r="N4" s="450"/>
      <c r="O4" s="453"/>
      <c r="P4" s="453"/>
      <c r="Q4" s="4"/>
    </row>
    <row r="5" spans="1:17" ht="14.65" customHeight="1">
      <c r="A5" s="4"/>
      <c r="B5" s="206" t="s">
        <v>31</v>
      </c>
      <c r="C5" s="128"/>
      <c r="D5" s="128"/>
      <c r="E5" s="128"/>
      <c r="F5" s="128"/>
      <c r="G5" s="450"/>
      <c r="H5" s="450"/>
      <c r="I5" s="450"/>
      <c r="J5" s="450">
        <f>17003</f>
        <v>17003</v>
      </c>
      <c r="K5" s="4"/>
      <c r="L5" s="453"/>
      <c r="M5" s="453"/>
      <c r="N5" s="450"/>
      <c r="O5" s="453"/>
      <c r="P5" s="453"/>
      <c r="Q5" s="4"/>
    </row>
    <row r="6" spans="1:17" ht="9" customHeight="1">
      <c r="A6" s="4"/>
      <c r="B6" s="206"/>
      <c r="C6" s="128"/>
      <c r="D6" s="128"/>
      <c r="E6" s="128"/>
      <c r="F6" s="128"/>
      <c r="G6" s="450"/>
      <c r="H6" s="450"/>
      <c r="I6" s="450"/>
      <c r="J6" s="450"/>
      <c r="K6" s="4"/>
      <c r="L6" s="453"/>
      <c r="M6" s="453"/>
      <c r="N6" s="453"/>
      <c r="O6" s="453"/>
      <c r="P6" s="453"/>
      <c r="Q6" s="4"/>
    </row>
    <row r="7" spans="1:17" ht="14.65" customHeight="1">
      <c r="A7" s="4"/>
      <c r="B7" s="173" t="s">
        <v>835</v>
      </c>
      <c r="C7" s="128"/>
      <c r="D7" s="128"/>
      <c r="E7" s="128"/>
      <c r="F7" s="128"/>
      <c r="G7" s="450"/>
      <c r="H7" s="450"/>
      <c r="I7" s="450"/>
      <c r="J7" s="450"/>
      <c r="K7" s="4"/>
      <c r="L7" s="453"/>
      <c r="M7" s="453"/>
      <c r="N7" s="453"/>
      <c r="O7" s="602"/>
      <c r="P7" s="453"/>
      <c r="Q7" s="4"/>
    </row>
    <row r="8" spans="1:17" ht="14.65" customHeight="1">
      <c r="A8" s="4"/>
      <c r="B8" s="206" t="s">
        <v>933</v>
      </c>
      <c r="C8" s="128"/>
      <c r="D8" s="128"/>
      <c r="E8" s="128"/>
      <c r="F8" s="128"/>
      <c r="G8" s="450"/>
      <c r="H8" s="450"/>
      <c r="I8" s="450"/>
      <c r="J8" s="450"/>
      <c r="K8" s="4"/>
      <c r="L8" s="453"/>
      <c r="M8" s="453"/>
      <c r="N8" s="453"/>
      <c r="O8" s="602"/>
      <c r="P8" s="453"/>
      <c r="Q8" s="4"/>
    </row>
    <row r="9" spans="1:17" ht="14.65" customHeight="1">
      <c r="A9" s="4"/>
      <c r="B9" s="206"/>
      <c r="C9" s="128"/>
      <c r="D9" s="128"/>
      <c r="E9" s="128"/>
      <c r="F9" s="128"/>
      <c r="G9" s="450"/>
      <c r="H9" s="450"/>
      <c r="I9" s="450"/>
      <c r="J9" s="450"/>
      <c r="K9" s="4"/>
      <c r="L9" s="453"/>
      <c r="M9" s="453"/>
      <c r="N9" s="453"/>
      <c r="O9" s="602"/>
      <c r="P9" s="453"/>
      <c r="Q9" s="4"/>
    </row>
    <row r="10" spans="1:17" ht="14.5">
      <c r="A10" s="4"/>
      <c r="B10" s="613" t="s">
        <v>806</v>
      </c>
      <c r="C10" s="614" t="s">
        <v>820</v>
      </c>
      <c r="D10" s="614" t="s">
        <v>954</v>
      </c>
      <c r="E10" s="518"/>
      <c r="F10" s="128"/>
      <c r="G10" s="450"/>
      <c r="H10" s="450"/>
      <c r="I10" s="450"/>
      <c r="J10" s="450"/>
      <c r="K10" s="4"/>
      <c r="L10" s="453"/>
      <c r="M10" s="453"/>
      <c r="N10" s="453"/>
      <c r="O10" s="602"/>
      <c r="P10" s="453"/>
      <c r="Q10" s="4"/>
    </row>
    <row r="11" spans="1:17" ht="14.5">
      <c r="A11" s="4"/>
      <c r="B11" s="612" t="str">
        <f>'Inputs and eligible population'!D45</f>
        <v>Active+me REMOTE</v>
      </c>
      <c r="C11" s="675" t="s">
        <v>927</v>
      </c>
      <c r="D11" s="620" t="str">
        <f>IF(C11="Per person", "Complete table 1","Complete table 2")</f>
        <v>Complete table 1</v>
      </c>
      <c r="E11" s="518"/>
      <c r="F11" s="128"/>
      <c r="G11" s="450"/>
      <c r="H11" s="450"/>
      <c r="I11" s="450"/>
      <c r="J11" s="450"/>
      <c r="K11" s="4"/>
      <c r="L11" s="453"/>
      <c r="M11" s="453"/>
      <c r="N11" s="453"/>
      <c r="O11" s="602"/>
      <c r="P11" s="453"/>
      <c r="Q11" s="4"/>
    </row>
    <row r="12" spans="1:17" ht="14.65" customHeight="1">
      <c r="A12" s="4"/>
      <c r="B12" s="612" t="str">
        <f>'Inputs and eligible population'!D46</f>
        <v>Clinitouch</v>
      </c>
      <c r="C12" s="675" t="s">
        <v>927</v>
      </c>
      <c r="D12" s="620" t="str">
        <f>IF(C12="Per person", "Complete table 1","Complete table 2")</f>
        <v>Complete table 1</v>
      </c>
      <c r="E12" s="518"/>
      <c r="F12" s="128"/>
      <c r="G12" s="450"/>
      <c r="H12" s="450"/>
      <c r="I12" s="450"/>
      <c r="J12" s="450"/>
      <c r="K12" s="4"/>
      <c r="L12" s="453"/>
      <c r="M12" s="453"/>
      <c r="N12" s="453"/>
      <c r="O12" s="602"/>
      <c r="P12" s="453"/>
      <c r="Q12" s="4"/>
    </row>
    <row r="13" spans="1:17" ht="14.65" customHeight="1">
      <c r="A13" s="4"/>
      <c r="B13" s="612" t="str">
        <f>'Inputs and eligible population'!D47</f>
        <v>COPDhub</v>
      </c>
      <c r="C13" s="675" t="s">
        <v>927</v>
      </c>
      <c r="D13" s="620" t="str">
        <f t="shared" ref="D13:D16" si="0">IF(C13="Per person", "Complete table 1","Complete table 2")</f>
        <v>Complete table 1</v>
      </c>
      <c r="E13" s="518"/>
      <c r="F13" s="128"/>
      <c r="G13" s="450"/>
      <c r="H13" s="450"/>
      <c r="I13" s="450"/>
      <c r="J13" s="450"/>
      <c r="K13" s="4"/>
      <c r="L13" s="453"/>
      <c r="M13" s="453"/>
      <c r="N13" s="453"/>
      <c r="O13" s="602"/>
      <c r="P13" s="453"/>
      <c r="Q13" s="4"/>
    </row>
    <row r="14" spans="1:17" ht="14.65" customHeight="1">
      <c r="A14" s="4"/>
      <c r="B14" s="612" t="str">
        <f>'Inputs and eligible population'!D48</f>
        <v>COPDPredict </v>
      </c>
      <c r="C14" s="675" t="s">
        <v>927</v>
      </c>
      <c r="D14" s="620" t="str">
        <f t="shared" si="0"/>
        <v>Complete table 1</v>
      </c>
      <c r="E14" s="518"/>
      <c r="F14" s="128" t="s">
        <v>948</v>
      </c>
      <c r="G14" s="453"/>
      <c r="H14" s="450"/>
      <c r="I14" s="450"/>
      <c r="J14" s="450"/>
      <c r="K14" s="4"/>
      <c r="L14" s="453"/>
      <c r="M14" s="453"/>
      <c r="N14" s="453"/>
      <c r="O14" s="602"/>
      <c r="P14" s="453"/>
      <c r="Q14" s="4"/>
    </row>
    <row r="15" spans="1:17" ht="14.65" customHeight="1">
      <c r="A15" s="4"/>
      <c r="B15" s="612" t="str">
        <f>'Inputs and eligible population'!D49</f>
        <v>Luscii</v>
      </c>
      <c r="C15" s="675" t="s">
        <v>927</v>
      </c>
      <c r="D15" s="620" t="str">
        <f t="shared" si="0"/>
        <v>Complete table 1</v>
      </c>
      <c r="E15" s="518"/>
      <c r="F15" s="128"/>
      <c r="G15" s="453"/>
      <c r="H15" s="450"/>
      <c r="I15" s="450"/>
      <c r="J15" s="450"/>
      <c r="K15" s="4"/>
      <c r="L15" s="453"/>
      <c r="M15" s="453"/>
      <c r="N15" s="453"/>
      <c r="O15" s="602"/>
      <c r="P15" s="453"/>
      <c r="Q15" s="4"/>
    </row>
    <row r="16" spans="1:17" ht="14.65" customHeight="1">
      <c r="A16" s="4"/>
      <c r="B16" s="612" t="str">
        <f>'Inputs and eligible population'!D50</f>
        <v>myCOPD</v>
      </c>
      <c r="C16" s="675" t="s">
        <v>927</v>
      </c>
      <c r="D16" s="620" t="str">
        <f t="shared" si="0"/>
        <v>Complete table 1</v>
      </c>
      <c r="E16" s="518"/>
      <c r="F16" s="128"/>
      <c r="G16" s="450"/>
      <c r="H16" s="450"/>
      <c r="I16" s="450"/>
      <c r="J16" s="450"/>
      <c r="K16" s="4"/>
      <c r="L16" s="453"/>
      <c r="M16" s="453"/>
      <c r="N16" s="453"/>
      <c r="O16" s="602"/>
      <c r="P16" s="453"/>
      <c r="Q16" s="4"/>
    </row>
    <row r="17" spans="1:17" ht="14.65" customHeight="1">
      <c r="A17" s="4"/>
      <c r="B17" s="206"/>
      <c r="C17" s="128"/>
      <c r="D17" s="518"/>
      <c r="E17" s="518"/>
      <c r="F17" s="128"/>
      <c r="G17" s="450"/>
      <c r="H17" s="450"/>
      <c r="I17" s="450"/>
      <c r="J17" s="450"/>
      <c r="K17" s="4"/>
      <c r="L17" s="453"/>
      <c r="M17" s="453"/>
      <c r="N17" s="453"/>
      <c r="O17" s="602"/>
      <c r="P17" s="453"/>
      <c r="Q17" s="4"/>
    </row>
    <row r="18" spans="1:17" ht="15" customHeight="1">
      <c r="A18" s="4"/>
      <c r="B18" s="207" t="s">
        <v>952</v>
      </c>
      <c r="C18" s="128"/>
      <c r="D18" s="128"/>
      <c r="E18" s="128"/>
      <c r="F18" s="518"/>
      <c r="G18" s="453"/>
      <c r="H18" s="453"/>
      <c r="I18" s="453"/>
      <c r="J18" s="453"/>
      <c r="K18" s="453"/>
      <c r="L18" s="453"/>
      <c r="M18" s="453"/>
      <c r="N18" s="453"/>
      <c r="O18" s="602"/>
      <c r="P18" s="453"/>
      <c r="Q18" s="4"/>
    </row>
    <row r="19" spans="1:17" ht="71.650000000000006" customHeight="1">
      <c r="A19" s="4"/>
      <c r="B19" s="608" t="s">
        <v>806</v>
      </c>
      <c r="C19" s="609" t="s">
        <v>820</v>
      </c>
      <c r="D19" s="474" t="s">
        <v>934</v>
      </c>
      <c r="E19" s="475" t="s">
        <v>928</v>
      </c>
      <c r="F19" s="474" t="s">
        <v>920</v>
      </c>
      <c r="G19" s="481" t="s">
        <v>816</v>
      </c>
      <c r="H19" s="474" t="s">
        <v>921</v>
      </c>
      <c r="I19" s="4"/>
      <c r="J19" s="472"/>
      <c r="K19" s="83"/>
      <c r="L19" s="453"/>
      <c r="M19" s="453"/>
      <c r="N19" s="453"/>
      <c r="O19" s="602"/>
      <c r="P19" s="453"/>
      <c r="Q19" s="4"/>
    </row>
    <row r="20" spans="1:17" ht="14.5">
      <c r="A20" s="4"/>
      <c r="B20" s="244" t="str">
        <f>'Inputs and eligible population'!D45</f>
        <v>Active+me REMOTE</v>
      </c>
      <c r="C20" s="669" t="str">
        <f t="shared" ref="C20:C25" si="1">IF(VLOOKUP(B20,$B$11:$C$16,2,0)="per organisation","see table 2. Leave row blank",VLOOKUP(B20,$B$11:$C$16,2,0))</f>
        <v>Per person</v>
      </c>
      <c r="D20" s="676"/>
      <c r="E20" s="677"/>
      <c r="F20" s="604" t="str">
        <f t="shared" ref="F20:F25" si="2">IFERROR(D20/E20,"")</f>
        <v/>
      </c>
      <c r="G20" s="678">
        <v>0.2</v>
      </c>
      <c r="H20" s="561" t="str">
        <f>IFERROR(F20*(1+G20),"")</f>
        <v/>
      </c>
      <c r="I20" s="4"/>
      <c r="J20" s="473"/>
      <c r="K20" s="618"/>
      <c r="L20" s="4"/>
      <c r="M20" s="4"/>
      <c r="N20" s="4"/>
      <c r="O20" s="453"/>
      <c r="P20" s="453"/>
      <c r="Q20" s="4"/>
    </row>
    <row r="21" spans="1:17" ht="14.5">
      <c r="A21" s="4"/>
      <c r="B21" s="244" t="str">
        <f>'Inputs and eligible population'!D46</f>
        <v>Clinitouch</v>
      </c>
      <c r="C21" s="669" t="str">
        <f t="shared" si="1"/>
        <v>Per person</v>
      </c>
      <c r="D21" s="676"/>
      <c r="E21" s="677"/>
      <c r="F21" s="604" t="str">
        <f t="shared" si="2"/>
        <v/>
      </c>
      <c r="G21" s="678">
        <v>0.2</v>
      </c>
      <c r="H21" s="561" t="str">
        <f t="shared" ref="H21:H25" si="3">IFERROR(F21*(1+G21),"")</f>
        <v/>
      </c>
      <c r="I21" s="4"/>
      <c r="J21" s="473"/>
      <c r="K21" s="618"/>
      <c r="L21" s="4"/>
      <c r="M21" s="4"/>
      <c r="N21" s="4"/>
      <c r="O21" s="453"/>
      <c r="P21" s="453"/>
      <c r="Q21" s="4"/>
    </row>
    <row r="22" spans="1:17" ht="15" customHeight="1">
      <c r="A22" s="4"/>
      <c r="B22" s="244" t="str">
        <f>'Inputs and eligible population'!D47</f>
        <v>COPDhub</v>
      </c>
      <c r="C22" s="669" t="str">
        <f t="shared" si="1"/>
        <v>Per person</v>
      </c>
      <c r="D22" s="676"/>
      <c r="E22" s="677"/>
      <c r="F22" s="604" t="str">
        <f t="shared" si="2"/>
        <v/>
      </c>
      <c r="G22" s="678">
        <v>0.2</v>
      </c>
      <c r="H22" s="561" t="str">
        <f t="shared" si="3"/>
        <v/>
      </c>
      <c r="I22" s="4"/>
      <c r="J22" s="473"/>
      <c r="K22" s="618"/>
      <c r="L22" s="4"/>
      <c r="M22" s="4"/>
      <c r="N22" s="4"/>
      <c r="O22" s="453"/>
      <c r="P22" s="453"/>
      <c r="Q22" s="4"/>
    </row>
    <row r="23" spans="1:17" ht="14.5">
      <c r="A23" s="4"/>
      <c r="B23" s="244" t="str">
        <f>'Inputs and eligible population'!D48</f>
        <v>COPDPredict </v>
      </c>
      <c r="C23" s="669" t="str">
        <f t="shared" si="1"/>
        <v>Per person</v>
      </c>
      <c r="D23" s="676"/>
      <c r="E23" s="677"/>
      <c r="F23" s="604" t="str">
        <f t="shared" si="2"/>
        <v/>
      </c>
      <c r="G23" s="678">
        <v>0.2</v>
      </c>
      <c r="H23" s="561" t="str">
        <f t="shared" si="3"/>
        <v/>
      </c>
      <c r="I23" s="4"/>
      <c r="J23" s="473"/>
      <c r="K23" s="618"/>
      <c r="L23" s="619"/>
      <c r="M23" s="4"/>
      <c r="N23" s="4"/>
      <c r="O23" s="453"/>
      <c r="P23" s="453"/>
      <c r="Q23" s="4"/>
    </row>
    <row r="24" spans="1:17" ht="14.65" customHeight="1">
      <c r="A24" s="4"/>
      <c r="B24" s="244" t="str">
        <f>'Inputs and eligible population'!D49</f>
        <v>Luscii</v>
      </c>
      <c r="C24" s="669" t="str">
        <f t="shared" si="1"/>
        <v>Per person</v>
      </c>
      <c r="D24" s="676"/>
      <c r="E24" s="677"/>
      <c r="F24" s="604" t="str">
        <f t="shared" si="2"/>
        <v/>
      </c>
      <c r="G24" s="678">
        <v>0.2</v>
      </c>
      <c r="H24" s="561" t="str">
        <f t="shared" si="3"/>
        <v/>
      </c>
      <c r="I24" s="4"/>
      <c r="J24" s="473"/>
      <c r="K24" s="4" t="s">
        <v>949</v>
      </c>
      <c r="L24" s="450"/>
      <c r="M24" s="453"/>
      <c r="N24" s="450"/>
      <c r="O24" s="453"/>
      <c r="P24" s="453"/>
      <c r="Q24" s="4"/>
    </row>
    <row r="25" spans="1:17" ht="14.65" customHeight="1">
      <c r="A25" s="4"/>
      <c r="B25" s="244" t="str">
        <f>'Inputs and eligible population'!D50</f>
        <v>myCOPD</v>
      </c>
      <c r="C25" s="669" t="str">
        <f t="shared" si="1"/>
        <v>Per person</v>
      </c>
      <c r="D25" s="676"/>
      <c r="E25" s="677"/>
      <c r="F25" s="604" t="str">
        <f t="shared" si="2"/>
        <v/>
      </c>
      <c r="G25" s="678">
        <v>0.2</v>
      </c>
      <c r="H25" s="561" t="str">
        <f t="shared" si="3"/>
        <v/>
      </c>
      <c r="I25" s="4"/>
      <c r="J25" s="473"/>
      <c r="K25" s="4"/>
      <c r="L25" s="450"/>
      <c r="M25" s="453"/>
      <c r="N25" s="450"/>
      <c r="O25" s="453"/>
      <c r="P25" s="453"/>
      <c r="Q25" s="4"/>
    </row>
    <row r="26" spans="1:17" ht="14.65" customHeight="1">
      <c r="A26" s="4"/>
      <c r="B26" s="173" t="s">
        <v>936</v>
      </c>
      <c r="C26" s="128"/>
      <c r="D26" s="128"/>
      <c r="E26" s="128"/>
      <c r="F26" s="128"/>
      <c r="G26" s="450"/>
      <c r="H26" s="450"/>
      <c r="I26" s="450"/>
      <c r="J26" s="473"/>
      <c r="K26" s="4"/>
      <c r="L26" s="450"/>
      <c r="M26" s="453"/>
      <c r="N26" s="450"/>
      <c r="O26" s="453"/>
      <c r="P26" s="453"/>
      <c r="Q26" s="4"/>
    </row>
    <row r="27" spans="1:17" ht="14.65" customHeight="1">
      <c r="A27" s="4"/>
      <c r="B27" s="455"/>
      <c r="C27" s="128"/>
      <c r="D27" s="128"/>
      <c r="E27" s="128"/>
      <c r="F27" s="128"/>
      <c r="G27" s="450"/>
      <c r="H27" s="450"/>
      <c r="I27" s="450"/>
      <c r="J27" s="473"/>
      <c r="K27" s="4"/>
      <c r="L27" s="450"/>
      <c r="M27" s="453"/>
      <c r="N27" s="450"/>
      <c r="O27" s="453"/>
      <c r="P27" s="453"/>
      <c r="Q27" s="4"/>
    </row>
    <row r="28" spans="1:17" ht="14.5">
      <c r="A28" s="4"/>
      <c r="B28" s="207" t="s">
        <v>953</v>
      </c>
      <c r="C28" s="128"/>
      <c r="D28" s="128"/>
      <c r="E28" s="128"/>
      <c r="F28" s="128"/>
      <c r="G28" s="450"/>
      <c r="H28" s="450"/>
      <c r="I28" s="450"/>
      <c r="J28" s="207" t="s">
        <v>984</v>
      </c>
      <c r="K28" s="4"/>
      <c r="L28" s="471"/>
      <c r="M28" s="209"/>
      <c r="N28" s="471"/>
      <c r="O28" s="209"/>
      <c r="P28" s="453"/>
      <c r="Q28" s="4"/>
    </row>
    <row r="29" spans="1:17" ht="58">
      <c r="A29" s="4"/>
      <c r="B29" s="608" t="s">
        <v>806</v>
      </c>
      <c r="C29" s="609" t="s">
        <v>820</v>
      </c>
      <c r="D29" s="474" t="s">
        <v>982</v>
      </c>
      <c r="E29" s="474" t="s">
        <v>926</v>
      </c>
      <c r="F29" s="474" t="s">
        <v>920</v>
      </c>
      <c r="G29" s="481" t="s">
        <v>816</v>
      </c>
      <c r="H29" s="474" t="s">
        <v>983</v>
      </c>
      <c r="I29" s="450"/>
      <c r="J29" s="202" t="s">
        <v>81</v>
      </c>
      <c r="K29" s="481" t="s">
        <v>606</v>
      </c>
      <c r="L29" s="481" t="s">
        <v>607</v>
      </c>
      <c r="M29" s="481" t="s">
        <v>608</v>
      </c>
      <c r="N29" s="481" t="s">
        <v>609</v>
      </c>
      <c r="O29" s="481" t="s">
        <v>610</v>
      </c>
      <c r="P29" s="4"/>
      <c r="Q29" s="4"/>
    </row>
    <row r="30" spans="1:17" ht="15" customHeight="1">
      <c r="A30" s="4"/>
      <c r="B30" s="617" t="str">
        <f t="shared" ref="B30:B35" si="4">B11</f>
        <v>Active+me REMOTE</v>
      </c>
      <c r="C30" s="669" t="str">
        <f t="shared" ref="C30:C35" si="5">IF(VLOOKUP(B30,$B$11:$C$16,2,0)="per person","see table 1. Leave row blank",VLOOKUP(B30,$B$11:$C$16,2,0))</f>
        <v>see table 1. Leave row blank</v>
      </c>
      <c r="D30" s="676"/>
      <c r="E30" s="679"/>
      <c r="F30" s="604" t="str">
        <f>IFERROR(D30/E30,"")</f>
        <v/>
      </c>
      <c r="G30" s="678">
        <v>0.2</v>
      </c>
      <c r="H30" s="561" t="str">
        <f t="shared" ref="H30:H35" si="6">IFERROR(F30*(1+G30),"")</f>
        <v/>
      </c>
      <c r="I30" s="450"/>
      <c r="J30" s="681"/>
      <c r="K30" s="681"/>
      <c r="L30" s="681"/>
      <c r="M30" s="681"/>
      <c r="N30" s="681"/>
      <c r="O30" s="681"/>
      <c r="P30" s="4"/>
      <c r="Q30" s="4"/>
    </row>
    <row r="31" spans="1:17" ht="15" customHeight="1">
      <c r="A31" s="4"/>
      <c r="B31" s="617" t="str">
        <f t="shared" si="4"/>
        <v>Clinitouch</v>
      </c>
      <c r="C31" s="669" t="str">
        <f t="shared" si="5"/>
        <v>see table 1. Leave row blank</v>
      </c>
      <c r="D31" s="676"/>
      <c r="E31" s="679"/>
      <c r="F31" s="604" t="str">
        <f t="shared" ref="F31:F35" si="7">IFERROR(D31/E31,"")</f>
        <v/>
      </c>
      <c r="G31" s="678">
        <v>0.2</v>
      </c>
      <c r="H31" s="561" t="str">
        <f t="shared" si="6"/>
        <v/>
      </c>
      <c r="I31" s="450"/>
      <c r="J31" s="681"/>
      <c r="K31" s="681"/>
      <c r="L31" s="681"/>
      <c r="M31" s="681"/>
      <c r="N31" s="681"/>
      <c r="O31" s="681"/>
      <c r="P31" s="4"/>
      <c r="Q31" s="4"/>
    </row>
    <row r="32" spans="1:17" ht="15" customHeight="1">
      <c r="A32" s="4"/>
      <c r="B32" s="617" t="str">
        <f t="shared" si="4"/>
        <v>COPDhub</v>
      </c>
      <c r="C32" s="669" t="str">
        <f t="shared" si="5"/>
        <v>see table 1. Leave row blank</v>
      </c>
      <c r="D32" s="676"/>
      <c r="E32" s="679"/>
      <c r="F32" s="604" t="str">
        <f t="shared" si="7"/>
        <v/>
      </c>
      <c r="G32" s="678">
        <v>0.2</v>
      </c>
      <c r="H32" s="561" t="str">
        <f t="shared" si="6"/>
        <v/>
      </c>
      <c r="I32" s="450"/>
      <c r="J32" s="681"/>
      <c r="K32" s="681"/>
      <c r="L32" s="681"/>
      <c r="M32" s="681"/>
      <c r="N32" s="681"/>
      <c r="O32" s="681"/>
      <c r="P32" s="4"/>
      <c r="Q32" s="4"/>
    </row>
    <row r="33" spans="1:17" ht="14.65" customHeight="1">
      <c r="A33" s="4"/>
      <c r="B33" s="617" t="str">
        <f t="shared" si="4"/>
        <v>COPDPredict </v>
      </c>
      <c r="C33" s="669" t="str">
        <f t="shared" si="5"/>
        <v>see table 1. Leave row blank</v>
      </c>
      <c r="D33" s="676"/>
      <c r="E33" s="679"/>
      <c r="F33" s="604" t="str">
        <f t="shared" si="7"/>
        <v/>
      </c>
      <c r="G33" s="678">
        <v>0.2</v>
      </c>
      <c r="H33" s="561" t="str">
        <f t="shared" si="6"/>
        <v/>
      </c>
      <c r="I33" s="450"/>
      <c r="J33" s="681"/>
      <c r="K33" s="681"/>
      <c r="L33" s="681"/>
      <c r="M33" s="681"/>
      <c r="N33" s="681"/>
      <c r="O33" s="681"/>
      <c r="P33" s="4"/>
      <c r="Q33" s="4"/>
    </row>
    <row r="34" spans="1:17" ht="14.65" customHeight="1">
      <c r="A34" s="4"/>
      <c r="B34" s="617" t="str">
        <f t="shared" si="4"/>
        <v>Luscii</v>
      </c>
      <c r="C34" s="669" t="str">
        <f t="shared" si="5"/>
        <v>see table 1. Leave row blank</v>
      </c>
      <c r="D34" s="676"/>
      <c r="E34" s="679"/>
      <c r="F34" s="604" t="str">
        <f t="shared" si="7"/>
        <v/>
      </c>
      <c r="G34" s="678">
        <v>0.2</v>
      </c>
      <c r="H34" s="561" t="str">
        <f t="shared" si="6"/>
        <v/>
      </c>
      <c r="I34" s="450"/>
      <c r="J34" s="681"/>
      <c r="K34" s="681"/>
      <c r="L34" s="681"/>
      <c r="M34" s="681"/>
      <c r="N34" s="681"/>
      <c r="O34" s="681"/>
      <c r="P34" s="4"/>
      <c r="Q34" s="4"/>
    </row>
    <row r="35" spans="1:17" ht="14.65" customHeight="1">
      <c r="A35" s="4"/>
      <c r="B35" s="617" t="str">
        <f t="shared" si="4"/>
        <v>myCOPD</v>
      </c>
      <c r="C35" s="669" t="str">
        <f t="shared" si="5"/>
        <v>see table 1. Leave row blank</v>
      </c>
      <c r="D35" s="676"/>
      <c r="E35" s="680"/>
      <c r="F35" s="604" t="str">
        <f t="shared" si="7"/>
        <v/>
      </c>
      <c r="G35" s="678">
        <v>0.2</v>
      </c>
      <c r="H35" s="561" t="str">
        <f t="shared" si="6"/>
        <v/>
      </c>
      <c r="I35" s="450"/>
      <c r="J35" s="682"/>
      <c r="K35" s="681"/>
      <c r="L35" s="681"/>
      <c r="M35" s="681"/>
      <c r="N35" s="681"/>
      <c r="O35" s="681"/>
      <c r="P35" s="4"/>
      <c r="Q35" s="4"/>
    </row>
    <row r="36" spans="1:17" ht="14.65" customHeight="1">
      <c r="A36" s="4"/>
      <c r="B36" s="455"/>
      <c r="C36" s="128"/>
      <c r="D36" s="128"/>
      <c r="E36" s="128"/>
      <c r="F36" s="128"/>
      <c r="G36" s="450"/>
      <c r="H36" s="450"/>
      <c r="I36" s="450"/>
      <c r="J36" s="450"/>
      <c r="K36" s="453"/>
      <c r="L36" s="450"/>
      <c r="M36" s="453"/>
      <c r="N36" s="450"/>
      <c r="O36" s="453"/>
      <c r="P36" s="453"/>
      <c r="Q36" s="4"/>
    </row>
    <row r="37" spans="1:17" ht="14.65" customHeight="1">
      <c r="A37" s="4"/>
      <c r="B37" s="207" t="s">
        <v>935</v>
      </c>
      <c r="C37" s="453"/>
      <c r="D37" s="450"/>
      <c r="E37" s="453"/>
      <c r="F37" s="450"/>
      <c r="G37" s="453"/>
      <c r="H37" s="453"/>
      <c r="I37" s="453"/>
      <c r="J37" s="453"/>
      <c r="K37" s="453"/>
      <c r="L37" s="453"/>
      <c r="M37" s="453"/>
      <c r="N37" s="453"/>
      <c r="O37" s="453"/>
      <c r="P37" s="453"/>
      <c r="Q37" s="4"/>
    </row>
    <row r="38" spans="1:17" ht="14.65" customHeight="1">
      <c r="A38" s="4"/>
      <c r="B38" s="608" t="s">
        <v>806</v>
      </c>
      <c r="C38" s="202" t="s">
        <v>81</v>
      </c>
      <c r="D38" s="481" t="s">
        <v>606</v>
      </c>
      <c r="E38" s="481" t="s">
        <v>607</v>
      </c>
      <c r="F38" s="481" t="s">
        <v>608</v>
      </c>
      <c r="G38" s="481" t="s">
        <v>609</v>
      </c>
      <c r="H38" s="481" t="s">
        <v>610</v>
      </c>
      <c r="I38" s="450"/>
      <c r="J38" s="450"/>
      <c r="K38" s="450"/>
      <c r="L38" s="450"/>
      <c r="M38" s="450"/>
      <c r="N38" s="450"/>
      <c r="O38" s="450"/>
      <c r="P38" s="450"/>
      <c r="Q38" s="4"/>
    </row>
    <row r="39" spans="1:17" ht="14.65" customHeight="1">
      <c r="A39" s="4"/>
      <c r="B39" s="601" t="str">
        <f t="shared" ref="B39:B44" si="8">B30</f>
        <v>Active+me REMOTE</v>
      </c>
      <c r="C39" s="561" t="str">
        <f t="shared" ref="C39:H39" si="9">IFERROR(J30*$H$30,"")</f>
        <v/>
      </c>
      <c r="D39" s="561" t="str">
        <f t="shared" si="9"/>
        <v/>
      </c>
      <c r="E39" s="561" t="str">
        <f t="shared" si="9"/>
        <v/>
      </c>
      <c r="F39" s="561" t="str">
        <f t="shared" si="9"/>
        <v/>
      </c>
      <c r="G39" s="561" t="str">
        <f t="shared" si="9"/>
        <v/>
      </c>
      <c r="H39" s="561" t="str">
        <f t="shared" si="9"/>
        <v/>
      </c>
      <c r="I39" s="450"/>
      <c r="J39" s="450"/>
      <c r="K39" s="450"/>
      <c r="L39" s="450"/>
      <c r="M39" s="450"/>
      <c r="N39" s="450"/>
      <c r="O39" s="450"/>
      <c r="P39" s="450"/>
      <c r="Q39" s="4"/>
    </row>
    <row r="40" spans="1:17" ht="14.65" customHeight="1">
      <c r="A40" s="4"/>
      <c r="B40" s="601" t="str">
        <f t="shared" si="8"/>
        <v>Clinitouch</v>
      </c>
      <c r="C40" s="561" t="str">
        <f t="shared" ref="C40:H40" si="10">IFERROR(J31*$H$31,"")</f>
        <v/>
      </c>
      <c r="D40" s="561" t="str">
        <f t="shared" si="10"/>
        <v/>
      </c>
      <c r="E40" s="561" t="str">
        <f t="shared" si="10"/>
        <v/>
      </c>
      <c r="F40" s="561" t="str">
        <f t="shared" si="10"/>
        <v/>
      </c>
      <c r="G40" s="561" t="str">
        <f t="shared" si="10"/>
        <v/>
      </c>
      <c r="H40" s="561" t="str">
        <f t="shared" si="10"/>
        <v/>
      </c>
      <c r="I40" s="450"/>
      <c r="J40" s="450"/>
      <c r="K40" s="450"/>
      <c r="L40" s="450"/>
      <c r="M40" s="450"/>
      <c r="N40" s="450"/>
      <c r="O40" s="450"/>
      <c r="P40" s="450"/>
      <c r="Q40" s="4"/>
    </row>
    <row r="41" spans="1:17" ht="14.65" customHeight="1">
      <c r="A41" s="4"/>
      <c r="B41" s="601" t="str">
        <f t="shared" si="8"/>
        <v>COPDhub</v>
      </c>
      <c r="C41" s="561" t="str">
        <f t="shared" ref="C41:H41" si="11">IFERROR(J32*$H$32,"")</f>
        <v/>
      </c>
      <c r="D41" s="561" t="str">
        <f t="shared" si="11"/>
        <v/>
      </c>
      <c r="E41" s="561" t="str">
        <f t="shared" si="11"/>
        <v/>
      </c>
      <c r="F41" s="561" t="str">
        <f t="shared" si="11"/>
        <v/>
      </c>
      <c r="G41" s="561" t="str">
        <f t="shared" si="11"/>
        <v/>
      </c>
      <c r="H41" s="561" t="str">
        <f t="shared" si="11"/>
        <v/>
      </c>
      <c r="I41" s="450"/>
      <c r="J41" s="450"/>
      <c r="K41" s="450"/>
      <c r="L41" s="450"/>
      <c r="M41" s="450"/>
      <c r="N41" s="450"/>
      <c r="O41" s="450"/>
      <c r="P41" s="450"/>
      <c r="Q41" s="4"/>
    </row>
    <row r="42" spans="1:17" ht="14.65" customHeight="1">
      <c r="A42" s="4"/>
      <c r="B42" s="601" t="str">
        <f t="shared" si="8"/>
        <v>COPDPredict </v>
      </c>
      <c r="C42" s="561" t="str">
        <f t="shared" ref="C42:H42" si="12">IFERROR(J33*$H$33,"")</f>
        <v/>
      </c>
      <c r="D42" s="561" t="str">
        <f t="shared" si="12"/>
        <v/>
      </c>
      <c r="E42" s="561" t="str">
        <f t="shared" si="12"/>
        <v/>
      </c>
      <c r="F42" s="561" t="str">
        <f t="shared" si="12"/>
        <v/>
      </c>
      <c r="G42" s="561" t="str">
        <f t="shared" si="12"/>
        <v/>
      </c>
      <c r="H42" s="561" t="str">
        <f t="shared" si="12"/>
        <v/>
      </c>
      <c r="I42" s="450"/>
      <c r="J42" s="450"/>
      <c r="K42" s="450"/>
      <c r="L42" s="450"/>
      <c r="M42" s="450"/>
      <c r="N42" s="450"/>
      <c r="O42" s="450"/>
      <c r="P42" s="450"/>
      <c r="Q42" s="4"/>
    </row>
    <row r="43" spans="1:17" ht="14.65" customHeight="1">
      <c r="A43" s="4"/>
      <c r="B43" s="601" t="str">
        <f t="shared" si="8"/>
        <v>Luscii</v>
      </c>
      <c r="C43" s="561" t="str">
        <f t="shared" ref="C43:H43" si="13">IFERROR(J34*$H$34,"")</f>
        <v/>
      </c>
      <c r="D43" s="561" t="str">
        <f t="shared" si="13"/>
        <v/>
      </c>
      <c r="E43" s="561" t="str">
        <f t="shared" si="13"/>
        <v/>
      </c>
      <c r="F43" s="561" t="str">
        <f t="shared" si="13"/>
        <v/>
      </c>
      <c r="G43" s="561" t="str">
        <f t="shared" si="13"/>
        <v/>
      </c>
      <c r="H43" s="561" t="str">
        <f t="shared" si="13"/>
        <v/>
      </c>
      <c r="I43" s="450"/>
      <c r="J43" s="450"/>
      <c r="K43" s="450"/>
      <c r="L43" s="450"/>
      <c r="M43" s="450"/>
      <c r="N43" s="450"/>
      <c r="O43" s="450"/>
      <c r="P43" s="450"/>
      <c r="Q43" s="4"/>
    </row>
    <row r="44" spans="1:17" ht="14.65" customHeight="1">
      <c r="A44" s="4"/>
      <c r="B44" s="601" t="str">
        <f t="shared" si="8"/>
        <v>myCOPD</v>
      </c>
      <c r="C44" s="561" t="str">
        <f t="shared" ref="C44:H44" si="14">IFERROR(J35*$H$35,"")</f>
        <v/>
      </c>
      <c r="D44" s="561" t="str">
        <f t="shared" si="14"/>
        <v/>
      </c>
      <c r="E44" s="561" t="str">
        <f t="shared" si="14"/>
        <v/>
      </c>
      <c r="F44" s="561" t="str">
        <f t="shared" si="14"/>
        <v/>
      </c>
      <c r="G44" s="561" t="str">
        <f t="shared" si="14"/>
        <v/>
      </c>
      <c r="H44" s="561" t="str">
        <f t="shared" si="14"/>
        <v/>
      </c>
      <c r="I44" s="450"/>
      <c r="J44" s="450"/>
      <c r="K44" s="450"/>
      <c r="L44" s="450"/>
      <c r="M44" s="450"/>
      <c r="N44" s="450"/>
      <c r="O44" s="450"/>
      <c r="P44" s="450"/>
      <c r="Q44" s="4"/>
    </row>
    <row r="45" spans="1:17" ht="14.65" customHeight="1">
      <c r="A45" s="4"/>
      <c r="B45" s="450"/>
      <c r="C45" s="453"/>
      <c r="D45" s="450"/>
      <c r="E45" s="453"/>
      <c r="F45" s="450"/>
      <c r="G45" s="453"/>
      <c r="H45" s="453"/>
      <c r="I45" s="450"/>
      <c r="J45" s="450"/>
      <c r="K45" s="450"/>
      <c r="L45" s="450"/>
      <c r="M45" s="450"/>
      <c r="N45" s="450"/>
      <c r="O45" s="450"/>
      <c r="P45" s="450"/>
      <c r="Q45" s="4"/>
    </row>
    <row r="46" spans="1:17" ht="14.65" customHeight="1">
      <c r="A46" s="4"/>
      <c r="B46" s="207" t="s">
        <v>918</v>
      </c>
      <c r="C46" s="453"/>
      <c r="D46" s="450"/>
      <c r="E46" s="453"/>
      <c r="F46" s="450"/>
      <c r="G46" s="453"/>
      <c r="H46" s="453"/>
      <c r="I46" s="450"/>
      <c r="J46" s="450"/>
      <c r="K46" s="450"/>
      <c r="L46" s="450"/>
      <c r="M46" s="450"/>
      <c r="N46" s="450"/>
      <c r="O46" s="450"/>
      <c r="P46" s="450"/>
      <c r="Q46" s="4"/>
    </row>
    <row r="47" spans="1:17" ht="14.65" customHeight="1">
      <c r="A47" s="4"/>
      <c r="B47" s="608" t="s">
        <v>806</v>
      </c>
      <c r="C47" s="202" t="s">
        <v>81</v>
      </c>
      <c r="D47" s="481" t="s">
        <v>606</v>
      </c>
      <c r="E47" s="481" t="s">
        <v>607</v>
      </c>
      <c r="F47" s="481" t="s">
        <v>608</v>
      </c>
      <c r="G47" s="481" t="s">
        <v>609</v>
      </c>
      <c r="H47" s="481" t="s">
        <v>610</v>
      </c>
      <c r="I47" s="450"/>
      <c r="J47" s="450"/>
      <c r="K47" s="450"/>
      <c r="L47" s="450"/>
      <c r="M47" s="450"/>
      <c r="N47" s="450"/>
      <c r="O47" s="450"/>
      <c r="P47" s="450"/>
      <c r="Q47" s="4"/>
    </row>
    <row r="48" spans="1:17" ht="14.65" customHeight="1">
      <c r="A48" s="4"/>
      <c r="B48" s="244" t="str">
        <f t="shared" ref="B48:B53" si="15">B39</f>
        <v>Active+me REMOTE</v>
      </c>
      <c r="C48" s="561" t="str">
        <f>IFERROR(C39/'Inputs and eligible population'!L45,"")</f>
        <v/>
      </c>
      <c r="D48" s="561" t="str">
        <f>IFERROR(D39/'Inputs and eligible population'!M45,"")</f>
        <v/>
      </c>
      <c r="E48" s="561" t="str">
        <f>IFERROR(E39/'Inputs and eligible population'!N45,"")</f>
        <v/>
      </c>
      <c r="F48" s="561" t="str">
        <f>IFERROR(F39/'Inputs and eligible population'!O45,"")</f>
        <v/>
      </c>
      <c r="G48" s="561" t="str">
        <f>IFERROR(G39/'Inputs and eligible population'!P45,"")</f>
        <v/>
      </c>
      <c r="H48" s="561" t="str">
        <f>IFERROR(H39/'Inputs and eligible population'!Q45,"")</f>
        <v/>
      </c>
      <c r="I48" s="450"/>
      <c r="J48" s="450"/>
      <c r="K48" s="600"/>
      <c r="L48" s="450"/>
      <c r="M48" s="450"/>
      <c r="N48" s="450"/>
      <c r="O48" s="450"/>
      <c r="P48" s="450"/>
      <c r="Q48" s="4"/>
    </row>
    <row r="49" spans="1:17" ht="14.65" customHeight="1">
      <c r="A49" s="4"/>
      <c r="B49" s="244" t="str">
        <f t="shared" si="15"/>
        <v>Clinitouch</v>
      </c>
      <c r="C49" s="561" t="str">
        <f>IFERROR(C40/'Inputs and eligible population'!L46,"")</f>
        <v/>
      </c>
      <c r="D49" s="561" t="str">
        <f>IFERROR(D40/'Inputs and eligible population'!M46,"")</f>
        <v/>
      </c>
      <c r="E49" s="561" t="str">
        <f>IFERROR(E40/'Inputs and eligible population'!N46,"")</f>
        <v/>
      </c>
      <c r="F49" s="561" t="str">
        <f>IFERROR(F40/'Inputs and eligible population'!O46,"")</f>
        <v/>
      </c>
      <c r="G49" s="561" t="str">
        <f>IFERROR(G40/'Inputs and eligible population'!P46,"")</f>
        <v/>
      </c>
      <c r="H49" s="561" t="str">
        <f>IFERROR(H40/'Inputs and eligible population'!Q46,"")</f>
        <v/>
      </c>
      <c r="I49" s="450"/>
      <c r="J49" s="450"/>
      <c r="K49" s="450"/>
      <c r="L49" s="450"/>
      <c r="M49" s="450"/>
      <c r="N49" s="450"/>
      <c r="O49" s="450"/>
      <c r="P49" s="450"/>
      <c r="Q49" s="4"/>
    </row>
    <row r="50" spans="1:17" ht="14.65" customHeight="1">
      <c r="A50" s="4"/>
      <c r="B50" s="244" t="str">
        <f t="shared" si="15"/>
        <v>COPDhub</v>
      </c>
      <c r="C50" s="561" t="str">
        <f>IFERROR(C41/'Inputs and eligible population'!L47,"")</f>
        <v/>
      </c>
      <c r="D50" s="561" t="str">
        <f>IFERROR(D41/'Inputs and eligible population'!M47,"")</f>
        <v/>
      </c>
      <c r="E50" s="561" t="str">
        <f>IFERROR(E41/'Inputs and eligible population'!N47,"")</f>
        <v/>
      </c>
      <c r="F50" s="561" t="str">
        <f>IFERROR(F41/'Inputs and eligible population'!O47,"")</f>
        <v/>
      </c>
      <c r="G50" s="561" t="str">
        <f>IFERROR(G41/'Inputs and eligible population'!P47,"")</f>
        <v/>
      </c>
      <c r="H50" s="561" t="str">
        <f>IFERROR(H41/'Inputs and eligible population'!Q47,"")</f>
        <v/>
      </c>
      <c r="I50" s="450"/>
      <c r="J50" s="450"/>
      <c r="K50" s="450"/>
      <c r="L50" s="450"/>
      <c r="M50" s="450"/>
      <c r="N50" s="450"/>
      <c r="O50" s="450"/>
      <c r="P50" s="450"/>
      <c r="Q50" s="4"/>
    </row>
    <row r="51" spans="1:17" ht="14.65" customHeight="1">
      <c r="A51" s="4"/>
      <c r="B51" s="244" t="str">
        <f t="shared" si="15"/>
        <v>COPDPredict </v>
      </c>
      <c r="C51" s="561" t="str">
        <f>IFERROR(C42/'Inputs and eligible population'!L48,"")</f>
        <v/>
      </c>
      <c r="D51" s="561" t="str">
        <f>IFERROR(D42/'Inputs and eligible population'!M48,"")</f>
        <v/>
      </c>
      <c r="E51" s="561" t="str">
        <f>IFERROR(E42/'Inputs and eligible population'!N48,"")</f>
        <v/>
      </c>
      <c r="F51" s="561" t="str">
        <f>IFERROR(F42/'Inputs and eligible population'!O48,"")</f>
        <v/>
      </c>
      <c r="G51" s="561" t="str">
        <f>IFERROR(G42/'Inputs and eligible population'!P48,"")</f>
        <v/>
      </c>
      <c r="H51" s="561" t="str">
        <f>IFERROR(H42/'Inputs and eligible population'!Q48,"")</f>
        <v/>
      </c>
      <c r="I51" s="450"/>
      <c r="J51" s="450"/>
      <c r="K51" s="450"/>
      <c r="L51" s="450"/>
      <c r="M51" s="450"/>
      <c r="N51" s="450"/>
      <c r="O51" s="450"/>
      <c r="P51" s="450"/>
      <c r="Q51" s="4"/>
    </row>
    <row r="52" spans="1:17" ht="14.65" customHeight="1">
      <c r="A52" s="4"/>
      <c r="B52" s="244" t="str">
        <f t="shared" si="15"/>
        <v>Luscii</v>
      </c>
      <c r="C52" s="561" t="str">
        <f>IFERROR(C43/'Inputs and eligible population'!L49,"")</f>
        <v/>
      </c>
      <c r="D52" s="561" t="str">
        <f>IFERROR(D43/'Inputs and eligible population'!M49,"")</f>
        <v/>
      </c>
      <c r="E52" s="561" t="str">
        <f>IFERROR(E43/'Inputs and eligible population'!N49,"")</f>
        <v/>
      </c>
      <c r="F52" s="561" t="str">
        <f>IFERROR(F43/'Inputs and eligible population'!O49,"")</f>
        <v/>
      </c>
      <c r="G52" s="561" t="str">
        <f>IFERROR(G43/'Inputs and eligible population'!P49,"")</f>
        <v/>
      </c>
      <c r="H52" s="561" t="str">
        <f>IFERROR(H43/'Inputs and eligible population'!Q49,"")</f>
        <v/>
      </c>
      <c r="I52" s="450"/>
      <c r="J52" s="450"/>
      <c r="K52" s="450"/>
      <c r="L52" s="450"/>
      <c r="M52" s="450"/>
      <c r="N52" s="450"/>
      <c r="O52" s="450"/>
      <c r="P52" s="450"/>
      <c r="Q52" s="4"/>
    </row>
    <row r="53" spans="1:17" ht="14.65" customHeight="1">
      <c r="A53" s="4"/>
      <c r="B53" s="244" t="str">
        <f t="shared" si="15"/>
        <v>myCOPD</v>
      </c>
      <c r="C53" s="561" t="str">
        <f>IFERROR(C44/'Inputs and eligible population'!L50,"")</f>
        <v/>
      </c>
      <c r="D53" s="561" t="str">
        <f>IFERROR(D44/'Inputs and eligible population'!M50,"")</f>
        <v/>
      </c>
      <c r="E53" s="561" t="str">
        <f>IFERROR(E44/'Inputs and eligible population'!N50,"")</f>
        <v/>
      </c>
      <c r="F53" s="561" t="str">
        <f>IFERROR(F44/'Inputs and eligible population'!O50,"")</f>
        <v/>
      </c>
      <c r="G53" s="561" t="str">
        <f>IFERROR(G44/'Inputs and eligible population'!P50,"")</f>
        <v/>
      </c>
      <c r="H53" s="561" t="str">
        <f>IFERROR(H44/'Inputs and eligible population'!Q50,"")</f>
        <v/>
      </c>
      <c r="I53" s="450"/>
      <c r="J53" s="450"/>
      <c r="K53" s="450"/>
      <c r="L53" s="450"/>
      <c r="M53" s="450"/>
      <c r="N53" s="450"/>
      <c r="O53" s="450"/>
      <c r="P53" s="450"/>
      <c r="Q53" s="4"/>
    </row>
    <row r="54" spans="1:17" ht="14.65" customHeight="1">
      <c r="A54" s="4"/>
      <c r="B54" s="173" t="s">
        <v>835</v>
      </c>
      <c r="C54" s="128"/>
      <c r="D54" s="128"/>
      <c r="E54" s="128"/>
      <c r="F54" s="128"/>
      <c r="G54" s="450"/>
      <c r="H54" s="450"/>
      <c r="I54" s="450"/>
      <c r="J54" s="450"/>
      <c r="K54" s="453"/>
      <c r="L54" s="450"/>
      <c r="M54" s="453"/>
      <c r="N54" s="450"/>
      <c r="O54" s="453"/>
      <c r="P54" s="453"/>
      <c r="Q54" s="4"/>
    </row>
    <row r="55" spans="1:17" ht="14.65" customHeight="1" thickBot="1">
      <c r="A55" s="4"/>
      <c r="B55" s="463"/>
      <c r="C55" s="313"/>
      <c r="D55" s="313"/>
      <c r="E55" s="313"/>
      <c r="F55" s="313"/>
      <c r="G55" s="464"/>
      <c r="H55" s="464"/>
      <c r="I55" s="464"/>
      <c r="J55" s="464"/>
      <c r="K55" s="464"/>
      <c r="L55" s="464"/>
      <c r="M55" s="464"/>
      <c r="N55" s="464"/>
      <c r="O55" s="464"/>
      <c r="P55" s="464"/>
      <c r="Q55" s="4"/>
    </row>
    <row r="56" spans="1:17" ht="23.25" customHeight="1">
      <c r="A56" s="4"/>
      <c r="B56" s="207" t="s">
        <v>893</v>
      </c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</row>
    <row r="57" spans="1:17" ht="14.5">
      <c r="A57" s="4"/>
      <c r="B57" s="207" t="s">
        <v>874</v>
      </c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</row>
    <row r="58" spans="1:17" ht="57" customHeight="1">
      <c r="A58" s="4"/>
      <c r="B58" s="540" t="s">
        <v>848</v>
      </c>
      <c r="C58" s="540" t="s">
        <v>849</v>
      </c>
      <c r="D58" s="541"/>
      <c r="E58" s="541"/>
      <c r="F58" s="545"/>
      <c r="G58" s="545"/>
      <c r="H58" s="545"/>
      <c r="I58" s="545"/>
      <c r="J58" s="543"/>
      <c r="K58" s="547" t="s">
        <v>850</v>
      </c>
      <c r="L58" s="548" t="s">
        <v>851</v>
      </c>
      <c r="M58" s="549" t="s">
        <v>713</v>
      </c>
      <c r="N58" s="550" t="s">
        <v>852</v>
      </c>
      <c r="O58" s="4"/>
      <c r="P58" s="573" t="s">
        <v>897</v>
      </c>
      <c r="Q58" s="4"/>
    </row>
    <row r="59" spans="1:17" ht="14.5">
      <c r="A59" s="4"/>
      <c r="B59" s="509" t="s">
        <v>853</v>
      </c>
      <c r="C59" s="511" t="s">
        <v>854</v>
      </c>
      <c r="D59" s="542"/>
      <c r="E59" s="544"/>
      <c r="F59" s="546"/>
      <c r="G59" s="546"/>
      <c r="H59" s="546"/>
      <c r="I59" s="546"/>
      <c r="J59" s="546"/>
      <c r="K59" s="683">
        <v>1156</v>
      </c>
      <c r="L59" s="551">
        <f>K59/$K$81</f>
        <v>5.5657197881559938E-3</v>
      </c>
      <c r="M59" s="684">
        <v>6598.44</v>
      </c>
      <c r="N59" s="552">
        <f>M59*L59</f>
        <v>36.725068078960035</v>
      </c>
      <c r="O59" s="4"/>
      <c r="P59" s="684">
        <f>N59*0.8</f>
        <v>29.38005446316803</v>
      </c>
      <c r="Q59" s="4"/>
    </row>
    <row r="60" spans="1:17" ht="14.5">
      <c r="A60" s="4"/>
      <c r="B60" s="509" t="s">
        <v>855</v>
      </c>
      <c r="C60" s="511" t="s">
        <v>856</v>
      </c>
      <c r="D60" s="542"/>
      <c r="E60" s="544"/>
      <c r="F60" s="546"/>
      <c r="G60" s="546"/>
      <c r="H60" s="546"/>
      <c r="I60" s="546"/>
      <c r="J60" s="546"/>
      <c r="K60" s="683">
        <v>363</v>
      </c>
      <c r="L60" s="551">
        <f t="shared" ref="L60:L79" si="16">K60/$K$81</f>
        <v>1.7477130476649012E-3</v>
      </c>
      <c r="M60" s="684">
        <v>4029.4</v>
      </c>
      <c r="N60" s="552">
        <f t="shared" ref="N60:N68" si="17">M60*L60</f>
        <v>7.0422349542609535</v>
      </c>
      <c r="O60" s="4"/>
      <c r="P60" s="684">
        <f t="shared" ref="P60:P68" si="18">N60*0.8</f>
        <v>5.6337879634087633</v>
      </c>
      <c r="Q60" s="4"/>
    </row>
    <row r="61" spans="1:17" ht="14.5">
      <c r="A61" s="4"/>
      <c r="B61" s="510" t="s">
        <v>857</v>
      </c>
      <c r="C61" s="511" t="s">
        <v>858</v>
      </c>
      <c r="D61" s="542"/>
      <c r="E61" s="544"/>
      <c r="F61" s="546"/>
      <c r="G61" s="546"/>
      <c r="H61" s="546"/>
      <c r="I61" s="546"/>
      <c r="J61" s="546"/>
      <c r="K61" s="683">
        <v>5591</v>
      </c>
      <c r="L61" s="551">
        <f t="shared" si="16"/>
        <v>2.6918632643235435E-2</v>
      </c>
      <c r="M61" s="684">
        <v>4761.8599999999997</v>
      </c>
      <c r="N61" s="552">
        <f t="shared" si="17"/>
        <v>128.18276003851707</v>
      </c>
      <c r="O61" s="4"/>
      <c r="P61" s="684">
        <f t="shared" si="18"/>
        <v>102.54620803081366</v>
      </c>
      <c r="Q61" s="4"/>
    </row>
    <row r="62" spans="1:17" ht="14.5">
      <c r="A62" s="4"/>
      <c r="B62" s="510" t="s">
        <v>859</v>
      </c>
      <c r="C62" s="511" t="s">
        <v>860</v>
      </c>
      <c r="D62" s="542"/>
      <c r="E62" s="544"/>
      <c r="F62" s="546"/>
      <c r="G62" s="546"/>
      <c r="H62" s="546"/>
      <c r="I62" s="546"/>
      <c r="J62" s="546"/>
      <c r="K62" s="683">
        <v>2979</v>
      </c>
      <c r="L62" s="551">
        <f t="shared" si="16"/>
        <v>1.4342802118440058E-2</v>
      </c>
      <c r="M62" s="684">
        <v>3433.83</v>
      </c>
      <c r="N62" s="552">
        <f t="shared" si="17"/>
        <v>49.250744198363023</v>
      </c>
      <c r="O62" s="4"/>
      <c r="P62" s="684">
        <f t="shared" si="18"/>
        <v>39.400595358690424</v>
      </c>
      <c r="Q62" s="4"/>
    </row>
    <row r="63" spans="1:17" ht="14.5">
      <c r="A63" s="4"/>
      <c r="B63" s="510" t="s">
        <v>861</v>
      </c>
      <c r="C63" s="511" t="s">
        <v>862</v>
      </c>
      <c r="D63" s="542"/>
      <c r="E63" s="544"/>
      <c r="F63" s="546"/>
      <c r="G63" s="546"/>
      <c r="H63" s="546"/>
      <c r="I63" s="546"/>
      <c r="J63" s="546"/>
      <c r="K63" s="683">
        <v>1235</v>
      </c>
      <c r="L63" s="551">
        <f t="shared" si="16"/>
        <v>5.9460760712566202E-3</v>
      </c>
      <c r="M63" s="684">
        <v>2791.64</v>
      </c>
      <c r="N63" s="552">
        <f t="shared" si="17"/>
        <v>16.59930380356283</v>
      </c>
      <c r="O63" s="4"/>
      <c r="P63" s="684">
        <f t="shared" si="18"/>
        <v>13.279443042850264</v>
      </c>
      <c r="Q63" s="4"/>
    </row>
    <row r="64" spans="1:17" ht="14.5">
      <c r="A64" s="4"/>
      <c r="B64" s="510" t="s">
        <v>863</v>
      </c>
      <c r="C64" s="511" t="s">
        <v>864</v>
      </c>
      <c r="D64" s="542"/>
      <c r="E64" s="544"/>
      <c r="F64" s="546"/>
      <c r="G64" s="546"/>
      <c r="H64" s="546"/>
      <c r="I64" s="546"/>
      <c r="J64" s="546"/>
      <c r="K64" s="683">
        <v>15626</v>
      </c>
      <c r="L64" s="551">
        <f t="shared" si="16"/>
        <v>7.5233509870004808E-2</v>
      </c>
      <c r="M64" s="684">
        <v>4234.34</v>
      </c>
      <c r="N64" s="552">
        <f t="shared" si="17"/>
        <v>318.56426018295616</v>
      </c>
      <c r="O64" s="4"/>
      <c r="P64" s="684">
        <f t="shared" si="18"/>
        <v>254.85140814636495</v>
      </c>
      <c r="Q64" s="4"/>
    </row>
    <row r="65" spans="1:17" ht="14.5">
      <c r="A65" s="4"/>
      <c r="B65" s="510" t="s">
        <v>865</v>
      </c>
      <c r="C65" s="511" t="s">
        <v>866</v>
      </c>
      <c r="D65" s="542"/>
      <c r="E65" s="544"/>
      <c r="F65" s="546"/>
      <c r="G65" s="546"/>
      <c r="H65" s="546"/>
      <c r="I65" s="546"/>
      <c r="J65" s="546"/>
      <c r="K65" s="683">
        <v>25821</v>
      </c>
      <c r="L65" s="551">
        <f t="shared" si="16"/>
        <v>0.12431872893596534</v>
      </c>
      <c r="M65" s="684">
        <v>3348.41</v>
      </c>
      <c r="N65" s="552">
        <f t="shared" si="17"/>
        <v>416.27007515647568</v>
      </c>
      <c r="O65" s="4"/>
      <c r="P65" s="684">
        <f t="shared" si="18"/>
        <v>333.01606012518056</v>
      </c>
      <c r="Q65" s="4"/>
    </row>
    <row r="66" spans="1:17" ht="14.5">
      <c r="A66" s="4"/>
      <c r="B66" s="510" t="s">
        <v>867</v>
      </c>
      <c r="C66" s="511" t="s">
        <v>868</v>
      </c>
      <c r="D66" s="542"/>
      <c r="E66" s="544"/>
      <c r="F66" s="546"/>
      <c r="G66" s="546"/>
      <c r="H66" s="546"/>
      <c r="I66" s="546"/>
      <c r="J66" s="546"/>
      <c r="K66" s="683">
        <v>29821</v>
      </c>
      <c r="L66" s="551">
        <f t="shared" si="16"/>
        <v>0.14357727491574387</v>
      </c>
      <c r="M66" s="684">
        <v>2766.6</v>
      </c>
      <c r="N66" s="552">
        <f t="shared" si="17"/>
        <v>397.22088878189697</v>
      </c>
      <c r="O66" s="4"/>
      <c r="P66" s="684">
        <f t="shared" si="18"/>
        <v>317.77671102551761</v>
      </c>
      <c r="Q66" s="4"/>
    </row>
    <row r="67" spans="1:17" ht="14.5">
      <c r="A67" s="4"/>
      <c r="B67" s="510" t="s">
        <v>869</v>
      </c>
      <c r="C67" s="511" t="s">
        <v>870</v>
      </c>
      <c r="D67" s="542"/>
      <c r="E67" s="544"/>
      <c r="F67" s="546"/>
      <c r="G67" s="546"/>
      <c r="H67" s="546"/>
      <c r="I67" s="546"/>
      <c r="J67" s="546"/>
      <c r="K67" s="683">
        <v>18117</v>
      </c>
      <c r="L67" s="551">
        <f t="shared" si="16"/>
        <v>8.7226769378911898E-2</v>
      </c>
      <c r="M67" s="684">
        <v>2320.09</v>
      </c>
      <c r="N67" s="552">
        <f t="shared" si="17"/>
        <v>202.37395536831971</v>
      </c>
      <c r="O67" s="4"/>
      <c r="P67" s="684">
        <f t="shared" si="18"/>
        <v>161.89916429465578</v>
      </c>
      <c r="Q67" s="4"/>
    </row>
    <row r="68" spans="1:17" ht="14.5">
      <c r="A68" s="4"/>
      <c r="B68" s="510" t="s">
        <v>871</v>
      </c>
      <c r="C68" s="511" t="s">
        <v>872</v>
      </c>
      <c r="D68" s="542"/>
      <c r="E68" s="544"/>
      <c r="F68" s="546"/>
      <c r="G68" s="546"/>
      <c r="H68" s="546"/>
      <c r="I68" s="546"/>
      <c r="J68" s="546"/>
      <c r="K68" s="683">
        <v>7268</v>
      </c>
      <c r="L68" s="551">
        <f t="shared" si="16"/>
        <v>3.4992778045257585E-2</v>
      </c>
      <c r="M68" s="684">
        <v>862.02</v>
      </c>
      <c r="N68" s="552">
        <f t="shared" si="17"/>
        <v>30.164474530572942</v>
      </c>
      <c r="O68" s="4"/>
      <c r="P68" s="684">
        <f t="shared" si="18"/>
        <v>24.131579624458354</v>
      </c>
      <c r="Q68" s="4"/>
    </row>
    <row r="69" spans="1:17" ht="25.9" customHeight="1">
      <c r="A69" s="4"/>
      <c r="B69" s="207" t="s">
        <v>895</v>
      </c>
      <c r="C69" s="4"/>
      <c r="D69" s="4"/>
      <c r="E69" s="4"/>
      <c r="F69" s="4"/>
      <c r="G69" s="4"/>
      <c r="H69" s="4"/>
      <c r="I69" s="4"/>
      <c r="J69" s="4"/>
      <c r="K69" s="569"/>
      <c r="L69" s="4"/>
      <c r="M69" s="4"/>
      <c r="N69" s="4"/>
      <c r="O69" s="4"/>
      <c r="P69" s="4"/>
      <c r="Q69" s="4"/>
    </row>
    <row r="70" spans="1:17" ht="14.5">
      <c r="A70" s="4"/>
      <c r="B70" s="510" t="s">
        <v>853</v>
      </c>
      <c r="C70" s="511" t="s">
        <v>854</v>
      </c>
      <c r="D70" s="542"/>
      <c r="E70" s="544"/>
      <c r="F70" s="546"/>
      <c r="G70" s="546"/>
      <c r="H70" s="546"/>
      <c r="I70" s="546"/>
      <c r="J70" s="546"/>
      <c r="K70" s="683">
        <v>103</v>
      </c>
      <c r="L70" s="551">
        <f t="shared" si="16"/>
        <v>4.9590755897929706E-4</v>
      </c>
      <c r="M70" s="684">
        <v>784.86</v>
      </c>
      <c r="N70" s="552">
        <f>M70*L70</f>
        <v>0.38921800674049112</v>
      </c>
      <c r="O70" s="4"/>
      <c r="P70" s="684">
        <f t="shared" ref="P70:P79" si="19">N70*0.8</f>
        <v>0.31137440539239292</v>
      </c>
      <c r="Q70" s="4"/>
    </row>
    <row r="71" spans="1:17" ht="14.5">
      <c r="A71" s="4"/>
      <c r="B71" s="509" t="s">
        <v>855</v>
      </c>
      <c r="C71" s="511" t="s">
        <v>856</v>
      </c>
      <c r="D71" s="542"/>
      <c r="E71" s="544"/>
      <c r="F71" s="546"/>
      <c r="G71" s="546"/>
      <c r="H71" s="546"/>
      <c r="I71" s="546"/>
      <c r="J71" s="546"/>
      <c r="K71" s="683">
        <v>42</v>
      </c>
      <c r="L71" s="551">
        <f t="shared" si="16"/>
        <v>2.0221473278767452E-4</v>
      </c>
      <c r="M71" s="684">
        <v>745.17</v>
      </c>
      <c r="N71" s="552">
        <f t="shared" ref="N71:N79" si="20">M71*L71</f>
        <v>0.15068435243139142</v>
      </c>
      <c r="O71" s="4"/>
      <c r="P71" s="684">
        <f t="shared" si="19"/>
        <v>0.12054748194511314</v>
      </c>
      <c r="Q71" s="4"/>
    </row>
    <row r="72" spans="1:17" ht="14.5">
      <c r="A72" s="4"/>
      <c r="B72" s="510" t="s">
        <v>857</v>
      </c>
      <c r="C72" s="511" t="s">
        <v>858</v>
      </c>
      <c r="D72" s="542"/>
      <c r="E72" s="544"/>
      <c r="F72" s="546"/>
      <c r="G72" s="546"/>
      <c r="H72" s="546"/>
      <c r="I72" s="546"/>
      <c r="J72" s="546"/>
      <c r="K72" s="683">
        <v>503</v>
      </c>
      <c r="L72" s="551">
        <f t="shared" si="16"/>
        <v>2.4217621569571496E-3</v>
      </c>
      <c r="M72" s="684">
        <v>959.66</v>
      </c>
      <c r="N72" s="552">
        <f t="shared" si="20"/>
        <v>2.3240682715454981</v>
      </c>
      <c r="O72" s="4"/>
      <c r="P72" s="684">
        <f t="shared" si="19"/>
        <v>1.8592546172363986</v>
      </c>
      <c r="Q72" s="4"/>
    </row>
    <row r="73" spans="1:17" ht="14.5">
      <c r="A73" s="4"/>
      <c r="B73" s="510" t="s">
        <v>859</v>
      </c>
      <c r="C73" s="511" t="s">
        <v>860</v>
      </c>
      <c r="D73" s="542"/>
      <c r="E73" s="544"/>
      <c r="F73" s="546"/>
      <c r="G73" s="546"/>
      <c r="H73" s="546"/>
      <c r="I73" s="546"/>
      <c r="J73" s="546"/>
      <c r="K73" s="683">
        <v>295</v>
      </c>
      <c r="L73" s="551">
        <f t="shared" si="16"/>
        <v>1.4203177660086664E-3</v>
      </c>
      <c r="M73" s="684">
        <v>989.42</v>
      </c>
      <c r="N73" s="552">
        <f t="shared" si="20"/>
        <v>1.4052908040442946</v>
      </c>
      <c r="O73" s="4"/>
      <c r="P73" s="684">
        <f t="shared" si="19"/>
        <v>1.1242326432354357</v>
      </c>
      <c r="Q73" s="4"/>
    </row>
    <row r="74" spans="1:17" ht="14.5">
      <c r="A74" s="4"/>
      <c r="B74" s="510" t="s">
        <v>861</v>
      </c>
      <c r="C74" s="511" t="s">
        <v>862</v>
      </c>
      <c r="D74" s="542"/>
      <c r="E74" s="544"/>
      <c r="F74" s="546"/>
      <c r="G74" s="546"/>
      <c r="H74" s="546"/>
      <c r="I74" s="546"/>
      <c r="J74" s="546"/>
      <c r="K74" s="683">
        <v>127</v>
      </c>
      <c r="L74" s="551">
        <f t="shared" si="16"/>
        <v>6.1145883485796818E-4</v>
      </c>
      <c r="M74" s="684">
        <v>894.85</v>
      </c>
      <c r="N74" s="552">
        <f t="shared" si="20"/>
        <v>0.54716393837265287</v>
      </c>
      <c r="O74" s="4"/>
      <c r="P74" s="684">
        <f t="shared" si="19"/>
        <v>0.4377311506981223</v>
      </c>
      <c r="Q74" s="4"/>
    </row>
    <row r="75" spans="1:17" ht="14.5">
      <c r="A75" s="4"/>
      <c r="B75" s="510" t="s">
        <v>863</v>
      </c>
      <c r="C75" s="511" t="s">
        <v>864</v>
      </c>
      <c r="D75" s="542"/>
      <c r="E75" s="544"/>
      <c r="F75" s="546"/>
      <c r="G75" s="546"/>
      <c r="H75" s="546"/>
      <c r="I75" s="546"/>
      <c r="J75" s="546"/>
      <c r="K75" s="683">
        <v>1559</v>
      </c>
      <c r="L75" s="551">
        <f t="shared" si="16"/>
        <v>7.5060182956186812E-3</v>
      </c>
      <c r="M75" s="684">
        <v>755.38</v>
      </c>
      <c r="N75" s="552">
        <f t="shared" si="20"/>
        <v>5.669896100144439</v>
      </c>
      <c r="O75" s="4"/>
      <c r="P75" s="684">
        <f t="shared" si="19"/>
        <v>4.5359168801155514</v>
      </c>
      <c r="Q75" s="4"/>
    </row>
    <row r="76" spans="1:17" ht="14.5">
      <c r="A76" s="4"/>
      <c r="B76" s="510" t="s">
        <v>865</v>
      </c>
      <c r="C76" s="511" t="s">
        <v>866</v>
      </c>
      <c r="D76" s="542"/>
      <c r="E76" s="544"/>
      <c r="F76" s="546"/>
      <c r="G76" s="546"/>
      <c r="H76" s="546"/>
      <c r="I76" s="546"/>
      <c r="J76" s="546"/>
      <c r="K76" s="683">
        <v>3242</v>
      </c>
      <c r="L76" s="551">
        <f t="shared" si="16"/>
        <v>1.5609051516610496E-2</v>
      </c>
      <c r="M76" s="684">
        <v>790.09</v>
      </c>
      <c r="N76" s="552">
        <f t="shared" si="20"/>
        <v>12.332555512758788</v>
      </c>
      <c r="O76" s="4"/>
      <c r="P76" s="684">
        <f t="shared" si="19"/>
        <v>9.8660444102070315</v>
      </c>
      <c r="Q76" s="4"/>
    </row>
    <row r="77" spans="1:17" ht="14.5">
      <c r="A77" s="4"/>
      <c r="B77" s="510" t="s">
        <v>867</v>
      </c>
      <c r="C77" s="511" t="s">
        <v>868</v>
      </c>
      <c r="D77" s="542"/>
      <c r="E77" s="544"/>
      <c r="F77" s="546"/>
      <c r="G77" s="546"/>
      <c r="H77" s="546"/>
      <c r="I77" s="546"/>
      <c r="J77" s="546"/>
      <c r="K77" s="683">
        <v>3451</v>
      </c>
      <c r="L77" s="551">
        <f t="shared" si="16"/>
        <v>1.6615310544053925E-2</v>
      </c>
      <c r="M77" s="684">
        <v>737.45</v>
      </c>
      <c r="N77" s="552">
        <f t="shared" si="20"/>
        <v>12.252960760712568</v>
      </c>
      <c r="O77" s="4"/>
      <c r="P77" s="684">
        <f t="shared" si="19"/>
        <v>9.8023686085700561</v>
      </c>
      <c r="Q77" s="4"/>
    </row>
    <row r="78" spans="1:17" ht="14.5">
      <c r="A78" s="4"/>
      <c r="B78" s="510" t="s">
        <v>869</v>
      </c>
      <c r="C78" s="511" t="s">
        <v>870</v>
      </c>
      <c r="D78" s="542"/>
      <c r="E78" s="544"/>
      <c r="F78" s="546"/>
      <c r="G78" s="546"/>
      <c r="H78" s="546"/>
      <c r="I78" s="546"/>
      <c r="J78" s="546"/>
      <c r="K78" s="683">
        <v>1779</v>
      </c>
      <c r="L78" s="551">
        <f t="shared" si="16"/>
        <v>8.5652383245064991E-3</v>
      </c>
      <c r="M78" s="684">
        <v>726.28</v>
      </c>
      <c r="N78" s="552">
        <f t="shared" si="20"/>
        <v>6.2207612903225797</v>
      </c>
      <c r="O78" s="4"/>
      <c r="P78" s="684">
        <f t="shared" si="19"/>
        <v>4.9766090322580645</v>
      </c>
      <c r="Q78" s="4"/>
    </row>
    <row r="79" spans="1:17" ht="14.5">
      <c r="A79" s="4"/>
      <c r="B79" s="510" t="s">
        <v>871</v>
      </c>
      <c r="C79" s="511" t="s">
        <v>872</v>
      </c>
      <c r="D79" s="542"/>
      <c r="E79" s="544"/>
      <c r="F79" s="546"/>
      <c r="G79" s="546"/>
      <c r="H79" s="546"/>
      <c r="I79" s="546"/>
      <c r="J79" s="546"/>
      <c r="K79" s="683">
        <v>88622</v>
      </c>
      <c r="L79" s="585">
        <f t="shared" si="16"/>
        <v>0.42668271545498315</v>
      </c>
      <c r="M79" s="685">
        <v>577.92999999999995</v>
      </c>
      <c r="N79" s="552">
        <f t="shared" si="20"/>
        <v>246.5927417428984</v>
      </c>
      <c r="O79" s="4"/>
      <c r="P79" s="684">
        <f t="shared" si="19"/>
        <v>197.27419339431873</v>
      </c>
      <c r="Q79" s="4"/>
    </row>
    <row r="80" spans="1:17" ht="14.5">
      <c r="A80" s="4"/>
      <c r="B80" s="590"/>
      <c r="C80" s="582"/>
      <c r="D80" s="583"/>
      <c r="E80" s="583"/>
      <c r="F80" s="584"/>
      <c r="G80" s="584"/>
      <c r="H80" s="584"/>
      <c r="I80" s="584"/>
      <c r="J80" s="584"/>
      <c r="K80" s="586"/>
      <c r="L80" s="587"/>
      <c r="M80" s="588"/>
      <c r="N80" s="589"/>
      <c r="O80" s="4"/>
      <c r="P80" s="589"/>
      <c r="Q80" s="4"/>
    </row>
    <row r="81" spans="1:22" s="512" customFormat="1" ht="14.5">
      <c r="A81" s="472"/>
      <c r="B81" s="558" t="s">
        <v>896</v>
      </c>
      <c r="C81" s="508"/>
      <c r="D81" s="508"/>
      <c r="E81" s="508"/>
      <c r="F81" s="508"/>
      <c r="G81" s="508"/>
      <c r="H81" s="508"/>
      <c r="I81" s="508"/>
      <c r="J81" s="508"/>
      <c r="K81" s="563">
        <f>SUM(K59:K79)</f>
        <v>207700</v>
      </c>
      <c r="L81" s="591">
        <f>SUM(L59:L79)</f>
        <v>1</v>
      </c>
      <c r="M81" s="593"/>
      <c r="N81" s="592">
        <f>SUM(N59:N79)</f>
        <v>1890.2791058738565</v>
      </c>
      <c r="O81" s="472"/>
      <c r="P81" s="592">
        <f>SUM(P59:P79)</f>
        <v>1512.2232846990851</v>
      </c>
      <c r="Q81" s="472"/>
    </row>
    <row r="82" spans="1:22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</row>
    <row r="83" spans="1:22" ht="14.5">
      <c r="A83" s="4"/>
      <c r="B83" s="209" t="s">
        <v>951</v>
      </c>
      <c r="C83" s="4"/>
      <c r="D83" s="4"/>
      <c r="E83" s="4"/>
      <c r="F83" s="4"/>
      <c r="G83" s="513"/>
      <c r="H83" s="473"/>
      <c r="I83" s="514"/>
      <c r="J83" s="4"/>
      <c r="K83" s="4"/>
      <c r="L83" s="4"/>
      <c r="M83" s="4"/>
      <c r="N83" s="4"/>
      <c r="O83" s="4"/>
      <c r="P83" s="4"/>
      <c r="Q83" s="4"/>
    </row>
    <row r="84" spans="1:22" ht="14.5">
      <c r="A84" s="4"/>
      <c r="B84" s="175" t="s">
        <v>886</v>
      </c>
      <c r="C84" s="4"/>
      <c r="D84" s="4"/>
      <c r="E84" s="4"/>
      <c r="F84" s="4"/>
      <c r="G84" s="513"/>
      <c r="H84" s="473"/>
      <c r="I84" s="473"/>
      <c r="J84" s="4"/>
      <c r="K84" s="4"/>
      <c r="L84" s="4"/>
      <c r="M84" s="4"/>
      <c r="N84" s="4"/>
      <c r="O84" s="4"/>
      <c r="P84" s="4"/>
      <c r="Q84" s="4"/>
    </row>
    <row r="85" spans="1:22" ht="14.5" thickBot="1">
      <c r="A85" s="515"/>
      <c r="B85" s="515"/>
      <c r="C85" s="515"/>
      <c r="D85" s="515"/>
      <c r="E85" s="515"/>
      <c r="F85" s="515"/>
      <c r="G85" s="515"/>
      <c r="H85" s="515"/>
      <c r="I85" s="515"/>
      <c r="J85" s="515"/>
      <c r="K85" s="515"/>
      <c r="L85" s="515"/>
      <c r="M85" s="515"/>
      <c r="N85" s="515"/>
      <c r="O85" s="515"/>
      <c r="P85" s="515"/>
      <c r="Q85" s="4"/>
    </row>
    <row r="86" spans="1:22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</row>
    <row r="87" spans="1:22" ht="14.5">
      <c r="A87" s="4"/>
      <c r="B87" s="207" t="s">
        <v>885</v>
      </c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</row>
    <row r="88" spans="1:22" ht="59.5">
      <c r="A88" s="4"/>
      <c r="B88" s="549" t="s">
        <v>848</v>
      </c>
      <c r="C88" s="548" t="s">
        <v>849</v>
      </c>
      <c r="D88" s="548"/>
      <c r="E88" s="548"/>
      <c r="F88" s="556"/>
      <c r="G88" s="556"/>
      <c r="H88" s="556"/>
      <c r="I88" s="556"/>
      <c r="J88" s="545"/>
      <c r="K88" s="547" t="s">
        <v>850</v>
      </c>
      <c r="L88" s="557" t="s">
        <v>851</v>
      </c>
      <c r="M88" s="557" t="s">
        <v>713</v>
      </c>
      <c r="N88" s="550" t="s">
        <v>852</v>
      </c>
      <c r="O88" s="4"/>
      <c r="P88" s="573" t="s">
        <v>897</v>
      </c>
      <c r="Q88" s="4"/>
      <c r="V88" s="717"/>
    </row>
    <row r="89" spans="1:22" ht="23">
      <c r="A89" s="4"/>
      <c r="B89" s="568" t="s">
        <v>875</v>
      </c>
      <c r="C89" s="572" t="s">
        <v>902</v>
      </c>
      <c r="D89" s="555"/>
      <c r="E89" s="555"/>
      <c r="F89" s="555"/>
      <c r="G89" s="555"/>
      <c r="H89" s="555"/>
      <c r="I89" s="555"/>
      <c r="J89" s="554"/>
      <c r="K89" s="681">
        <v>91799</v>
      </c>
      <c r="L89" s="560">
        <f t="shared" ref="L89:L98" si="21">K89/$K$99</f>
        <v>4.3693668823132957E-3</v>
      </c>
      <c r="M89" s="725">
        <v>445</v>
      </c>
      <c r="N89" s="562">
        <f>M89*L89</f>
        <v>1.9443682626294165</v>
      </c>
      <c r="O89" s="4"/>
      <c r="P89" s="684">
        <f>N89*0.8</f>
        <v>1.5554946101035334</v>
      </c>
      <c r="Q89" s="4"/>
      <c r="V89" s="717"/>
    </row>
    <row r="90" spans="1:22" ht="17.5">
      <c r="A90" s="4"/>
      <c r="B90" s="568" t="s">
        <v>876</v>
      </c>
      <c r="C90" s="572" t="s">
        <v>903</v>
      </c>
      <c r="D90" s="555"/>
      <c r="E90" s="555"/>
      <c r="F90" s="555"/>
      <c r="G90" s="555"/>
      <c r="H90" s="555"/>
      <c r="I90" s="555"/>
      <c r="J90" s="554"/>
      <c r="K90" s="681">
        <v>432092</v>
      </c>
      <c r="L90" s="560">
        <f t="shared" si="21"/>
        <v>2.0566329425293482E-2</v>
      </c>
      <c r="M90" s="725">
        <v>445</v>
      </c>
      <c r="N90" s="562">
        <f t="shared" ref="N90:N95" si="22">M90*L90</f>
        <v>9.1520165942555991</v>
      </c>
      <c r="O90" s="4"/>
      <c r="P90" s="684">
        <f t="shared" ref="P90:P98" si="23">N90*0.8</f>
        <v>7.3216132754044798</v>
      </c>
      <c r="Q90" s="4"/>
      <c r="V90" s="715"/>
    </row>
    <row r="91" spans="1:22" ht="14.5">
      <c r="A91" s="4"/>
      <c r="B91" s="568" t="s">
        <v>877</v>
      </c>
      <c r="C91" s="572" t="s">
        <v>904</v>
      </c>
      <c r="D91" s="555"/>
      <c r="E91" s="555"/>
      <c r="F91" s="555"/>
      <c r="G91" s="555"/>
      <c r="H91" s="555"/>
      <c r="I91" s="555"/>
      <c r="J91" s="554"/>
      <c r="K91" s="681">
        <v>1443686</v>
      </c>
      <c r="L91" s="560">
        <f t="shared" si="21"/>
        <v>6.8715277909991962E-2</v>
      </c>
      <c r="M91" s="725">
        <v>313</v>
      </c>
      <c r="N91" s="562">
        <f t="shared" si="22"/>
        <v>21.507881985827485</v>
      </c>
      <c r="O91" s="4"/>
      <c r="P91" s="684">
        <f t="shared" si="23"/>
        <v>17.206305588661987</v>
      </c>
      <c r="Q91" s="4"/>
    </row>
    <row r="92" spans="1:22" ht="14.5">
      <c r="A92" s="4"/>
      <c r="B92" s="568" t="s">
        <v>878</v>
      </c>
      <c r="C92" s="572" t="s">
        <v>905</v>
      </c>
      <c r="D92" s="555"/>
      <c r="E92" s="555"/>
      <c r="F92" s="555"/>
      <c r="G92" s="555"/>
      <c r="H92" s="555"/>
      <c r="I92" s="555"/>
      <c r="J92" s="554"/>
      <c r="K92" s="681">
        <v>1080159</v>
      </c>
      <c r="L92" s="560">
        <f t="shared" si="21"/>
        <v>5.1412444168592766E-2</v>
      </c>
      <c r="M92" s="725">
        <v>313</v>
      </c>
      <c r="N92" s="562">
        <f t="shared" si="22"/>
        <v>16.092095024769534</v>
      </c>
      <c r="O92" s="4"/>
      <c r="P92" s="684">
        <f t="shared" si="23"/>
        <v>12.873676019815628</v>
      </c>
      <c r="Q92" s="4"/>
      <c r="V92" s="716">
        <f>V88-V89</f>
        <v>0</v>
      </c>
    </row>
    <row r="93" spans="1:22" ht="14.5">
      <c r="A93" s="4"/>
      <c r="B93" s="568" t="s">
        <v>879</v>
      </c>
      <c r="C93" s="572" t="s">
        <v>906</v>
      </c>
      <c r="D93" s="555"/>
      <c r="E93" s="555"/>
      <c r="F93" s="555"/>
      <c r="G93" s="555"/>
      <c r="H93" s="555"/>
      <c r="I93" s="555"/>
      <c r="J93" s="554"/>
      <c r="K93" s="681">
        <v>316189</v>
      </c>
      <c r="L93" s="560">
        <f t="shared" si="21"/>
        <v>1.5049681860932675E-2</v>
      </c>
      <c r="M93" s="725">
        <v>239</v>
      </c>
      <c r="N93" s="562">
        <f t="shared" si="22"/>
        <v>3.5968739647629091</v>
      </c>
      <c r="O93" s="4"/>
      <c r="P93" s="684">
        <f t="shared" si="23"/>
        <v>2.8774991718103275</v>
      </c>
      <c r="Q93" s="4"/>
    </row>
    <row r="94" spans="1:22" ht="14.5">
      <c r="A94" s="4"/>
      <c r="B94" s="568" t="s">
        <v>880</v>
      </c>
      <c r="C94" s="572" t="s">
        <v>907</v>
      </c>
      <c r="D94" s="555"/>
      <c r="E94" s="555"/>
      <c r="F94" s="555"/>
      <c r="G94" s="555"/>
      <c r="H94" s="555"/>
      <c r="I94" s="555"/>
      <c r="J94" s="554"/>
      <c r="K94" s="681">
        <v>435984</v>
      </c>
      <c r="L94" s="560">
        <f t="shared" si="21"/>
        <v>2.0751577368146493E-2</v>
      </c>
      <c r="M94" s="725">
        <v>200</v>
      </c>
      <c r="N94" s="562">
        <f t="shared" si="22"/>
        <v>4.1503154736292984</v>
      </c>
      <c r="O94" s="4"/>
      <c r="P94" s="684">
        <f t="shared" si="23"/>
        <v>3.3202523789034388</v>
      </c>
      <c r="Q94" s="4"/>
    </row>
    <row r="95" spans="1:22" ht="14.5">
      <c r="A95" s="4"/>
      <c r="B95" s="568" t="s">
        <v>881</v>
      </c>
      <c r="C95" s="572" t="s">
        <v>908</v>
      </c>
      <c r="D95" s="555"/>
      <c r="E95" s="555"/>
      <c r="F95" s="555"/>
      <c r="G95" s="555"/>
      <c r="H95" s="555"/>
      <c r="I95" s="555"/>
      <c r="J95" s="554"/>
      <c r="K95" s="681">
        <v>2191327</v>
      </c>
      <c r="L95" s="560">
        <f t="shared" si="21"/>
        <v>0.10430082704734199</v>
      </c>
      <c r="M95" s="725">
        <v>200</v>
      </c>
      <c r="N95" s="562">
        <f t="shared" si="22"/>
        <v>20.860165409468397</v>
      </c>
      <c r="O95" s="4"/>
      <c r="P95" s="684">
        <f t="shared" si="23"/>
        <v>16.688132327574717</v>
      </c>
      <c r="Q95" s="4"/>
    </row>
    <row r="96" spans="1:22" ht="14.5">
      <c r="A96" s="4"/>
      <c r="B96" s="568" t="s">
        <v>882</v>
      </c>
      <c r="C96" s="572" t="s">
        <v>909</v>
      </c>
      <c r="D96" s="555"/>
      <c r="E96" s="555"/>
      <c r="F96" s="555"/>
      <c r="G96" s="555"/>
      <c r="H96" s="555"/>
      <c r="I96" s="555"/>
      <c r="J96" s="554"/>
      <c r="K96" s="681">
        <v>4773196</v>
      </c>
      <c r="L96" s="560">
        <f t="shared" si="21"/>
        <v>0.2271903236984095</v>
      </c>
      <c r="M96" s="725">
        <v>182</v>
      </c>
      <c r="N96" s="562">
        <f t="shared" ref="N96:N97" si="24">M96*L96</f>
        <v>41.348638913110527</v>
      </c>
      <c r="O96" s="4"/>
      <c r="P96" s="684">
        <f t="shared" si="23"/>
        <v>33.078911130488422</v>
      </c>
      <c r="Q96" s="4"/>
    </row>
    <row r="97" spans="1:17" ht="14.5">
      <c r="A97" s="4"/>
      <c r="B97" s="568" t="s">
        <v>883</v>
      </c>
      <c r="C97" s="572" t="s">
        <v>910</v>
      </c>
      <c r="D97" s="555"/>
      <c r="E97" s="555"/>
      <c r="F97" s="555"/>
      <c r="G97" s="555"/>
      <c r="H97" s="555"/>
      <c r="I97" s="555"/>
      <c r="J97" s="554"/>
      <c r="K97" s="681">
        <v>4856912</v>
      </c>
      <c r="L97" s="560">
        <f t="shared" si="21"/>
        <v>0.23117496315983871</v>
      </c>
      <c r="M97" s="725">
        <v>137</v>
      </c>
      <c r="N97" s="562">
        <f t="shared" si="24"/>
        <v>31.670969952897902</v>
      </c>
      <c r="O97" s="4"/>
      <c r="P97" s="684">
        <f t="shared" si="23"/>
        <v>25.336775962318324</v>
      </c>
      <c r="Q97" s="4"/>
    </row>
    <row r="98" spans="1:17" ht="14.5">
      <c r="A98" s="4"/>
      <c r="B98" s="568" t="s">
        <v>884</v>
      </c>
      <c r="C98" s="572" t="s">
        <v>911</v>
      </c>
      <c r="D98" s="555"/>
      <c r="E98" s="555"/>
      <c r="F98" s="555"/>
      <c r="G98" s="555"/>
      <c r="H98" s="555"/>
      <c r="I98" s="555"/>
      <c r="J98" s="554"/>
      <c r="K98" s="681">
        <v>5388336</v>
      </c>
      <c r="L98" s="560">
        <f t="shared" si="21"/>
        <v>0.25646920847913912</v>
      </c>
      <c r="M98" s="725">
        <v>91</v>
      </c>
      <c r="N98" s="562">
        <f t="shared" ref="N98" si="25">M98*L98</f>
        <v>23.338697971601661</v>
      </c>
      <c r="O98" s="4"/>
      <c r="P98" s="684">
        <f t="shared" si="23"/>
        <v>18.67095837728133</v>
      </c>
      <c r="Q98" s="4"/>
    </row>
    <row r="99" spans="1:17" s="512" customFormat="1" ht="14.5">
      <c r="A99" s="472"/>
      <c r="B99" s="558" t="s">
        <v>873</v>
      </c>
      <c r="C99" s="559"/>
      <c r="D99" s="553"/>
      <c r="E99" s="553"/>
      <c r="F99" s="508"/>
      <c r="G99" s="508"/>
      <c r="H99" s="508"/>
      <c r="I99" s="508"/>
      <c r="J99" s="508"/>
      <c r="K99" s="563">
        <f>SUM(K89:K98)</f>
        <v>21009680</v>
      </c>
      <c r="L99" s="564">
        <f>SUM(L89:L98)</f>
        <v>1</v>
      </c>
      <c r="M99" s="594"/>
      <c r="N99" s="565">
        <f>SUM(N89:N98)</f>
        <v>173.66202355295275</v>
      </c>
      <c r="O99" s="472"/>
      <c r="P99" s="668">
        <f>SUM(P89:P98)</f>
        <v>138.9296188423622</v>
      </c>
      <c r="Q99" s="472"/>
    </row>
    <row r="100" spans="1:17">
      <c r="A100" s="4"/>
      <c r="B100" s="4"/>
      <c r="C100" s="4"/>
      <c r="D100" s="4"/>
      <c r="E100" s="4"/>
      <c r="F100" s="4"/>
      <c r="G100" s="513"/>
      <c r="H100" s="473"/>
      <c r="I100" s="514"/>
      <c r="J100" s="4"/>
      <c r="K100" s="4"/>
      <c r="L100" s="4"/>
      <c r="M100" s="4"/>
      <c r="N100" s="4"/>
      <c r="O100" s="4"/>
      <c r="P100" s="4"/>
      <c r="Q100" s="4"/>
    </row>
    <row r="101" spans="1:17" s="721" customFormat="1" ht="14.5">
      <c r="A101" s="209"/>
      <c r="B101" s="209" t="s">
        <v>994</v>
      </c>
      <c r="C101" s="209"/>
      <c r="D101" s="209"/>
      <c r="E101" s="209"/>
      <c r="F101" s="209"/>
      <c r="G101" s="718"/>
      <c r="H101" s="719"/>
      <c r="I101" s="720"/>
      <c r="J101" s="209"/>
      <c r="K101" s="209"/>
      <c r="L101" s="209"/>
      <c r="M101" s="209"/>
      <c r="N101" s="209"/>
      <c r="O101" s="209"/>
      <c r="P101" s="209"/>
      <c r="Q101" s="209"/>
    </row>
    <row r="102" spans="1:17" s="721" customFormat="1" ht="14.5">
      <c r="A102" s="209"/>
      <c r="B102" s="722" t="s">
        <v>886</v>
      </c>
      <c r="C102" s="209"/>
      <c r="D102" s="209"/>
      <c r="E102" s="209"/>
      <c r="F102" s="209"/>
      <c r="G102" s="718"/>
      <c r="H102" s="719"/>
      <c r="I102" s="720"/>
      <c r="J102" s="209"/>
      <c r="K102" s="209"/>
      <c r="L102" s="209"/>
      <c r="M102" s="209"/>
      <c r="N102" s="209"/>
      <c r="O102" s="209"/>
      <c r="P102" s="209"/>
      <c r="Q102" s="209"/>
    </row>
    <row r="103" spans="1:17" s="721" customFormat="1" ht="14.5">
      <c r="A103" s="209"/>
      <c r="B103" s="723" t="s">
        <v>995</v>
      </c>
      <c r="C103" s="209"/>
      <c r="D103" s="209"/>
      <c r="E103" s="209"/>
      <c r="F103" s="209"/>
      <c r="G103" s="718"/>
      <c r="H103" s="719"/>
      <c r="I103" s="720"/>
      <c r="J103" s="209"/>
      <c r="K103" s="209"/>
      <c r="L103" s="209"/>
      <c r="M103" s="209"/>
      <c r="N103" s="209"/>
      <c r="O103" s="209"/>
      <c r="P103" s="209"/>
      <c r="Q103" s="209"/>
    </row>
    <row r="104" spans="1:17" s="721" customFormat="1" ht="14.5">
      <c r="A104" s="209"/>
      <c r="B104" s="209" t="s">
        <v>996</v>
      </c>
      <c r="C104" s="209"/>
      <c r="D104" s="209"/>
      <c r="E104" s="209"/>
      <c r="F104" s="209"/>
      <c r="G104" s="718"/>
      <c r="H104" s="719"/>
      <c r="I104" s="720"/>
      <c r="J104" s="209"/>
      <c r="K104" s="209"/>
      <c r="L104" s="209"/>
      <c r="M104" s="209"/>
      <c r="N104" s="209"/>
      <c r="O104" s="209"/>
      <c r="P104" s="209"/>
      <c r="Q104" s="209"/>
    </row>
    <row r="105" spans="1:17" s="721" customFormat="1" ht="14.5">
      <c r="A105" s="209"/>
      <c r="B105" s="209" t="s">
        <v>997</v>
      </c>
      <c r="C105" s="209"/>
      <c r="D105" s="209"/>
      <c r="E105" s="209"/>
      <c r="F105" s="209"/>
      <c r="G105" s="724"/>
      <c r="H105" s="719"/>
      <c r="I105" s="719"/>
      <c r="J105" s="209"/>
      <c r="K105" s="209"/>
      <c r="L105" s="209"/>
      <c r="M105" s="209"/>
      <c r="N105" s="209"/>
      <c r="O105" s="209"/>
      <c r="P105" s="209"/>
      <c r="Q105" s="209"/>
    </row>
    <row r="106" spans="1:17" ht="14.5" thickBot="1">
      <c r="A106" s="515"/>
      <c r="B106" s="515"/>
      <c r="C106" s="515"/>
      <c r="D106" s="515"/>
      <c r="E106" s="515"/>
      <c r="F106" s="515"/>
      <c r="G106" s="516"/>
      <c r="H106" s="517"/>
      <c r="I106" s="517"/>
      <c r="J106" s="515"/>
      <c r="K106" s="515"/>
      <c r="L106" s="515"/>
      <c r="M106" s="515"/>
      <c r="N106" s="515"/>
      <c r="O106" s="515"/>
      <c r="P106" s="515"/>
      <c r="Q106" s="4"/>
    </row>
    <row r="107" spans="1:17">
      <c r="A107" s="4"/>
      <c r="B107" s="4"/>
      <c r="C107" s="4"/>
      <c r="D107" s="4"/>
      <c r="E107" s="4"/>
      <c r="F107" s="4"/>
      <c r="G107" s="513"/>
      <c r="H107" s="473"/>
      <c r="I107" s="473"/>
      <c r="J107" s="4"/>
      <c r="K107" s="4"/>
      <c r="L107" s="4"/>
      <c r="M107" s="4"/>
      <c r="N107" s="4"/>
      <c r="O107" s="4"/>
      <c r="P107" s="4"/>
      <c r="Q107" s="4"/>
    </row>
  </sheetData>
  <sheetProtection algorithmName="SHA-512" hashValue="MZy73h7gq1v9v2qI9Bl82bK72E/aK0IKt2w0lUN2Jp+9yZuO8ovVwLVKMUEX0M/NN+6GPyuMUMIAmWGGoHGetA==" saltValue="BNpU67FPnMskMX5xwO5DWA==" spinCount="100000" sheet="1" objects="1" scenarios="1"/>
  <phoneticPr fontId="42" type="noConversion"/>
  <conditionalFormatting sqref="C20">
    <cfRule type="cellIs" dxfId="2" priority="1" operator="equal">
      <formula>""""""</formula>
    </cfRule>
  </conditionalFormatting>
  <conditionalFormatting sqref="D20:D25">
    <cfRule type="containsText" dxfId="1" priority="9" operator="containsText" text="Complete table 2">
      <formula>NOT(ISERROR(SEARCH("Complete table 2",D20)))</formula>
    </cfRule>
  </conditionalFormatting>
  <conditionalFormatting sqref="D30:D35">
    <cfRule type="containsText" dxfId="0" priority="4" stopIfTrue="1" operator="containsText" text="Complete table 1">
      <formula>NOT(ISERROR(SEARCH("Complete table 1",D30)))</formula>
    </cfRule>
  </conditionalFormatting>
  <dataValidations disablePrompts="1" count="1">
    <dataValidation type="list" allowBlank="1" showInputMessage="1" showErrorMessage="1" sqref="C11:C16" xr:uid="{74DBD91E-76AC-4438-BB4B-4D352BBE090E}">
      <formula1>Basis</formula1>
    </dataValidation>
  </dataValidations>
  <hyperlinks>
    <hyperlink ref="B84" r:id="rId1" location="2021/22%20National%20Cost%20Collection%20Data" xr:uid="{2925B910-A305-4449-A370-8640FCDB2ABF}"/>
    <hyperlink ref="B102" r:id="rId2" location="2021/22%20National%20Cost%20Collection%20Data" xr:uid="{B50078F5-132B-48AC-9DCF-034C0983CAE8}"/>
    <hyperlink ref="B103" r:id="rId3" location="National-Tariff-Payment-System" xr:uid="{C01ED25D-A370-4A08-8FEF-4243A6FB47DB}"/>
  </hyperlinks>
  <pageMargins left="0.70866141732283472" right="0.70866141732283472" top="0.74803149606299213" bottom="0.74803149606299213" header="0.31496062992125984" footer="0.31496062992125984"/>
  <pageSetup paperSize="9" scale="40" orientation="portrait" r:id="rId4"/>
  <ignoredErrors>
    <ignoredError sqref="H20:H23 P59:P98 H24:H25" unlockedFormula="1"/>
  </ignoredErrors>
  <legacyDrawing r:id="rId5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79EE44-2485-45E4-B3E5-BCA76A658A5E}">
  <sheetPr>
    <tabColor theme="8" tint="0.59999389629810485"/>
  </sheetPr>
  <dimension ref="A1:I48"/>
  <sheetViews>
    <sheetView showGridLines="0" zoomScale="80" zoomScaleNormal="80" zoomScaleSheetLayoutView="80" workbookViewId="0"/>
  </sheetViews>
  <sheetFormatPr defaultColWidth="8.7265625" defaultRowHeight="14.5"/>
  <cols>
    <col min="1" max="1" width="3.54296875" customWidth="1"/>
    <col min="2" max="2" width="60.1796875" style="1" customWidth="1"/>
    <col min="3" max="3" width="11.54296875" style="1" customWidth="1"/>
    <col min="4" max="8" width="11.54296875" customWidth="1"/>
    <col min="9" max="9" width="44.453125" customWidth="1"/>
    <col min="12" max="12" width="10.453125" customWidth="1"/>
    <col min="14" max="14" width="12.7265625" customWidth="1"/>
  </cols>
  <sheetData>
    <row r="1" spans="2:9" ht="30" customHeight="1">
      <c r="B1" s="347" t="str">
        <f>'Inputs and eligible population'!B1</f>
        <v>Digital technologies to support self-management of COPD: early value assessment</v>
      </c>
      <c r="C1" s="139"/>
      <c r="D1" s="136"/>
      <c r="E1" s="136"/>
      <c r="F1" s="136"/>
      <c r="G1" s="136"/>
      <c r="H1" s="136"/>
      <c r="I1" s="136"/>
    </row>
    <row r="2" spans="2:9" ht="30" customHeight="1">
      <c r="B2" s="271" t="s">
        <v>9</v>
      </c>
      <c r="C2" s="136"/>
      <c r="E2" s="125" t="s">
        <v>74</v>
      </c>
      <c r="F2" s="125" t="s">
        <v>74</v>
      </c>
      <c r="G2" s="125" t="s">
        <v>74</v>
      </c>
      <c r="H2" s="125" t="s">
        <v>74</v>
      </c>
      <c r="I2" s="136"/>
    </row>
    <row r="3" spans="2:9">
      <c r="B3" s="127" t="s">
        <v>74</v>
      </c>
      <c r="C3" s="127"/>
      <c r="D3" s="128" t="s">
        <v>74</v>
      </c>
      <c r="E3" s="128" t="s">
        <v>74</v>
      </c>
      <c r="F3" s="128" t="s">
        <v>74</v>
      </c>
      <c r="G3" s="128" t="s">
        <v>74</v>
      </c>
      <c r="H3" s="128" t="s">
        <v>74</v>
      </c>
      <c r="I3" s="128" t="s">
        <v>74</v>
      </c>
    </row>
    <row r="4" spans="2:9" ht="43.5">
      <c r="B4" s="215" t="s">
        <v>80</v>
      </c>
      <c r="C4" s="202" t="s">
        <v>81</v>
      </c>
      <c r="D4" s="218" t="s">
        <v>46</v>
      </c>
      <c r="E4" s="218" t="s">
        <v>47</v>
      </c>
      <c r="F4" s="219" t="s">
        <v>644</v>
      </c>
      <c r="G4" s="219" t="s">
        <v>645</v>
      </c>
      <c r="H4" s="218" t="s">
        <v>646</v>
      </c>
    </row>
    <row r="5" spans="2:9" s="140" customFormat="1">
      <c r="B5" s="686" t="s">
        <v>82</v>
      </c>
      <c r="C5" s="126">
        <f>'Inputs and eligible population'!F39</f>
        <v>0</v>
      </c>
      <c r="D5" s="126">
        <f>'Inputs and eligible population'!G39</f>
        <v>0</v>
      </c>
      <c r="E5" s="126">
        <f>'Inputs and eligible population'!H39</f>
        <v>0</v>
      </c>
      <c r="F5" s="126">
        <f>'Inputs and eligible population'!I39</f>
        <v>0</v>
      </c>
      <c r="G5" s="126">
        <f>'Inputs and eligible population'!J39</f>
        <v>0</v>
      </c>
      <c r="H5" s="126">
        <f>'Inputs and eligible population'!K39</f>
        <v>0</v>
      </c>
      <c r="I5"/>
    </row>
    <row r="6" spans="2:9" ht="14.65" customHeight="1">
      <c r="B6" s="208"/>
      <c r="C6" s="208"/>
      <c r="D6" s="128"/>
      <c r="E6" s="128"/>
      <c r="F6" s="128"/>
      <c r="G6" s="128"/>
      <c r="H6" s="128"/>
    </row>
    <row r="7" spans="2:9" ht="43.5">
      <c r="B7" s="687" t="s">
        <v>693</v>
      </c>
      <c r="C7" s="202" t="s">
        <v>81</v>
      </c>
      <c r="D7" s="218" t="s">
        <v>46</v>
      </c>
      <c r="E7" s="218" t="s">
        <v>47</v>
      </c>
      <c r="F7" s="219" t="s">
        <v>644</v>
      </c>
      <c r="G7" s="219" t="s">
        <v>645</v>
      </c>
      <c r="H7" s="218" t="s">
        <v>646</v>
      </c>
    </row>
    <row r="8" spans="2:9">
      <c r="B8" s="244" t="s">
        <v>800</v>
      </c>
      <c r="C8" s="126">
        <f>C5</f>
        <v>0</v>
      </c>
      <c r="D8" s="126">
        <f t="shared" ref="D8:H8" si="0">D5</f>
        <v>0</v>
      </c>
      <c r="E8" s="126">
        <f t="shared" si="0"/>
        <v>0</v>
      </c>
      <c r="F8" s="126">
        <f t="shared" si="0"/>
        <v>0</v>
      </c>
      <c r="G8" s="126">
        <f t="shared" si="0"/>
        <v>0</v>
      </c>
      <c r="H8" s="126">
        <f t="shared" si="0"/>
        <v>0</v>
      </c>
    </row>
    <row r="9" spans="2:9">
      <c r="B9" s="244" t="s">
        <v>807</v>
      </c>
      <c r="C9" s="126">
        <f>C5</f>
        <v>0</v>
      </c>
      <c r="D9" s="126">
        <f t="shared" ref="D9:H9" si="1">D5</f>
        <v>0</v>
      </c>
      <c r="E9" s="126">
        <f t="shared" si="1"/>
        <v>0</v>
      </c>
      <c r="F9" s="126">
        <f t="shared" si="1"/>
        <v>0</v>
      </c>
      <c r="G9" s="126">
        <f t="shared" si="1"/>
        <v>0</v>
      </c>
      <c r="H9" s="126">
        <f t="shared" si="1"/>
        <v>0</v>
      </c>
    </row>
    <row r="10" spans="2:9" ht="15" thickBot="1">
      <c r="B10" s="688"/>
      <c r="C10" s="688"/>
      <c r="D10" s="689"/>
      <c r="E10" s="689"/>
      <c r="F10" s="689"/>
      <c r="G10" s="689"/>
      <c r="H10" s="689"/>
      <c r="I10" s="313"/>
    </row>
    <row r="11" spans="2:9">
      <c r="B11" s="690"/>
      <c r="C11" s="690"/>
      <c r="D11" s="691"/>
      <c r="E11" s="691"/>
      <c r="F11" s="691"/>
      <c r="G11" s="691"/>
      <c r="H11" s="691"/>
      <c r="I11" s="128"/>
    </row>
    <row r="12" spans="2:9" ht="43.5">
      <c r="B12" s="692" t="s">
        <v>83</v>
      </c>
      <c r="C12" s="202" t="s">
        <v>81</v>
      </c>
      <c r="D12" s="218" t="s">
        <v>46</v>
      </c>
      <c r="E12" s="218" t="s">
        <v>47</v>
      </c>
      <c r="F12" s="219" t="s">
        <v>644</v>
      </c>
      <c r="G12" s="219" t="s">
        <v>645</v>
      </c>
      <c r="H12" s="218" t="s">
        <v>646</v>
      </c>
      <c r="I12" s="128"/>
    </row>
    <row r="13" spans="2:9">
      <c r="B13" s="693" t="s">
        <v>84</v>
      </c>
      <c r="C13" s="574" t="s">
        <v>85</v>
      </c>
      <c r="D13" s="574" t="s">
        <v>85</v>
      </c>
      <c r="E13" s="574" t="s">
        <v>85</v>
      </c>
      <c r="F13" s="574" t="s">
        <v>85</v>
      </c>
      <c r="G13" s="574" t="s">
        <v>85</v>
      </c>
      <c r="H13" s="574" t="s">
        <v>85</v>
      </c>
      <c r="I13" s="128"/>
    </row>
    <row r="14" spans="2:9">
      <c r="B14" s="694" t="s">
        <v>808</v>
      </c>
      <c r="C14" s="695">
        <f>'Financial impact (cash)'!D31</f>
        <v>0</v>
      </c>
      <c r="D14" s="695">
        <f>'Financial impact (cash)'!E30</f>
        <v>0</v>
      </c>
      <c r="E14" s="695">
        <f>'Financial impact (cash)'!F30</f>
        <v>0</v>
      </c>
      <c r="F14" s="695">
        <f>'Financial impact (cash)'!G30</f>
        <v>0</v>
      </c>
      <c r="G14" s="695">
        <f>'Financial impact (cash)'!H30</f>
        <v>0</v>
      </c>
      <c r="H14" s="695">
        <f>'Financial impact (cash)'!I30</f>
        <v>0</v>
      </c>
      <c r="I14" s="128"/>
    </row>
    <row r="15" spans="2:9">
      <c r="C15" s="77"/>
      <c r="D15" s="696">
        <f>D14-$C$14</f>
        <v>0</v>
      </c>
      <c r="E15" s="696">
        <f>E14-$C$14</f>
        <v>0</v>
      </c>
      <c r="F15" s="696">
        <f>F14-$C$14</f>
        <v>0</v>
      </c>
      <c r="G15" s="696">
        <f>G14-$C$14</f>
        <v>0</v>
      </c>
      <c r="H15" s="696">
        <f>H14-$C$14</f>
        <v>0</v>
      </c>
      <c r="I15" s="697" t="s">
        <v>809</v>
      </c>
    </row>
    <row r="16" spans="2:9">
      <c r="C16" s="87"/>
      <c r="D16" s="696">
        <f>D14-C14</f>
        <v>0</v>
      </c>
      <c r="E16" s="696">
        <f>E14-D14</f>
        <v>0</v>
      </c>
      <c r="F16" s="696">
        <f>F14-E14</f>
        <v>0</v>
      </c>
      <c r="G16" s="696">
        <f>G14-F14</f>
        <v>0</v>
      </c>
      <c r="H16" s="696">
        <f>H14-G14</f>
        <v>0</v>
      </c>
      <c r="I16" s="697" t="s">
        <v>87</v>
      </c>
    </row>
    <row r="17" spans="1:9">
      <c r="B17" s="690"/>
      <c r="C17" s="690"/>
      <c r="D17" s="698"/>
      <c r="E17" s="698"/>
      <c r="F17" s="698"/>
      <c r="G17" s="698"/>
      <c r="H17" s="698"/>
    </row>
    <row r="18" spans="1:9">
      <c r="B18" t="s">
        <v>88</v>
      </c>
      <c r="C18" s="690"/>
      <c r="D18" s="698"/>
      <c r="E18" s="698"/>
      <c r="F18" s="698"/>
      <c r="G18" s="698"/>
      <c r="H18" s="698"/>
    </row>
    <row r="19" spans="1:9">
      <c r="B19" s="404" t="s">
        <v>79</v>
      </c>
      <c r="C19" s="690"/>
      <c r="D19" s="698"/>
      <c r="E19" s="698"/>
      <c r="F19" s="698"/>
      <c r="G19" s="698"/>
      <c r="H19" s="698"/>
    </row>
    <row r="20" spans="1:9">
      <c r="B20" s="690"/>
      <c r="C20" s="690"/>
      <c r="D20" s="698"/>
      <c r="E20" s="698"/>
      <c r="F20" s="698"/>
      <c r="G20" s="698"/>
      <c r="H20" s="698"/>
    </row>
    <row r="21" spans="1:9" ht="43.5">
      <c r="A21" s="280"/>
      <c r="B21" s="692" t="s">
        <v>89</v>
      </c>
      <c r="C21" s="202" t="s">
        <v>81</v>
      </c>
      <c r="D21" s="218" t="s">
        <v>46</v>
      </c>
      <c r="E21" s="218" t="s">
        <v>47</v>
      </c>
      <c r="F21" s="219" t="s">
        <v>644</v>
      </c>
      <c r="G21" s="219" t="s">
        <v>645</v>
      </c>
      <c r="H21" s="218" t="s">
        <v>646</v>
      </c>
    </row>
    <row r="22" spans="1:9">
      <c r="A22" s="280"/>
      <c r="B22" s="693" t="s">
        <v>90</v>
      </c>
      <c r="C22" s="574" t="s">
        <v>85</v>
      </c>
      <c r="D22" s="574" t="s">
        <v>85</v>
      </c>
      <c r="E22" s="574" t="s">
        <v>85</v>
      </c>
      <c r="F22" s="574" t="s">
        <v>85</v>
      </c>
      <c r="G22" s="574" t="s">
        <v>85</v>
      </c>
      <c r="H22" s="574" t="s">
        <v>85</v>
      </c>
    </row>
    <row r="23" spans="1:9">
      <c r="A23" s="280"/>
      <c r="B23" s="694" t="s">
        <v>91</v>
      </c>
      <c r="C23" s="695">
        <f>IF($B$19="national prices",'Capacity (national prices)'!L20,IF($B$19="local prices",'Capacity (local prices)'!L20,0))</f>
        <v>0</v>
      </c>
      <c r="D23" s="695">
        <f>IF($B$19="national prices",'Capacity (national prices)'!M20,IF($B$19="local prices",'Capacity (local prices)'!M20,0))</f>
        <v>0</v>
      </c>
      <c r="E23" s="695">
        <f>IF($B$19="national prices",'Capacity (national prices)'!N20,IF($B$19="local prices",'Capacity (local prices)'!N20,0))</f>
        <v>0</v>
      </c>
      <c r="F23" s="695">
        <f>IF($B$19="national prices",'Capacity (national prices)'!O20,IF($B$19="local prices",'Capacity (local prices)'!O20,0))</f>
        <v>0</v>
      </c>
      <c r="G23" s="695">
        <f>IF($B$19="national prices",'Capacity (national prices)'!P20,IF($B$19="local prices",'Capacity (local prices)'!P20,0))</f>
        <v>0</v>
      </c>
      <c r="H23" s="695">
        <f>IF($B$19="national prices",'Capacity (national prices)'!Q20,IF($B$19="local prices",'Capacity (local prices)'!Q20,0))</f>
        <v>0</v>
      </c>
    </row>
    <row r="24" spans="1:9">
      <c r="A24" s="280"/>
      <c r="C24" s="77"/>
      <c r="D24" s="696">
        <f>D23-$C$23</f>
        <v>0</v>
      </c>
      <c r="E24" s="696">
        <f>E23-$C$23</f>
        <v>0</v>
      </c>
      <c r="F24" s="696">
        <f>F23-$C$23</f>
        <v>0</v>
      </c>
      <c r="G24" s="696">
        <f>G23-$C$23</f>
        <v>0</v>
      </c>
      <c r="H24" s="696">
        <f>H23-$C$23</f>
        <v>0</v>
      </c>
      <c r="I24" s="697" t="s">
        <v>809</v>
      </c>
    </row>
    <row r="25" spans="1:9">
      <c r="A25" s="280"/>
      <c r="C25" s="87"/>
      <c r="D25" s="696">
        <f>D23-C23</f>
        <v>0</v>
      </c>
      <c r="E25" s="696">
        <f>E23-D23</f>
        <v>0</v>
      </c>
      <c r="F25" s="696">
        <f>F23-E23</f>
        <v>0</v>
      </c>
      <c r="G25" s="696">
        <f>G23-F23</f>
        <v>0</v>
      </c>
      <c r="H25" s="696">
        <f>H23-G23</f>
        <v>0</v>
      </c>
      <c r="I25" s="697" t="s">
        <v>87</v>
      </c>
    </row>
    <row r="26" spans="1:9">
      <c r="A26" s="280"/>
      <c r="B26" s="698"/>
      <c r="C26" s="698"/>
      <c r="D26" s="698"/>
      <c r="E26" s="698"/>
      <c r="F26" s="698"/>
      <c r="G26" s="698"/>
      <c r="H26" s="698"/>
    </row>
    <row r="27" spans="1:9" ht="43.5">
      <c r="A27" s="280"/>
      <c r="B27" s="692" t="s">
        <v>92</v>
      </c>
      <c r="C27" s="202" t="s">
        <v>81</v>
      </c>
      <c r="D27" s="218" t="s">
        <v>46</v>
      </c>
      <c r="E27" s="218" t="s">
        <v>47</v>
      </c>
      <c r="F27" s="219" t="s">
        <v>644</v>
      </c>
      <c r="G27" s="219" t="s">
        <v>645</v>
      </c>
      <c r="H27" s="218" t="s">
        <v>646</v>
      </c>
    </row>
    <row r="28" spans="1:9">
      <c r="B28" s="693"/>
      <c r="C28" s="574" t="s">
        <v>85</v>
      </c>
      <c r="D28" s="574" t="s">
        <v>85</v>
      </c>
      <c r="E28" s="574" t="s">
        <v>85</v>
      </c>
      <c r="F28" s="574" t="s">
        <v>85</v>
      </c>
      <c r="G28" s="574" t="s">
        <v>85</v>
      </c>
      <c r="H28" s="574" t="s">
        <v>85</v>
      </c>
      <c r="I28" s="128"/>
    </row>
    <row r="29" spans="1:9">
      <c r="B29" s="699" t="s">
        <v>93</v>
      </c>
      <c r="C29" s="326">
        <f>C14+C23</f>
        <v>0</v>
      </c>
      <c r="D29" s="326">
        <f t="shared" ref="D29:H29" si="2">D14+D23</f>
        <v>0</v>
      </c>
      <c r="E29" s="326">
        <f t="shared" si="2"/>
        <v>0</v>
      </c>
      <c r="F29" s="326">
        <f t="shared" si="2"/>
        <v>0</v>
      </c>
      <c r="G29" s="326">
        <f t="shared" si="2"/>
        <v>0</v>
      </c>
      <c r="H29" s="326">
        <f t="shared" si="2"/>
        <v>0</v>
      </c>
      <c r="I29" s="128"/>
    </row>
    <row r="30" spans="1:9">
      <c r="B30" s="700"/>
      <c r="C30" s="701"/>
      <c r="D30" s="702">
        <f>D29-$C$29</f>
        <v>0</v>
      </c>
      <c r="E30" s="702">
        <f t="shared" ref="E30:H30" si="3">E29-$C$29</f>
        <v>0</v>
      </c>
      <c r="F30" s="702">
        <f t="shared" si="3"/>
        <v>0</v>
      </c>
      <c r="G30" s="702">
        <f t="shared" si="3"/>
        <v>0</v>
      </c>
      <c r="H30" s="702">
        <f t="shared" si="3"/>
        <v>0</v>
      </c>
      <c r="I30" s="697" t="s">
        <v>809</v>
      </c>
    </row>
    <row r="31" spans="1:9">
      <c r="B31" s="700"/>
      <c r="C31" s="701"/>
      <c r="D31" s="703">
        <f>D29-C29</f>
        <v>0</v>
      </c>
      <c r="E31" s="703">
        <f>E29-D29</f>
        <v>0</v>
      </c>
      <c r="F31" s="703">
        <f>F29-E29</f>
        <v>0</v>
      </c>
      <c r="G31" s="703">
        <f>G29-F29</f>
        <v>0</v>
      </c>
      <c r="H31" s="703">
        <f>H29-G29</f>
        <v>0</v>
      </c>
      <c r="I31" s="697" t="s">
        <v>87</v>
      </c>
    </row>
    <row r="32" spans="1:9" ht="15" thickBot="1">
      <c r="B32" s="688"/>
      <c r="C32" s="688"/>
      <c r="D32" s="689"/>
      <c r="E32" s="689"/>
      <c r="F32" s="689"/>
      <c r="G32" s="689"/>
      <c r="H32" s="689"/>
      <c r="I32" s="313"/>
    </row>
    <row r="33" spans="1:9">
      <c r="B33" s="690"/>
      <c r="C33" s="690"/>
      <c r="D33" s="691"/>
      <c r="E33" s="691"/>
      <c r="F33" s="691"/>
      <c r="G33" s="691"/>
      <c r="H33" s="691"/>
      <c r="I33" s="128"/>
    </row>
    <row r="34" spans="1:9" ht="43.5">
      <c r="A34" t="s">
        <v>922</v>
      </c>
      <c r="B34" s="692" t="s">
        <v>94</v>
      </c>
      <c r="C34" s="704"/>
      <c r="D34" s="218" t="s">
        <v>46</v>
      </c>
      <c r="E34" s="218" t="s">
        <v>47</v>
      </c>
      <c r="F34" s="219" t="s">
        <v>644</v>
      </c>
      <c r="G34" s="219" t="s">
        <v>645</v>
      </c>
      <c r="H34" s="218" t="s">
        <v>646</v>
      </c>
      <c r="I34" s="128"/>
    </row>
    <row r="35" spans="1:9">
      <c r="B35" s="705"/>
      <c r="C35" s="706"/>
      <c r="D35" s="707"/>
      <c r="E35" s="707"/>
      <c r="F35" s="707"/>
      <c r="G35" s="707"/>
      <c r="H35" s="707"/>
      <c r="I35" s="128"/>
    </row>
    <row r="36" spans="1:9">
      <c r="B36" s="692" t="s">
        <v>95</v>
      </c>
      <c r="C36" s="708"/>
      <c r="D36" s="709"/>
      <c r="E36" s="709"/>
      <c r="F36" s="709"/>
      <c r="G36" s="709"/>
      <c r="H36" s="213"/>
      <c r="I36" s="128"/>
    </row>
    <row r="37" spans="1:9">
      <c r="B37" s="694" t="s">
        <v>991</v>
      </c>
      <c r="C37" s="710"/>
      <c r="D37" s="711">
        <f>IF($B$19="national prices",'Capacity (national prices)'!E10,IF($B$19="local prices",'Capacity (local prices)'!E10,0))</f>
        <v>0</v>
      </c>
      <c r="E37" s="711">
        <f>IF($B$19="national prices",'Capacity (national prices)'!F10,IF($B$19="local prices",'Capacity (local prices)'!F10,0))</f>
        <v>0</v>
      </c>
      <c r="F37" s="711">
        <f>IF($B$19="national prices",'Capacity (national prices)'!G10,IF($B$19="local prices",'Capacity (local prices)'!G10,0))</f>
        <v>0</v>
      </c>
      <c r="G37" s="711">
        <f>IF($B$19="national prices",'Capacity (national prices)'!H10,IF($B$19="local prices",'Capacity (local prices)'!H10,0))</f>
        <v>0</v>
      </c>
      <c r="H37" s="711">
        <f>IF($B$19="national prices",'Capacity (national prices)'!I10,IF($B$19="local prices",'Capacity (local prices)'!I10,0))</f>
        <v>0</v>
      </c>
      <c r="I37" s="128"/>
    </row>
    <row r="38" spans="1:9">
      <c r="B38" s="694" t="s">
        <v>992</v>
      </c>
      <c r="C38" s="710"/>
      <c r="D38" s="711">
        <f>IF($B$19="national prices",'Capacity (national prices)'!E11,IF($B$19="local prices",'Capacity (local prices)'!E11,0))</f>
        <v>0</v>
      </c>
      <c r="E38" s="711">
        <f>IF($B$19="national prices",'Capacity (national prices)'!F11,IF($B$19="local prices",'Capacity (local prices)'!F11,0))</f>
        <v>0</v>
      </c>
      <c r="F38" s="711">
        <f>IF($B$19="national prices",'Capacity (national prices)'!G11,IF($B$19="local prices",'Capacity (local prices)'!G11,0))</f>
        <v>0</v>
      </c>
      <c r="G38" s="711">
        <f>IF($B$19="national prices",'Capacity (national prices)'!H11,IF($B$19="local prices",'Capacity (local prices)'!H11,0))</f>
        <v>0</v>
      </c>
      <c r="H38" s="711">
        <f>IF($B$19="national prices",'Capacity (national prices)'!I11,IF($B$19="local prices",'Capacity (local prices)'!I11,0))</f>
        <v>0</v>
      </c>
      <c r="I38" s="128"/>
    </row>
    <row r="39" spans="1:9">
      <c r="B39" s="216" t="s">
        <v>993</v>
      </c>
      <c r="C39" s="712"/>
      <c r="D39" s="711">
        <f>IF($B$19="national prices",'Capacity (national prices)'!E12,IF($B$19="local prices",'Capacity (local prices)'!E12,0))</f>
        <v>0</v>
      </c>
      <c r="E39" s="711">
        <f>IF($B$19="national prices",'Capacity (national prices)'!F12,IF($B$19="local prices",'Capacity (local prices)'!F12,0))</f>
        <v>0</v>
      </c>
      <c r="F39" s="711">
        <f>IF($B$19="national prices",'Capacity (national prices)'!G12,IF($B$19="local prices",'Capacity (local prices)'!G12,0))</f>
        <v>0</v>
      </c>
      <c r="G39" s="711">
        <f>IF($B$19="national prices",'Capacity (national prices)'!H12,IF($B$19="local prices",'Capacity (local prices)'!H12,0))</f>
        <v>0</v>
      </c>
      <c r="H39" s="711">
        <f>IF($B$19="national prices",'Capacity (national prices)'!I12,IF($B$19="local prices",'Capacity (local prices)'!I12,0))</f>
        <v>0</v>
      </c>
      <c r="I39" s="128"/>
    </row>
    <row r="40" spans="1:9">
      <c r="B40" s="216" t="s">
        <v>830</v>
      </c>
      <c r="C40" s="712"/>
      <c r="D40" s="711">
        <f>IF($B$19="national prices",SUM('Capacity (national prices)'!E13:E14),IF($B$19="local prices",SUM('Capacity (local prices)'!E13:E14),0))</f>
        <v>0</v>
      </c>
      <c r="E40" s="711">
        <f>IF($B$19="national prices",SUM('Capacity (national prices)'!F13:F14),IF($B$19="local prices",SUM('Capacity (local prices)'!F13:F14),0))</f>
        <v>0</v>
      </c>
      <c r="F40" s="711">
        <f>IF($B$19="national prices",SUM('Capacity (national prices)'!G13:G14),IF($B$19="local prices",SUM('Capacity (local prices)'!G13:G14),0))</f>
        <v>0</v>
      </c>
      <c r="G40" s="711">
        <f>IF($B$19="national prices",SUM('Capacity (national prices)'!H13:H14),IF($B$19="local prices",SUM('Capacity (local prices)'!H13:H14),0))</f>
        <v>0</v>
      </c>
      <c r="H40" s="711">
        <f>IF($B$19="national prices",SUM('Capacity (national prices)'!I13:I14),IF($B$19="local prices",SUM('Capacity (local prices)'!I13:I14),0))</f>
        <v>0</v>
      </c>
      <c r="I40" s="128"/>
    </row>
    <row r="41" spans="1:9">
      <c r="B41" s="216" t="s">
        <v>898</v>
      </c>
      <c r="C41" s="712"/>
      <c r="D41" s="711">
        <f>IF($B$19="national prices",SUM('Capacity (national prices)'!E15:E18),IF($B$19="local prices",SUM('Capacity (local prices)'!E15:E18),0))</f>
        <v>0</v>
      </c>
      <c r="E41" s="711">
        <f>IF($B$19="national prices",SUM('Capacity (national prices)'!F15:F18),IF($B$19="local prices",SUM('Capacity (local prices)'!F15:F18),0))</f>
        <v>0</v>
      </c>
      <c r="F41" s="711">
        <f>IF($B$19="national prices",SUM('Capacity (national prices)'!G15:G18),IF($B$19="local prices",SUM('Capacity (local prices)'!G15:G18),0))</f>
        <v>0</v>
      </c>
      <c r="G41" s="711">
        <f>IF($B$19="national prices",SUM('Capacity (national prices)'!H15:H18),IF($B$19="local prices",SUM('Capacity (local prices)'!H15:H18),0))</f>
        <v>0</v>
      </c>
      <c r="H41" s="711">
        <f>IF($B$19="national prices",SUM('Capacity (national prices)'!I15:I18),IF($B$19="local prices",SUM('Capacity (local prices)'!I15:I18),0))</f>
        <v>0</v>
      </c>
      <c r="I41" s="128"/>
    </row>
    <row r="42" spans="1:9">
      <c r="B42" s="216" t="s">
        <v>829</v>
      </c>
      <c r="C42" s="712"/>
      <c r="D42" s="711">
        <f>IF($B$19="national prices",'Capacity (national prices)'!E19,IF($B$19="local prices",'Capacity (local prices)'!E19,0))</f>
        <v>0</v>
      </c>
      <c r="E42" s="711">
        <f>IF($B$19="national prices",'Capacity (national prices)'!F19,IF($B$19="local prices",'Capacity (local prices)'!F19,0))</f>
        <v>0</v>
      </c>
      <c r="F42" s="711">
        <f>IF($B$19="national prices",'Capacity (national prices)'!G19,IF($B$19="local prices",'Capacity (local prices)'!G19,0))</f>
        <v>0</v>
      </c>
      <c r="G42" s="711">
        <f>IF($B$19="national prices",'Capacity (national prices)'!H19,IF($B$19="local prices",'Capacity (local prices)'!H19,0))</f>
        <v>0</v>
      </c>
      <c r="H42" s="711">
        <f>IF($B$19="national prices",'Capacity (national prices)'!I19,IF($B$19="local prices",'Capacity (local prices)'!I19,0))</f>
        <v>0</v>
      </c>
      <c r="I42" s="518"/>
    </row>
    <row r="43" spans="1:9">
      <c r="I43" s="128"/>
    </row>
    <row r="44" spans="1:9">
      <c r="B44" s="690"/>
      <c r="C44" s="690"/>
      <c r="D44" s="713"/>
      <c r="E44" s="713"/>
      <c r="F44" s="713"/>
      <c r="G44" s="713"/>
      <c r="H44" s="713"/>
      <c r="I44" s="128"/>
    </row>
    <row r="46" spans="1:9">
      <c r="D46" s="741"/>
      <c r="E46" s="742"/>
      <c r="F46" s="742"/>
      <c r="G46" s="742"/>
      <c r="H46" s="742"/>
      <c r="I46" s="742"/>
    </row>
    <row r="47" spans="1:9">
      <c r="D47" s="742"/>
      <c r="E47" s="742"/>
      <c r="F47" s="742"/>
      <c r="G47" s="742"/>
      <c r="H47" s="742"/>
      <c r="I47" s="742"/>
    </row>
    <row r="48" spans="1:9">
      <c r="D48" s="741"/>
      <c r="E48" s="742"/>
      <c r="F48" s="742"/>
      <c r="G48" s="742"/>
      <c r="H48" s="742"/>
      <c r="I48" s="742"/>
    </row>
  </sheetData>
  <sheetProtection algorithmName="SHA-512" hashValue="dMx3yz0t5z8y5nUCttC8zcivth2QQ5ksXC28FhO23QzTbjCUeVyU2yffSBnjI3Wx7JvKcO0Jt/+XEiTD44rbAw==" saltValue="3m53SQU1VvnCUBhsHiOyuA==" spinCount="100000" sheet="1" objects="1" scenarios="1"/>
  <mergeCells count="2">
    <mergeCell ref="D46:I47"/>
    <mergeCell ref="D48:I48"/>
  </mergeCells>
  <phoneticPr fontId="42" type="noConversion"/>
  <pageMargins left="0.70866141732283472" right="0.70866141732283472" top="0.74803149606299213" bottom="0.74803149606299213" header="0.31496062992125984" footer="0.31496062992125984"/>
  <pageSetup paperSize="9" scale="46" fitToHeight="0" orientation="portrait" horizontalDpi="4294967293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A01E36F-3CBA-4894-82F6-D153E585BD65}">
          <x14:formula1>
            <xm:f>'Population selection'!$S$5:$S$6</xm:f>
          </x14:formula1>
          <xm:sqref>B19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8" tint="-0.499984740745262"/>
    <pageSetUpPr fitToPage="1"/>
  </sheetPr>
  <dimension ref="B1:AH60"/>
  <sheetViews>
    <sheetView showGridLines="0" zoomScale="80" zoomScaleNormal="80" zoomScaleSheetLayoutView="80" workbookViewId="0"/>
  </sheetViews>
  <sheetFormatPr defaultColWidth="8.7265625" defaultRowHeight="14.5"/>
  <cols>
    <col min="1" max="1" width="3.54296875" customWidth="1"/>
    <col min="2" max="2" width="55.26953125" style="1" customWidth="1"/>
    <col min="3" max="3" width="10.7265625" customWidth="1"/>
    <col min="4" max="8" width="11.54296875" customWidth="1"/>
    <col min="9" max="9" width="10.453125" customWidth="1"/>
    <col min="10" max="11" width="11.453125" bestFit="1" customWidth="1"/>
    <col min="12" max="12" width="10.453125" customWidth="1"/>
    <col min="13" max="13" width="11.453125" customWidth="1"/>
    <col min="14" max="14" width="12.7265625" customWidth="1"/>
    <col min="15" max="20" width="10.7265625" customWidth="1"/>
    <col min="22" max="35" width="8.7265625" customWidth="1"/>
  </cols>
  <sheetData>
    <row r="1" spans="2:34" ht="30" customHeight="1">
      <c r="B1" s="347" t="str">
        <f>'Inputs and eligible population'!B1</f>
        <v>Digital technologies to support self-management of COPD: early value assessment</v>
      </c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</row>
    <row r="2" spans="2:34" ht="38.15" customHeight="1">
      <c r="B2" s="268" t="s">
        <v>640</v>
      </c>
      <c r="C2" s="125" t="s">
        <v>74</v>
      </c>
      <c r="D2" s="125" t="s">
        <v>74</v>
      </c>
      <c r="E2" s="125" t="s">
        <v>74</v>
      </c>
      <c r="F2" s="125" t="s">
        <v>74</v>
      </c>
      <c r="G2" s="125" t="s">
        <v>74</v>
      </c>
      <c r="H2" s="125"/>
      <c r="I2" s="125" t="s">
        <v>74</v>
      </c>
      <c r="J2" s="125" t="s">
        <v>74</v>
      </c>
      <c r="K2" s="128"/>
      <c r="L2" s="125"/>
      <c r="M2" s="125"/>
      <c r="N2" s="125"/>
      <c r="O2" s="125"/>
      <c r="P2" s="125"/>
      <c r="Q2" s="125"/>
      <c r="R2" s="125"/>
      <c r="S2" s="125"/>
      <c r="T2" s="125"/>
    </row>
    <row r="3" spans="2:34">
      <c r="B3" s="127" t="s">
        <v>74</v>
      </c>
      <c r="C3" s="128" t="s">
        <v>74</v>
      </c>
      <c r="D3" s="128" t="s">
        <v>74</v>
      </c>
      <c r="E3" s="128" t="s">
        <v>74</v>
      </c>
      <c r="F3" s="128" t="s">
        <v>74</v>
      </c>
      <c r="G3" s="128" t="s">
        <v>74</v>
      </c>
      <c r="H3" s="128" t="s">
        <v>74</v>
      </c>
      <c r="I3" s="128" t="s">
        <v>74</v>
      </c>
      <c r="J3" s="128" t="s">
        <v>74</v>
      </c>
      <c r="K3" s="128"/>
      <c r="L3" s="128"/>
      <c r="M3" s="128"/>
      <c r="N3" s="128"/>
      <c r="O3" s="128"/>
      <c r="P3" s="128"/>
      <c r="Q3" s="128"/>
      <c r="R3" s="128"/>
      <c r="S3" s="128"/>
      <c r="T3" s="128"/>
    </row>
    <row r="4" spans="2:34" s="206" customFormat="1">
      <c r="B4" s="209" t="s">
        <v>641</v>
      </c>
      <c r="F4" s="128"/>
      <c r="G4" s="128"/>
      <c r="H4" s="128"/>
      <c r="I4" s="128"/>
      <c r="J4" s="128" t="s">
        <v>74</v>
      </c>
      <c r="K4" s="128"/>
      <c r="L4" s="128"/>
      <c r="M4" s="128"/>
      <c r="N4" s="128"/>
      <c r="O4" s="128"/>
      <c r="P4" s="128"/>
      <c r="Q4" s="128"/>
      <c r="R4" s="128"/>
      <c r="S4" s="128"/>
      <c r="T4" s="128"/>
    </row>
    <row r="5" spans="2:34" s="206" customFormat="1">
      <c r="B5" s="209" t="s">
        <v>642</v>
      </c>
      <c r="F5" s="128"/>
      <c r="G5" s="128"/>
      <c r="H5" s="128"/>
      <c r="I5" s="128"/>
      <c r="J5" s="128"/>
      <c r="K5" s="128"/>
      <c r="L5" s="128"/>
      <c r="M5" s="128"/>
      <c r="N5" s="128"/>
      <c r="O5" s="128"/>
      <c r="P5" s="128"/>
      <c r="Q5" s="128"/>
      <c r="R5" s="128"/>
      <c r="S5" s="128"/>
      <c r="T5" s="128"/>
    </row>
    <row r="6" spans="2:34" s="206" customFormat="1">
      <c r="B6" s="209"/>
      <c r="C6" s="128" t="s">
        <v>74</v>
      </c>
      <c r="D6" s="128" t="s">
        <v>74</v>
      </c>
      <c r="E6" s="128"/>
      <c r="F6" s="128"/>
      <c r="G6" s="128"/>
      <c r="H6" s="128"/>
      <c r="I6" s="128" t="s">
        <v>74</v>
      </c>
      <c r="J6" s="128" t="s">
        <v>74</v>
      </c>
      <c r="K6" s="128"/>
      <c r="L6" s="128"/>
      <c r="M6" s="128"/>
      <c r="N6" s="128"/>
      <c r="O6" s="128"/>
      <c r="P6" s="128"/>
      <c r="Q6" s="128"/>
      <c r="R6" s="128"/>
      <c r="S6" s="128"/>
      <c r="T6" s="128"/>
    </row>
    <row r="7" spans="2:34" s="206" customFormat="1" ht="43.5">
      <c r="B7" s="215" t="s">
        <v>82</v>
      </c>
      <c r="C7" s="217"/>
      <c r="D7" s="284" t="s">
        <v>643</v>
      </c>
      <c r="E7" s="218" t="s">
        <v>46</v>
      </c>
      <c r="F7" s="218" t="s">
        <v>47</v>
      </c>
      <c r="G7" s="219" t="s">
        <v>644</v>
      </c>
      <c r="H7" s="219" t="s">
        <v>645</v>
      </c>
      <c r="I7" s="218" t="s">
        <v>646</v>
      </c>
      <c r="K7" s="128"/>
      <c r="L7" s="128"/>
      <c r="N7" s="128"/>
      <c r="O7" s="128"/>
      <c r="P7" s="128"/>
      <c r="Q7" s="128"/>
      <c r="R7" s="128"/>
      <c r="S7" s="128"/>
      <c r="T7" s="128"/>
    </row>
    <row r="8" spans="2:34" s="140" customFormat="1">
      <c r="B8" s="190" t="s">
        <v>82</v>
      </c>
      <c r="C8" s="167"/>
      <c r="D8" s="166">
        <f>'Inputs and eligible population'!F39</f>
        <v>0</v>
      </c>
      <c r="E8" s="166">
        <f>'Inputs and eligible population'!G39</f>
        <v>0</v>
      </c>
      <c r="F8" s="166">
        <f>'Inputs and eligible population'!H39</f>
        <v>0</v>
      </c>
      <c r="G8" s="166">
        <f>'Inputs and eligible population'!I39</f>
        <v>0</v>
      </c>
      <c r="H8" s="166">
        <f>'Inputs and eligible population'!J39</f>
        <v>0</v>
      </c>
      <c r="I8" s="166">
        <f>'Inputs and eligible population'!K39</f>
        <v>0</v>
      </c>
      <c r="K8" s="128"/>
      <c r="L8" s="128"/>
    </row>
    <row r="9" spans="2:34" s="206" customFormat="1">
      <c r="B9" s="208" t="s">
        <v>74</v>
      </c>
      <c r="C9" s="128" t="s">
        <v>74</v>
      </c>
      <c r="D9" s="128" t="s">
        <v>74</v>
      </c>
      <c r="E9" s="128" t="s">
        <v>74</v>
      </c>
      <c r="F9" s="128" t="s">
        <v>74</v>
      </c>
      <c r="G9" s="128" t="s">
        <v>74</v>
      </c>
      <c r="H9" s="128"/>
      <c r="I9" s="128"/>
      <c r="K9" s="128"/>
      <c r="L9" s="128"/>
      <c r="N9" s="128"/>
      <c r="O9" s="128"/>
      <c r="P9" s="128"/>
      <c r="Q9" s="128"/>
      <c r="R9" s="128"/>
      <c r="S9" s="128"/>
      <c r="T9" s="128"/>
      <c r="AD9" s="220"/>
      <c r="AE9" s="220"/>
      <c r="AF9" s="220"/>
      <c r="AG9" s="220"/>
      <c r="AH9" s="220"/>
    </row>
    <row r="10" spans="2:34" s="206" customFormat="1">
      <c r="B10" s="239" t="s">
        <v>84</v>
      </c>
      <c r="C10" s="240"/>
      <c r="D10" s="241"/>
      <c r="E10" s="241"/>
      <c r="F10" s="241"/>
      <c r="G10" s="241"/>
      <c r="H10" s="241"/>
      <c r="I10" s="242"/>
      <c r="K10" s="128"/>
      <c r="L10" s="128"/>
      <c r="N10" s="128"/>
      <c r="O10" s="128"/>
      <c r="P10" s="128"/>
      <c r="Q10" s="128"/>
      <c r="R10" s="128"/>
      <c r="S10" s="128"/>
      <c r="T10" s="128"/>
    </row>
    <row r="11" spans="2:34" s="206" customFormat="1">
      <c r="B11" s="208"/>
      <c r="C11" s="128"/>
      <c r="D11" s="128"/>
      <c r="E11" s="128"/>
      <c r="F11" s="128"/>
      <c r="G11" s="128"/>
      <c r="H11" s="128"/>
      <c r="I11" s="128"/>
      <c r="N11" s="128"/>
      <c r="O11" s="128"/>
      <c r="P11" s="128"/>
      <c r="Q11" s="128"/>
      <c r="R11" s="128"/>
      <c r="S11" s="128"/>
      <c r="T11" s="128"/>
      <c r="AD11" s="220"/>
      <c r="AE11" s="220"/>
      <c r="AF11" s="220"/>
      <c r="AG11" s="220"/>
      <c r="AH11" s="220"/>
    </row>
    <row r="12" spans="2:34" s="206" customFormat="1">
      <c r="B12" s="224" t="s">
        <v>818</v>
      </c>
      <c r="C12" s="221"/>
      <c r="D12" s="168"/>
      <c r="E12" s="168"/>
      <c r="F12" s="168"/>
      <c r="G12" s="168"/>
      <c r="H12" s="168"/>
      <c r="I12" s="169"/>
      <c r="N12" s="128"/>
      <c r="O12" s="128"/>
      <c r="P12" s="128"/>
      <c r="Q12" s="128"/>
      <c r="R12" s="128"/>
      <c r="S12" s="128"/>
      <c r="T12" s="128"/>
    </row>
    <row r="13" spans="2:34" s="206" customFormat="1">
      <c r="B13" s="245" t="str">
        <f>'Inputs and eligible population'!D45</f>
        <v>Active+me REMOTE</v>
      </c>
      <c r="C13" s="246"/>
      <c r="D13" s="222">
        <f>'Inputs and eligible population'!L45</f>
        <v>0</v>
      </c>
      <c r="E13" s="222">
        <f>'Inputs and eligible population'!M45</f>
        <v>0</v>
      </c>
      <c r="F13" s="222">
        <f>'Inputs and eligible population'!N45</f>
        <v>0</v>
      </c>
      <c r="G13" s="222">
        <f>'Inputs and eligible population'!O45</f>
        <v>0</v>
      </c>
      <c r="H13" s="222">
        <f>'Inputs and eligible population'!P45</f>
        <v>0</v>
      </c>
      <c r="I13" s="222">
        <f>'Inputs and eligible population'!Q45</f>
        <v>0</v>
      </c>
      <c r="N13" s="128"/>
      <c r="O13" s="128"/>
      <c r="P13" s="128"/>
      <c r="Q13" s="128"/>
      <c r="R13" s="128"/>
      <c r="S13" s="128"/>
      <c r="T13" s="128"/>
    </row>
    <row r="14" spans="2:34" s="206" customFormat="1">
      <c r="B14" s="245" t="str">
        <f>'Inputs and eligible population'!D46</f>
        <v>Clinitouch</v>
      </c>
      <c r="C14" s="246"/>
      <c r="D14" s="222">
        <f>'Inputs and eligible population'!L46</f>
        <v>0</v>
      </c>
      <c r="E14" s="222">
        <f>'Inputs and eligible population'!M46</f>
        <v>0</v>
      </c>
      <c r="F14" s="222">
        <f>'Inputs and eligible population'!N46</f>
        <v>0</v>
      </c>
      <c r="G14" s="222">
        <f>'Inputs and eligible population'!O46</f>
        <v>0</v>
      </c>
      <c r="H14" s="222">
        <f>'Inputs and eligible population'!P46</f>
        <v>0</v>
      </c>
      <c r="I14" s="222">
        <f>'Inputs and eligible population'!Q46</f>
        <v>0</v>
      </c>
      <c r="N14" s="128"/>
      <c r="O14" s="128"/>
      <c r="P14" s="128"/>
      <c r="Q14" s="128"/>
      <c r="R14" s="128"/>
      <c r="S14" s="128"/>
      <c r="T14" s="128"/>
    </row>
    <row r="15" spans="2:34" s="206" customFormat="1">
      <c r="B15" s="245" t="str">
        <f>'Inputs and eligible population'!D47</f>
        <v>COPDhub</v>
      </c>
      <c r="C15" s="246"/>
      <c r="D15" s="222">
        <f>'Inputs and eligible population'!L47</f>
        <v>0</v>
      </c>
      <c r="E15" s="222">
        <f>'Inputs and eligible population'!M47</f>
        <v>0</v>
      </c>
      <c r="F15" s="222">
        <f>'Inputs and eligible population'!N47</f>
        <v>0</v>
      </c>
      <c r="G15" s="222">
        <f>'Inputs and eligible population'!O47</f>
        <v>0</v>
      </c>
      <c r="H15" s="222">
        <f>'Inputs and eligible population'!P47</f>
        <v>0</v>
      </c>
      <c r="I15" s="222">
        <f>'Inputs and eligible population'!Q47</f>
        <v>0</v>
      </c>
      <c r="N15" s="128"/>
      <c r="O15" s="128"/>
      <c r="P15" s="128"/>
      <c r="Q15" s="128"/>
      <c r="R15" s="128"/>
      <c r="S15" s="128"/>
      <c r="T15" s="128"/>
    </row>
    <row r="16" spans="2:34" s="206" customFormat="1">
      <c r="B16" s="245" t="str">
        <f>'Inputs and eligible population'!D48</f>
        <v>COPDPredict </v>
      </c>
      <c r="C16" s="246"/>
      <c r="D16" s="222">
        <f>'Inputs and eligible population'!L48</f>
        <v>0</v>
      </c>
      <c r="E16" s="222">
        <f>'Inputs and eligible population'!M48</f>
        <v>0</v>
      </c>
      <c r="F16" s="222">
        <f>'Inputs and eligible population'!N48</f>
        <v>0</v>
      </c>
      <c r="G16" s="222">
        <f>'Inputs and eligible population'!O48</f>
        <v>0</v>
      </c>
      <c r="H16" s="222">
        <f>'Inputs and eligible population'!P48</f>
        <v>0</v>
      </c>
      <c r="I16" s="222">
        <f>'Inputs and eligible population'!Q48</f>
        <v>0</v>
      </c>
      <c r="N16" s="128"/>
      <c r="O16" s="128"/>
      <c r="P16" s="128"/>
      <c r="Q16" s="128"/>
      <c r="R16" s="128"/>
      <c r="S16" s="128"/>
      <c r="T16" s="128"/>
    </row>
    <row r="17" spans="2:34" s="206" customFormat="1">
      <c r="B17" s="245" t="str">
        <f>'Inputs and eligible population'!D49</f>
        <v>Luscii</v>
      </c>
      <c r="C17" s="246"/>
      <c r="D17" s="222">
        <f>'Inputs and eligible population'!L49</f>
        <v>0</v>
      </c>
      <c r="E17" s="222">
        <f>'Inputs and eligible population'!M49</f>
        <v>0</v>
      </c>
      <c r="F17" s="222">
        <f>'Inputs and eligible population'!N49</f>
        <v>0</v>
      </c>
      <c r="G17" s="222">
        <f>'Inputs and eligible population'!O49</f>
        <v>0</v>
      </c>
      <c r="H17" s="222">
        <f>'Inputs and eligible population'!P49</f>
        <v>0</v>
      </c>
      <c r="I17" s="222">
        <f>'Inputs and eligible population'!Q49</f>
        <v>0</v>
      </c>
      <c r="N17" s="128"/>
      <c r="O17" s="128"/>
      <c r="P17" s="128"/>
      <c r="Q17" s="128"/>
      <c r="R17" s="128"/>
      <c r="S17" s="128"/>
      <c r="T17" s="128"/>
    </row>
    <row r="18" spans="2:34" s="206" customFormat="1">
      <c r="B18" s="245" t="str">
        <f>'Inputs and eligible population'!D50</f>
        <v>myCOPD</v>
      </c>
      <c r="C18" s="246"/>
      <c r="D18" s="222">
        <f>'Inputs and eligible population'!L50</f>
        <v>0</v>
      </c>
      <c r="E18" s="222">
        <f>'Inputs and eligible population'!M50</f>
        <v>0</v>
      </c>
      <c r="F18" s="222">
        <f>'Inputs and eligible population'!N50</f>
        <v>0</v>
      </c>
      <c r="G18" s="222">
        <f>'Inputs and eligible population'!O50</f>
        <v>0</v>
      </c>
      <c r="H18" s="222">
        <f>'Inputs and eligible population'!P50</f>
        <v>0</v>
      </c>
      <c r="I18" s="222">
        <f>'Inputs and eligible population'!Q50</f>
        <v>0</v>
      </c>
      <c r="N18" s="128"/>
      <c r="O18" s="128"/>
      <c r="P18" s="128"/>
      <c r="Q18" s="128"/>
      <c r="R18" s="128"/>
      <c r="S18" s="128"/>
      <c r="T18" s="128"/>
    </row>
    <row r="19" spans="2:34" s="206" customFormat="1">
      <c r="B19" s="245" t="str">
        <f>'Inputs and eligible population'!D51</f>
        <v>Standard care</v>
      </c>
      <c r="C19" s="246"/>
      <c r="D19" s="222">
        <f>'Inputs and eligible population'!L51</f>
        <v>0</v>
      </c>
      <c r="E19" s="222">
        <f>'Inputs and eligible population'!M51</f>
        <v>0</v>
      </c>
      <c r="F19" s="222">
        <f>'Inputs and eligible population'!N51</f>
        <v>0</v>
      </c>
      <c r="G19" s="222">
        <f>'Inputs and eligible population'!O51</f>
        <v>0</v>
      </c>
      <c r="H19" s="222">
        <f>'Inputs and eligible population'!P51</f>
        <v>0</v>
      </c>
      <c r="I19" s="222">
        <f>'Inputs and eligible population'!Q51</f>
        <v>0</v>
      </c>
      <c r="N19" s="128"/>
      <c r="O19" s="128"/>
      <c r="P19" s="128"/>
      <c r="Q19" s="128"/>
      <c r="R19" s="128"/>
      <c r="S19" s="128"/>
      <c r="T19" s="128"/>
    </row>
    <row r="20" spans="2:34" s="206" customFormat="1">
      <c r="B20" s="456" t="s">
        <v>817</v>
      </c>
      <c r="C20" s="167"/>
      <c r="D20" s="166">
        <f t="shared" ref="D20:I20" si="0">SUM(D13:D19)</f>
        <v>0</v>
      </c>
      <c r="E20" s="166">
        <f t="shared" si="0"/>
        <v>0</v>
      </c>
      <c r="F20" s="166">
        <f t="shared" si="0"/>
        <v>0</v>
      </c>
      <c r="G20" s="166">
        <f t="shared" si="0"/>
        <v>0</v>
      </c>
      <c r="H20" s="166">
        <f t="shared" si="0"/>
        <v>0</v>
      </c>
      <c r="I20" s="166">
        <f t="shared" si="0"/>
        <v>0</v>
      </c>
      <c r="N20" s="128"/>
      <c r="O20" s="128"/>
      <c r="P20" s="128"/>
      <c r="Q20" s="128"/>
      <c r="R20" s="128"/>
      <c r="S20" s="128"/>
      <c r="T20" s="128"/>
      <c r="V20" s="220"/>
      <c r="W20" s="220"/>
      <c r="X20" s="220"/>
      <c r="Y20" s="220"/>
      <c r="Z20" s="220"/>
      <c r="AA20" s="220"/>
      <c r="AC20" s="220"/>
      <c r="AD20" s="220"/>
      <c r="AE20" s="220"/>
      <c r="AF20" s="220"/>
      <c r="AG20" s="220"/>
      <c r="AH20" s="220"/>
    </row>
    <row r="21" spans="2:34" s="206" customFormat="1">
      <c r="B21" s="225"/>
      <c r="C21" s="128"/>
      <c r="D21" s="128"/>
      <c r="E21" s="128"/>
      <c r="F21" s="128"/>
      <c r="G21" s="128"/>
      <c r="H21" s="128"/>
      <c r="I21" s="128"/>
      <c r="N21" s="128"/>
      <c r="O21" s="128"/>
      <c r="P21" s="128"/>
      <c r="Q21" s="128"/>
      <c r="R21" s="128"/>
      <c r="S21" s="128"/>
      <c r="T21" s="128"/>
      <c r="AD21" s="220"/>
      <c r="AE21" s="220"/>
      <c r="AF21" s="220"/>
      <c r="AG21" s="220"/>
      <c r="AH21" s="220"/>
    </row>
    <row r="22" spans="2:34" s="206" customFormat="1">
      <c r="B22" s="224" t="s">
        <v>836</v>
      </c>
      <c r="C22" s="457" t="s">
        <v>713</v>
      </c>
      <c r="D22" s="575" t="s">
        <v>85</v>
      </c>
      <c r="E22" s="574" t="s">
        <v>85</v>
      </c>
      <c r="F22" s="574" t="s">
        <v>85</v>
      </c>
      <c r="G22" s="574" t="s">
        <v>85</v>
      </c>
      <c r="H22" s="574" t="s">
        <v>85</v>
      </c>
      <c r="I22" s="574" t="s">
        <v>85</v>
      </c>
      <c r="N22" s="128"/>
      <c r="O22" s="128"/>
      <c r="P22" s="128"/>
      <c r="Q22" s="128"/>
      <c r="R22" s="128"/>
      <c r="S22" s="128"/>
      <c r="T22" s="128"/>
      <c r="AD22" s="220"/>
      <c r="AE22" s="220"/>
      <c r="AF22" s="220"/>
      <c r="AG22" s="220"/>
      <c r="AH22" s="220"/>
    </row>
    <row r="23" spans="2:34" s="206" customFormat="1">
      <c r="B23" s="458" t="str">
        <f t="shared" ref="B23:B29" si="1">B13</f>
        <v>Active+me REMOTE</v>
      </c>
      <c r="C23" s="459" t="str">
        <f>IF('Unit costs'!H20=0,"",'Unit costs'!H20)</f>
        <v/>
      </c>
      <c r="D23" s="246" t="str">
        <f>IFERROR(IF($C$23="",D13*'Unit costs'!C48/1000,$C$23*D13/1000),"")</f>
        <v/>
      </c>
      <c r="E23" s="246" t="str">
        <f>IFERROR(IF($C$23="",E13*'Unit costs'!D48/1000,$C$23*E13/1000),"")</f>
        <v/>
      </c>
      <c r="F23" s="246" t="str">
        <f>IFERROR(IF($C$23="",F13*'Unit costs'!E48/1000,$C$23*F13/1000),"")</f>
        <v/>
      </c>
      <c r="G23" s="246" t="str">
        <f>IFERROR(IF($C$23="",G13*'Unit costs'!F48/1000,$C$23*G13/1000),"")</f>
        <v/>
      </c>
      <c r="H23" s="246" t="str">
        <f>IFERROR(IF($C$23="",H13*'Unit costs'!G48/1000,$C$23*H13/1000),"")</f>
        <v/>
      </c>
      <c r="I23" s="246" t="str">
        <f>IFERROR(IF($C$23="",I13*'Unit costs'!H48/1000,$C$23*I13/1000),"")</f>
        <v/>
      </c>
      <c r="N23" s="128"/>
      <c r="O23" s="128"/>
      <c r="P23" s="128"/>
      <c r="Q23" s="128"/>
      <c r="R23" s="128"/>
      <c r="S23" s="128"/>
      <c r="T23" s="128"/>
      <c r="AD23" s="220"/>
      <c r="AE23" s="220"/>
      <c r="AF23" s="220"/>
      <c r="AG23" s="220"/>
      <c r="AH23" s="220"/>
    </row>
    <row r="24" spans="2:34" s="206" customFormat="1">
      <c r="B24" s="458" t="str">
        <f t="shared" si="1"/>
        <v>Clinitouch</v>
      </c>
      <c r="C24" s="459" t="str">
        <f>IF('Unit costs'!H21=0,"",'Unit costs'!H21)</f>
        <v/>
      </c>
      <c r="D24" s="246" t="str">
        <f>IFERROR(IF($C$24="",D14*'Unit costs'!C49/1000,$C$24*D14/1000),"")</f>
        <v/>
      </c>
      <c r="E24" s="246" t="str">
        <f>IFERROR(IF($C$24="",E14*'Unit costs'!D49/1000,$C$24*E14/1000),"")</f>
        <v/>
      </c>
      <c r="F24" s="246" t="str">
        <f>IFERROR(IF($C$24="",F14*'Unit costs'!E49/1000,$C$24*F14/1000),"")</f>
        <v/>
      </c>
      <c r="G24" s="246" t="str">
        <f>IFERROR(IF($C$24="",G14*'Unit costs'!F49/1000,$C$24*G14/1000),"")</f>
        <v/>
      </c>
      <c r="H24" s="246" t="str">
        <f>IFERROR(IF($C$24="",H14*'Unit costs'!G49/1000,$C$24*H14/1000),"")</f>
        <v/>
      </c>
      <c r="I24" s="246" t="str">
        <f>IFERROR(IF($C$24="",I14*'Unit costs'!H49/1000,$C$24*I14/1000),"")</f>
        <v/>
      </c>
      <c r="N24" s="128"/>
      <c r="O24" s="128"/>
      <c r="P24" s="128"/>
      <c r="Q24" s="128"/>
      <c r="R24" s="128"/>
      <c r="S24" s="128"/>
      <c r="T24" s="128"/>
      <c r="AD24" s="220"/>
      <c r="AE24" s="220"/>
      <c r="AF24" s="220"/>
      <c r="AG24" s="220"/>
      <c r="AH24" s="220"/>
    </row>
    <row r="25" spans="2:34" s="206" customFormat="1">
      <c r="B25" s="458" t="str">
        <f t="shared" si="1"/>
        <v>COPDhub</v>
      </c>
      <c r="C25" s="459" t="str">
        <f>IF('Unit costs'!H22=0,"",'Unit costs'!H22)</f>
        <v/>
      </c>
      <c r="D25" s="246" t="str">
        <f>IFERROR(IF($C$25="",D15*'Unit costs'!C50/1000,$C$25*D15/1000),"")</f>
        <v/>
      </c>
      <c r="E25" s="246" t="str">
        <f>IFERROR(IF($C$25="",E15*'Unit costs'!D50/1000,$C$25*E15/1000),"")</f>
        <v/>
      </c>
      <c r="F25" s="246" t="str">
        <f>IFERROR(IF($C$25="",F15*'Unit costs'!E50/1000,$C$25*F15/1000),"")</f>
        <v/>
      </c>
      <c r="G25" s="246" t="str">
        <f>IFERROR(IF($C$25="",G15*'Unit costs'!F50/1000,$C$25*G15/1000),"")</f>
        <v/>
      </c>
      <c r="H25" s="246" t="str">
        <f>IFERROR(IF($C$25="",H15*'Unit costs'!G50/1000,$C$25*H15/1000),"")</f>
        <v/>
      </c>
      <c r="I25" s="246" t="str">
        <f>IFERROR(IF($C$25="",I15*'Unit costs'!H50/1000,$C$25*I15/1000),"")</f>
        <v/>
      </c>
      <c r="N25" s="128"/>
      <c r="O25" s="128"/>
      <c r="P25" s="128"/>
      <c r="Q25" s="128"/>
      <c r="R25" s="128"/>
      <c r="S25" s="128"/>
      <c r="T25" s="128"/>
      <c r="AD25" s="220"/>
      <c r="AE25" s="220"/>
      <c r="AF25" s="220"/>
      <c r="AG25" s="220"/>
      <c r="AH25" s="220"/>
    </row>
    <row r="26" spans="2:34" s="206" customFormat="1">
      <c r="B26" s="458" t="str">
        <f t="shared" si="1"/>
        <v>COPDPredict </v>
      </c>
      <c r="C26" s="459" t="str">
        <f>IF('Unit costs'!H23=0,"",'Unit costs'!H23)</f>
        <v/>
      </c>
      <c r="D26" s="246" t="str">
        <f>IFERROR(IF($C$26="",D16*'Unit costs'!C51/1000,$C$26*D16/1000),"")</f>
        <v/>
      </c>
      <c r="E26" s="246" t="str">
        <f>IFERROR(IF($C$26="",E16*'Unit costs'!D51/1000,$C$26*E16/1000),"")</f>
        <v/>
      </c>
      <c r="F26" s="246" t="str">
        <f>IFERROR(IF($C$26="",F16*'Unit costs'!E51/1000,$C$26*F16/1000),"")</f>
        <v/>
      </c>
      <c r="G26" s="246" t="str">
        <f>IFERROR(IF($C$26="",G16*'Unit costs'!F51/1000,$C$26*G16/1000),"")</f>
        <v/>
      </c>
      <c r="H26" s="246" t="str">
        <f>IFERROR(IF($C$26="",H16*'Unit costs'!G51/1000,$C$26*H16/1000),"")</f>
        <v/>
      </c>
      <c r="I26" s="246" t="str">
        <f>IFERROR(IF($C$26="",I16*'Unit costs'!H51/1000,$C$26*I16/1000),"")</f>
        <v/>
      </c>
      <c r="N26" s="128"/>
      <c r="O26" s="128"/>
      <c r="P26" s="128"/>
      <c r="Q26" s="128"/>
      <c r="R26" s="128"/>
      <c r="S26" s="128"/>
      <c r="T26" s="128"/>
      <c r="AD26" s="220"/>
      <c r="AE26" s="220"/>
      <c r="AF26" s="220"/>
      <c r="AG26" s="220"/>
      <c r="AH26" s="220"/>
    </row>
    <row r="27" spans="2:34" s="206" customFormat="1">
      <c r="B27" s="458" t="str">
        <f t="shared" si="1"/>
        <v>Luscii</v>
      </c>
      <c r="C27" s="459" t="str">
        <f>IF('Unit costs'!H24=0,"",'Unit costs'!H24)</f>
        <v/>
      </c>
      <c r="D27" s="246" t="str">
        <f>IFERROR(IF($C$27="",D17*'Unit costs'!C52/1000,$C$27*D17/1000),"")</f>
        <v/>
      </c>
      <c r="E27" s="246" t="str">
        <f>IFERROR(IF($C$27="",E17*'Unit costs'!D52/1000,$C$27*E17/1000),"")</f>
        <v/>
      </c>
      <c r="F27" s="246" t="str">
        <f>IFERROR(IF($C$27="",F17*'Unit costs'!E52/1000,$C$27*F17/1000),"")</f>
        <v/>
      </c>
      <c r="G27" s="246" t="str">
        <f>IFERROR(IF($C$27="",G17*'Unit costs'!F52/1000,$C$27*G17/1000),"")</f>
        <v/>
      </c>
      <c r="H27" s="246" t="str">
        <f>IFERROR(IF($C$27="",H17*'Unit costs'!G52/1000,$C$27*H17/1000),"")</f>
        <v/>
      </c>
      <c r="I27" s="246" t="str">
        <f>IFERROR(IF($C$27="",I17*'Unit costs'!H52/1000,$C$27*I17/1000),"")</f>
        <v/>
      </c>
      <c r="N27" s="128"/>
      <c r="O27" s="128"/>
      <c r="P27" s="128"/>
      <c r="Q27" s="128"/>
      <c r="R27" s="128"/>
      <c r="S27" s="128"/>
      <c r="T27" s="128"/>
      <c r="AD27" s="220"/>
      <c r="AE27" s="220"/>
      <c r="AF27" s="220"/>
      <c r="AG27" s="220"/>
      <c r="AH27" s="220"/>
    </row>
    <row r="28" spans="2:34" s="206" customFormat="1">
      <c r="B28" s="458" t="str">
        <f t="shared" si="1"/>
        <v>myCOPD</v>
      </c>
      <c r="C28" s="459" t="str">
        <f>IF('Unit costs'!H25=0,"",'Unit costs'!H25)</f>
        <v/>
      </c>
      <c r="D28" s="246" t="str">
        <f>IFERROR(IF($C$28="",D18*'Unit costs'!C53/1000,$C$28*D18/1000),"")</f>
        <v/>
      </c>
      <c r="E28" s="246" t="str">
        <f>IFERROR(IF($C$28="",E18*'Unit costs'!D53/1000,$C$28*E18/1000),"")</f>
        <v/>
      </c>
      <c r="F28" s="246" t="str">
        <f>IFERROR(IF($C$28="",F18*'Unit costs'!E53/1000,$C$28*F18/1000),"")</f>
        <v/>
      </c>
      <c r="G28" s="246" t="str">
        <f>IFERROR(IF($C$28="",G18*'Unit costs'!F53/1000,$C$28*G18/1000),"")</f>
        <v/>
      </c>
      <c r="H28" s="246" t="str">
        <f>IFERROR(IF($C$28="",H18*'Unit costs'!G53/1000,$C$28*H18/1000),"")</f>
        <v/>
      </c>
      <c r="I28" s="246" t="str">
        <f>IFERROR(IF($C$28="",I18*'Unit costs'!H53/1000,$C$28*I18/1000),"")</f>
        <v/>
      </c>
      <c r="N28" s="128"/>
      <c r="O28" s="128"/>
      <c r="P28" s="128"/>
      <c r="Q28" s="128"/>
      <c r="R28" s="128"/>
      <c r="S28" s="128"/>
      <c r="T28" s="128"/>
      <c r="AD28" s="220"/>
      <c r="AE28" s="220"/>
      <c r="AF28" s="220"/>
      <c r="AG28" s="220"/>
      <c r="AH28" s="220"/>
    </row>
    <row r="29" spans="2:34" s="206" customFormat="1">
      <c r="B29" s="458" t="str">
        <f t="shared" si="1"/>
        <v>Standard care</v>
      </c>
      <c r="C29" s="459" t="str">
        <f>IF('Unit costs'!H26=0,"",'Unit costs'!H26)</f>
        <v/>
      </c>
      <c r="D29" s="246">
        <f>IFERROR(IF($C$29="",D19*'Unit costs'!C54/1000,$C$29*D19/1000),"")</f>
        <v>0</v>
      </c>
      <c r="E29" s="246">
        <f>IFERROR(IF($C$29="",E19*'Unit costs'!D54/1000,$C$29*E19/1000),"")</f>
        <v>0</v>
      </c>
      <c r="F29" s="246">
        <f>IFERROR(IF($C$29="",F19*'Unit costs'!E54/1000,$C$29*F19/1000),"")</f>
        <v>0</v>
      </c>
      <c r="G29" s="246">
        <f>IFERROR(IF($C$29="",G19*'Unit costs'!F54/1000,$C$29*G19/1000),"")</f>
        <v>0</v>
      </c>
      <c r="H29" s="246">
        <f>IFERROR(IF($C$29="",H19*'Unit costs'!G54/1000,$C$29*H19/1000),"")</f>
        <v>0</v>
      </c>
      <c r="I29" s="246">
        <f>IFERROR(IF($C$29="",I19*'Unit costs'!H54/1000,$C$29*I19/1000),"")</f>
        <v>0</v>
      </c>
      <c r="N29" s="128"/>
      <c r="O29" s="128"/>
      <c r="P29" s="128"/>
      <c r="Q29" s="128"/>
      <c r="R29" s="128"/>
      <c r="S29" s="128"/>
      <c r="T29" s="128"/>
      <c r="AD29" s="220"/>
      <c r="AE29" s="220"/>
      <c r="AF29" s="220"/>
      <c r="AG29" s="220"/>
      <c r="AH29" s="220"/>
    </row>
    <row r="30" spans="2:34" s="206" customFormat="1">
      <c r="B30" s="482" t="s">
        <v>819</v>
      </c>
      <c r="C30" s="621"/>
      <c r="D30" s="483">
        <f t="shared" ref="D30:I30" si="2">SUM(D23:D28)</f>
        <v>0</v>
      </c>
      <c r="E30" s="483">
        <f t="shared" si="2"/>
        <v>0</v>
      </c>
      <c r="F30" s="483">
        <f t="shared" si="2"/>
        <v>0</v>
      </c>
      <c r="G30" s="483">
        <f t="shared" si="2"/>
        <v>0</v>
      </c>
      <c r="H30" s="483">
        <f t="shared" si="2"/>
        <v>0</v>
      </c>
      <c r="I30" s="483">
        <f t="shared" si="2"/>
        <v>0</v>
      </c>
      <c r="J30" s="252"/>
      <c r="N30" s="128"/>
      <c r="O30" s="128"/>
      <c r="P30" s="128"/>
      <c r="Q30" s="128"/>
      <c r="R30" s="128"/>
      <c r="S30" s="128"/>
      <c r="T30" s="128"/>
      <c r="AD30" s="220"/>
      <c r="AE30" s="220"/>
      <c r="AF30" s="220"/>
      <c r="AG30" s="220"/>
      <c r="AH30" s="220"/>
    </row>
    <row r="31" spans="2:34" s="206" customFormat="1">
      <c r="B31" s="225"/>
      <c r="C31" s="128"/>
      <c r="D31" s="128"/>
      <c r="E31" s="128"/>
      <c r="F31" s="128"/>
      <c r="G31" s="128"/>
      <c r="H31" s="128"/>
      <c r="I31" s="128"/>
      <c r="N31" s="128"/>
      <c r="O31" s="128"/>
      <c r="P31" s="128"/>
      <c r="Q31" s="128"/>
      <c r="R31" s="128"/>
      <c r="S31" s="128"/>
      <c r="T31" s="128"/>
      <c r="AD31" s="220"/>
      <c r="AE31" s="220"/>
      <c r="AF31" s="220"/>
      <c r="AG31" s="220"/>
      <c r="AH31" s="220"/>
    </row>
    <row r="32" spans="2:34" s="206" customFormat="1">
      <c r="B32" s="269"/>
      <c r="C32" s="223"/>
      <c r="D32" s="251" t="s">
        <v>86</v>
      </c>
      <c r="E32" s="171">
        <f>E30-$D$30</f>
        <v>0</v>
      </c>
      <c r="F32" s="171">
        <f t="shared" ref="F32:I32" si="3">F30-$D$30</f>
        <v>0</v>
      </c>
      <c r="G32" s="171">
        <f t="shared" si="3"/>
        <v>0</v>
      </c>
      <c r="H32" s="171">
        <f t="shared" si="3"/>
        <v>0</v>
      </c>
      <c r="I32" s="171">
        <f t="shared" si="3"/>
        <v>0</v>
      </c>
      <c r="N32" s="128"/>
      <c r="O32" s="128"/>
      <c r="P32" s="128"/>
      <c r="Q32" s="128"/>
      <c r="R32" s="128"/>
      <c r="S32" s="128"/>
      <c r="T32" s="128"/>
      <c r="AD32" s="220"/>
      <c r="AE32" s="220"/>
      <c r="AF32" s="220"/>
      <c r="AG32" s="220"/>
      <c r="AH32" s="220"/>
    </row>
    <row r="33" spans="2:34" s="206" customFormat="1">
      <c r="B33" s="269"/>
      <c r="C33" s="223"/>
      <c r="D33" s="227" t="s">
        <v>647</v>
      </c>
      <c r="E33" s="171">
        <f>E32</f>
        <v>0</v>
      </c>
      <c r="F33" s="172">
        <f>F32-E32</f>
        <v>0</v>
      </c>
      <c r="G33" s="172">
        <f t="shared" ref="G33:I33" si="4">G32-F32</f>
        <v>0</v>
      </c>
      <c r="H33" s="172">
        <f t="shared" si="4"/>
        <v>0</v>
      </c>
      <c r="I33" s="172">
        <f t="shared" si="4"/>
        <v>0</v>
      </c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AD33" s="220"/>
      <c r="AE33" s="220"/>
      <c r="AF33" s="220"/>
      <c r="AG33" s="220"/>
      <c r="AH33" s="220"/>
    </row>
    <row r="35" spans="2:34">
      <c r="D35" s="306"/>
      <c r="J35" s="206"/>
      <c r="K35" s="206"/>
    </row>
    <row r="36" spans="2:34">
      <c r="E36" s="306"/>
      <c r="F36" s="306"/>
      <c r="G36" s="306"/>
      <c r="H36" s="306"/>
      <c r="I36" s="306"/>
      <c r="J36" s="206"/>
      <c r="K36" s="206"/>
    </row>
    <row r="37" spans="2:34">
      <c r="J37" s="206"/>
      <c r="K37" s="206"/>
    </row>
    <row r="58" spans="5:5">
      <c r="E58" s="212"/>
    </row>
    <row r="59" spans="5:5">
      <c r="E59" s="212"/>
    </row>
    <row r="60" spans="5:5">
      <c r="E60" s="212"/>
    </row>
  </sheetData>
  <sheetProtection algorithmName="SHA-512" hashValue="nMdVWxGBKcjk5C3NSEkTF0cm0w/m5TFtFXK5JLtkgH4m30xVFXbmDFZzeIZj5Py7iv3qyDr/ZSQ46q26Nibu4w==" saltValue="oc+pXB2S7TQW4VjbzSBYHQ==" spinCount="100000" sheet="1" objects="1" scenarios="1"/>
  <phoneticPr fontId="42" type="noConversion"/>
  <pageMargins left="0.70866141732283472" right="0.70866141732283472" top="0.74803149606299213" bottom="0.74803149606299213" header="0.31496062992125984" footer="0.31496062992125984"/>
  <pageSetup paperSize="9" scale="59" fitToHeight="0" orientation="portrait" horizontalDpi="4294967293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3207F5-C3E9-4E28-A4CE-1F3C792FCD3E}">
  <sheetPr>
    <tabColor theme="8" tint="-0.499984740745262"/>
    <pageSetUpPr fitToPage="1"/>
  </sheetPr>
  <dimension ref="A1:AM56"/>
  <sheetViews>
    <sheetView showGridLines="0" zoomScale="80" zoomScaleNormal="80" zoomScaleSheetLayoutView="80" workbookViewId="0"/>
  </sheetViews>
  <sheetFormatPr defaultColWidth="8.7265625" defaultRowHeight="14.5"/>
  <cols>
    <col min="1" max="1" width="3.54296875" customWidth="1"/>
    <col min="2" max="2" width="56.54296875" style="1" customWidth="1"/>
    <col min="3" max="9" width="12.54296875" customWidth="1"/>
    <col min="10" max="10" width="1.7265625" customWidth="1"/>
    <col min="11" max="11" width="11.54296875" customWidth="1"/>
    <col min="12" max="12" width="10.453125" customWidth="1"/>
    <col min="13" max="13" width="11.54296875" customWidth="1"/>
    <col min="14" max="14" width="12.7265625" customWidth="1"/>
    <col min="15" max="19" width="11.54296875" customWidth="1"/>
    <col min="20" max="25" width="10.7265625" customWidth="1"/>
    <col min="27" max="40" width="0" hidden="1" customWidth="1"/>
  </cols>
  <sheetData>
    <row r="1" spans="1:39" ht="30" customHeight="1">
      <c r="B1" s="347" t="str">
        <f>'Inputs and eligible population'!B1</f>
        <v>Digital technologies to support self-management of COPD: early value assessment</v>
      </c>
      <c r="C1" s="125"/>
      <c r="D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R1" s="125"/>
      <c r="S1" s="125"/>
      <c r="T1" s="125"/>
      <c r="U1" s="125"/>
      <c r="V1" s="125"/>
      <c r="W1" s="125"/>
      <c r="X1" s="125"/>
      <c r="Y1" s="125"/>
    </row>
    <row r="2" spans="1:39" ht="42.65" customHeight="1">
      <c r="B2" s="188" t="s">
        <v>648</v>
      </c>
      <c r="C2" s="125" t="s">
        <v>74</v>
      </c>
      <c r="D2" s="125" t="s">
        <v>74</v>
      </c>
      <c r="E2" s="312"/>
      <c r="F2" s="125" t="s">
        <v>74</v>
      </c>
      <c r="G2" s="125" t="s">
        <v>74</v>
      </c>
      <c r="H2" s="125" t="s">
        <v>74</v>
      </c>
      <c r="I2" s="125" t="s">
        <v>74</v>
      </c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</row>
    <row r="3" spans="1:39" ht="14.65" customHeight="1">
      <c r="B3" s="127" t="s">
        <v>74</v>
      </c>
      <c r="C3" s="128" t="s">
        <v>74</v>
      </c>
      <c r="D3" s="128" t="s">
        <v>74</v>
      </c>
      <c r="F3" s="128" t="s">
        <v>74</v>
      </c>
      <c r="G3" s="128" t="s">
        <v>74</v>
      </c>
      <c r="H3" s="128" t="s">
        <v>74</v>
      </c>
      <c r="I3" s="128" t="s">
        <v>74</v>
      </c>
      <c r="J3" s="125"/>
      <c r="K3" s="125"/>
      <c r="L3" s="125"/>
      <c r="M3" s="125"/>
      <c r="N3" s="125"/>
      <c r="O3" s="125"/>
      <c r="P3" s="125"/>
      <c r="Q3" s="128"/>
      <c r="R3" s="128"/>
      <c r="S3" s="128"/>
      <c r="T3" s="128"/>
      <c r="U3" s="128"/>
      <c r="V3" s="128"/>
      <c r="W3" s="128"/>
      <c r="X3" s="128"/>
      <c r="Y3" s="128"/>
    </row>
    <row r="4" spans="1:39" ht="14.65" customHeight="1">
      <c r="B4" t="s">
        <v>649</v>
      </c>
      <c r="C4" s="128"/>
      <c r="D4" s="128"/>
      <c r="F4" s="128"/>
      <c r="G4" s="128"/>
      <c r="H4" s="128"/>
      <c r="I4" s="128"/>
      <c r="J4" s="128"/>
      <c r="K4" s="128"/>
      <c r="L4" s="128"/>
      <c r="M4" s="128"/>
      <c r="N4" s="128"/>
      <c r="O4" s="128"/>
      <c r="P4" s="128"/>
      <c r="Q4" s="128"/>
      <c r="R4" s="128"/>
      <c r="S4" s="128"/>
      <c r="T4" s="128"/>
      <c r="U4" s="128"/>
      <c r="V4" s="128"/>
      <c r="W4" s="128"/>
      <c r="X4" s="128"/>
      <c r="Y4" s="128"/>
    </row>
    <row r="5" spans="1:39" ht="14.65" customHeight="1">
      <c r="B5" s="4"/>
      <c r="F5" s="128"/>
      <c r="G5" s="128"/>
      <c r="H5" s="128"/>
      <c r="I5" s="128"/>
      <c r="J5" s="128"/>
      <c r="K5" s="128"/>
      <c r="L5" s="128"/>
      <c r="M5" s="128"/>
      <c r="N5" s="128"/>
      <c r="O5" s="128"/>
      <c r="P5" s="128"/>
      <c r="Q5" s="128"/>
      <c r="R5" s="128"/>
      <c r="S5" s="128"/>
      <c r="T5" s="128"/>
      <c r="U5" s="128"/>
      <c r="V5" s="128"/>
      <c r="W5" s="128"/>
      <c r="X5" s="128"/>
      <c r="Y5" s="128"/>
    </row>
    <row r="6" spans="1:39" ht="43.5">
      <c r="B6" s="215" t="s">
        <v>82</v>
      </c>
      <c r="C6" s="185"/>
      <c r="D6" s="284" t="s">
        <v>643</v>
      </c>
      <c r="E6" s="213" t="s">
        <v>46</v>
      </c>
      <c r="F6" s="213" t="s">
        <v>47</v>
      </c>
      <c r="G6" s="154" t="s">
        <v>644</v>
      </c>
      <c r="H6" s="154" t="s">
        <v>645</v>
      </c>
      <c r="I6" s="213" t="s">
        <v>646</v>
      </c>
      <c r="L6" s="284" t="s">
        <v>643</v>
      </c>
      <c r="M6" s="213" t="s">
        <v>46</v>
      </c>
      <c r="N6" s="213" t="s">
        <v>47</v>
      </c>
      <c r="O6" s="154" t="s">
        <v>644</v>
      </c>
      <c r="P6" s="154" t="s">
        <v>645</v>
      </c>
      <c r="Q6" s="213" t="s">
        <v>646</v>
      </c>
      <c r="R6" s="128"/>
      <c r="S6" s="128"/>
      <c r="T6" s="128"/>
      <c r="U6" s="128"/>
      <c r="V6" s="128"/>
      <c r="W6" s="128"/>
      <c r="X6" s="128"/>
      <c r="Y6" s="128"/>
      <c r="AI6" s="229"/>
      <c r="AJ6" s="229"/>
      <c r="AK6" s="229"/>
      <c r="AL6" s="229"/>
      <c r="AM6" s="229"/>
    </row>
    <row r="7" spans="1:39">
      <c r="B7" s="190" t="s">
        <v>82</v>
      </c>
      <c r="C7" s="156"/>
      <c r="D7" s="270">
        <f>'Inputs and eligible population'!F39</f>
        <v>0</v>
      </c>
      <c r="E7" s="270">
        <f>'Inputs and eligible population'!G39</f>
        <v>0</v>
      </c>
      <c r="F7" s="270">
        <f>'Inputs and eligible population'!H39</f>
        <v>0</v>
      </c>
      <c r="G7" s="270">
        <f>'Inputs and eligible population'!I39</f>
        <v>0</v>
      </c>
      <c r="H7" s="270">
        <f>'Inputs and eligible population'!J39</f>
        <v>0</v>
      </c>
      <c r="I7" s="270">
        <f>'Inputs and eligible population'!K39</f>
        <v>0</v>
      </c>
      <c r="P7" s="128"/>
      <c r="Q7" s="128"/>
      <c r="R7" s="128"/>
      <c r="S7" s="128"/>
      <c r="T7" s="128"/>
      <c r="U7" s="128"/>
      <c r="V7" s="128"/>
      <c r="W7" s="128"/>
      <c r="X7" s="128"/>
      <c r="Y7" s="128"/>
      <c r="AI7" s="229"/>
      <c r="AJ7" s="229"/>
      <c r="AK7" s="229"/>
      <c r="AL7" s="229"/>
      <c r="AM7" s="229"/>
    </row>
    <row r="8" spans="1:39">
      <c r="B8"/>
      <c r="P8" s="128"/>
      <c r="Q8" s="128"/>
      <c r="R8" s="128"/>
      <c r="S8" s="128"/>
      <c r="T8" s="128"/>
      <c r="U8" s="128"/>
      <c r="V8" s="128"/>
      <c r="W8" s="128"/>
      <c r="X8" s="128"/>
      <c r="Y8" s="128"/>
      <c r="AI8" s="229"/>
      <c r="AJ8" s="229"/>
      <c r="AK8" s="229"/>
      <c r="AL8" s="229"/>
      <c r="AM8" s="229"/>
    </row>
    <row r="9" spans="1:39">
      <c r="B9" s="224" t="s">
        <v>650</v>
      </c>
      <c r="C9" s="286"/>
      <c r="D9" s="286"/>
      <c r="E9" s="287"/>
      <c r="F9" s="286"/>
      <c r="G9" s="288"/>
      <c r="H9" s="289"/>
      <c r="I9" s="354"/>
      <c r="L9" s="211" t="s">
        <v>85</v>
      </c>
      <c r="M9" s="211" t="s">
        <v>85</v>
      </c>
      <c r="N9" s="211" t="s">
        <v>85</v>
      </c>
      <c r="O9" s="211" t="s">
        <v>85</v>
      </c>
      <c r="P9" s="211" t="s">
        <v>85</v>
      </c>
      <c r="Q9" s="211" t="s">
        <v>85</v>
      </c>
      <c r="R9" s="128"/>
      <c r="S9" s="128"/>
      <c r="T9" s="128"/>
      <c r="U9" s="128"/>
      <c r="V9" s="128"/>
      <c r="W9" s="128"/>
      <c r="X9" s="128"/>
      <c r="Y9" s="128"/>
      <c r="AI9" s="229"/>
      <c r="AJ9" s="229"/>
      <c r="AK9" s="229"/>
      <c r="AL9" s="229"/>
      <c r="AM9" s="229"/>
    </row>
    <row r="10" spans="1:39">
      <c r="A10" s="519"/>
      <c r="B10" s="520" t="str">
        <f>B23</f>
        <v>GP Appointments</v>
      </c>
      <c r="C10" s="521"/>
      <c r="D10" s="522">
        <f>D27</f>
        <v>0</v>
      </c>
      <c r="E10" s="522">
        <f t="shared" ref="E10:I10" si="0">E27</f>
        <v>0</v>
      </c>
      <c r="F10" s="522">
        <f t="shared" si="0"/>
        <v>0</v>
      </c>
      <c r="G10" s="522">
        <f t="shared" si="0"/>
        <v>0</v>
      </c>
      <c r="H10" s="522">
        <f t="shared" si="0"/>
        <v>0</v>
      </c>
      <c r="I10" s="522">
        <f t="shared" si="0"/>
        <v>0</v>
      </c>
      <c r="L10" s="326">
        <f>L27</f>
        <v>0</v>
      </c>
      <c r="M10" s="326">
        <f t="shared" ref="M10:Q10" si="1">M27</f>
        <v>0</v>
      </c>
      <c r="N10" s="326">
        <f t="shared" si="1"/>
        <v>0</v>
      </c>
      <c r="O10" s="326">
        <f t="shared" si="1"/>
        <v>0</v>
      </c>
      <c r="P10" s="326">
        <f t="shared" si="1"/>
        <v>0</v>
      </c>
      <c r="Q10" s="326">
        <f t="shared" si="1"/>
        <v>0</v>
      </c>
      <c r="R10" s="128"/>
      <c r="S10" s="128"/>
      <c r="T10" s="128"/>
      <c r="U10" s="128"/>
      <c r="V10" s="128"/>
      <c r="W10" s="128"/>
      <c r="X10" s="128"/>
      <c r="Y10" s="128"/>
      <c r="AI10" s="229"/>
      <c r="AJ10" s="229"/>
      <c r="AK10" s="229"/>
      <c r="AL10" s="229"/>
      <c r="AM10" s="229"/>
    </row>
    <row r="11" spans="1:39">
      <c r="A11" s="425"/>
      <c r="B11" s="426" t="str">
        <f>B30</f>
        <v>Hospital admissions</v>
      </c>
      <c r="C11" s="427"/>
      <c r="D11" s="428">
        <f>D34</f>
        <v>0</v>
      </c>
      <c r="E11" s="428">
        <f t="shared" ref="E11:I11" si="2">E34</f>
        <v>0</v>
      </c>
      <c r="F11" s="428">
        <f t="shared" si="2"/>
        <v>0</v>
      </c>
      <c r="G11" s="428">
        <f t="shared" si="2"/>
        <v>0</v>
      </c>
      <c r="H11" s="428">
        <f t="shared" si="2"/>
        <v>0</v>
      </c>
      <c r="I11" s="428">
        <f t="shared" si="2"/>
        <v>0</v>
      </c>
      <c r="L11" s="326">
        <f>L34</f>
        <v>0</v>
      </c>
      <c r="M11" s="326">
        <f t="shared" ref="M11:Q11" si="3">M34</f>
        <v>0</v>
      </c>
      <c r="N11" s="326">
        <f t="shared" si="3"/>
        <v>0</v>
      </c>
      <c r="O11" s="326">
        <f t="shared" si="3"/>
        <v>0</v>
      </c>
      <c r="P11" s="326">
        <f t="shared" si="3"/>
        <v>0</v>
      </c>
      <c r="Q11" s="326">
        <f t="shared" si="3"/>
        <v>0</v>
      </c>
      <c r="R11" s="128"/>
      <c r="S11" s="128"/>
      <c r="T11" s="128"/>
      <c r="U11" s="128"/>
      <c r="V11" s="128"/>
      <c r="W11" s="128"/>
      <c r="X11" s="128"/>
      <c r="Y11" s="128"/>
      <c r="AI11" s="229"/>
      <c r="AJ11" s="229"/>
      <c r="AK11" s="229"/>
      <c r="AL11" s="229"/>
      <c r="AM11" s="229"/>
    </row>
    <row r="12" spans="1:39">
      <c r="A12" s="414"/>
      <c r="B12" s="422" t="str">
        <f>B37</f>
        <v>A&amp;E attendances</v>
      </c>
      <c r="C12" s="423"/>
      <c r="D12" s="424">
        <f>D41</f>
        <v>0</v>
      </c>
      <c r="E12" s="424">
        <f t="shared" ref="E12:I12" si="4">E41</f>
        <v>0</v>
      </c>
      <c r="F12" s="424">
        <f t="shared" si="4"/>
        <v>0</v>
      </c>
      <c r="G12" s="424">
        <f t="shared" si="4"/>
        <v>0</v>
      </c>
      <c r="H12" s="424">
        <f t="shared" si="4"/>
        <v>0</v>
      </c>
      <c r="I12" s="424">
        <f t="shared" si="4"/>
        <v>0</v>
      </c>
      <c r="L12" s="416">
        <f>L41</f>
        <v>0</v>
      </c>
      <c r="M12" s="416">
        <f t="shared" ref="M12:Q12" si="5">M41</f>
        <v>0</v>
      </c>
      <c r="N12" s="416">
        <f t="shared" si="5"/>
        <v>0</v>
      </c>
      <c r="O12" s="416">
        <f t="shared" si="5"/>
        <v>0</v>
      </c>
      <c r="P12" s="416">
        <f t="shared" si="5"/>
        <v>0</v>
      </c>
      <c r="Q12" s="416">
        <f t="shared" si="5"/>
        <v>0</v>
      </c>
      <c r="R12" s="128"/>
      <c r="S12" s="128"/>
      <c r="T12" s="128"/>
      <c r="U12" s="128"/>
      <c r="V12" s="128"/>
      <c r="W12" s="128"/>
      <c r="X12" s="128"/>
      <c r="Y12" s="128"/>
      <c r="AI12" s="229"/>
      <c r="AJ12" s="229"/>
      <c r="AK12" s="229"/>
      <c r="AL12" s="229"/>
      <c r="AM12" s="229"/>
    </row>
    <row r="13" spans="1:39">
      <c r="A13" s="487"/>
      <c r="B13" s="502" t="str">
        <f t="shared" ref="B13:B19" si="6">B47</f>
        <v>Technology set up</v>
      </c>
      <c r="C13" s="492"/>
      <c r="D13" s="503">
        <f>SUM(D47)</f>
        <v>0</v>
      </c>
      <c r="E13" s="503">
        <f t="shared" ref="E13:I13" si="7">SUM(E47)</f>
        <v>0</v>
      </c>
      <c r="F13" s="503">
        <f t="shared" si="7"/>
        <v>0</v>
      </c>
      <c r="G13" s="503">
        <f t="shared" si="7"/>
        <v>0</v>
      </c>
      <c r="H13" s="503">
        <f t="shared" si="7"/>
        <v>0</v>
      </c>
      <c r="I13" s="503">
        <f t="shared" si="7"/>
        <v>0</v>
      </c>
      <c r="L13" s="416">
        <f>L47</f>
        <v>0</v>
      </c>
      <c r="M13" s="416">
        <f t="shared" ref="M13:Q13" si="8">M47</f>
        <v>0</v>
      </c>
      <c r="N13" s="416">
        <f t="shared" si="8"/>
        <v>0</v>
      </c>
      <c r="O13" s="416">
        <f t="shared" si="8"/>
        <v>0</v>
      </c>
      <c r="P13" s="416">
        <f t="shared" si="8"/>
        <v>0</v>
      </c>
      <c r="Q13" s="416">
        <f t="shared" si="8"/>
        <v>0</v>
      </c>
      <c r="S13" s="128"/>
      <c r="T13" s="128"/>
      <c r="U13" s="128"/>
      <c r="V13" s="128"/>
      <c r="W13" s="128"/>
      <c r="X13" s="128"/>
      <c r="Y13" s="128"/>
      <c r="AI13" s="229"/>
      <c r="AJ13" s="229"/>
      <c r="AK13" s="229"/>
      <c r="AL13" s="229"/>
      <c r="AM13" s="229"/>
    </row>
    <row r="14" spans="1:39">
      <c r="A14" s="487"/>
      <c r="B14" s="502" t="str">
        <f t="shared" si="6"/>
        <v>User registration</v>
      </c>
      <c r="C14" s="504"/>
      <c r="D14" s="503">
        <f t="shared" ref="D14:I19" si="9">SUM(D48)</f>
        <v>0</v>
      </c>
      <c r="E14" s="503">
        <f t="shared" si="9"/>
        <v>0</v>
      </c>
      <c r="F14" s="503">
        <f t="shared" si="9"/>
        <v>0</v>
      </c>
      <c r="G14" s="503">
        <f t="shared" si="9"/>
        <v>0</v>
      </c>
      <c r="H14" s="503">
        <f t="shared" si="9"/>
        <v>0</v>
      </c>
      <c r="I14" s="503">
        <f t="shared" si="9"/>
        <v>0</v>
      </c>
      <c r="L14" s="416">
        <f t="shared" ref="L14:Q19" si="10">L48</f>
        <v>0</v>
      </c>
      <c r="M14" s="416">
        <f t="shared" si="10"/>
        <v>0</v>
      </c>
      <c r="N14" s="416">
        <f t="shared" si="10"/>
        <v>0</v>
      </c>
      <c r="O14" s="416">
        <f t="shared" si="10"/>
        <v>0</v>
      </c>
      <c r="P14" s="416">
        <f t="shared" si="10"/>
        <v>0</v>
      </c>
      <c r="Q14" s="416">
        <f t="shared" si="10"/>
        <v>0</v>
      </c>
      <c r="R14" s="128"/>
      <c r="S14" s="128"/>
      <c r="T14" s="128"/>
      <c r="U14" s="128"/>
      <c r="V14" s="128"/>
      <c r="W14" s="128"/>
      <c r="X14" s="128"/>
      <c r="Y14" s="128"/>
      <c r="AI14" s="229"/>
      <c r="AJ14" s="229"/>
      <c r="AK14" s="229"/>
      <c r="AL14" s="229"/>
      <c r="AM14" s="229"/>
    </row>
    <row r="15" spans="1:39">
      <c r="A15" s="487"/>
      <c r="B15" s="502" t="str">
        <f t="shared" si="6"/>
        <v>GPs Training</v>
      </c>
      <c r="C15" s="504"/>
      <c r="D15" s="503">
        <f t="shared" si="9"/>
        <v>0</v>
      </c>
      <c r="E15" s="503">
        <f t="shared" si="9"/>
        <v>0</v>
      </c>
      <c r="F15" s="503">
        <f t="shared" si="9"/>
        <v>0</v>
      </c>
      <c r="G15" s="503">
        <f t="shared" si="9"/>
        <v>0</v>
      </c>
      <c r="H15" s="503">
        <f t="shared" si="9"/>
        <v>0</v>
      </c>
      <c r="I15" s="503">
        <f t="shared" si="9"/>
        <v>0</v>
      </c>
      <c r="L15" s="416">
        <f t="shared" si="10"/>
        <v>0</v>
      </c>
      <c r="M15" s="416">
        <f t="shared" si="10"/>
        <v>0</v>
      </c>
      <c r="N15" s="416">
        <f t="shared" si="10"/>
        <v>0</v>
      </c>
      <c r="O15" s="416">
        <f t="shared" si="10"/>
        <v>0</v>
      </c>
      <c r="P15" s="416">
        <f t="shared" si="10"/>
        <v>0</v>
      </c>
      <c r="Q15" s="416">
        <f t="shared" si="10"/>
        <v>0</v>
      </c>
      <c r="R15" s="128"/>
      <c r="S15" s="128"/>
      <c r="T15" s="128"/>
      <c r="U15" s="128"/>
      <c r="V15" s="128"/>
      <c r="W15" s="128"/>
      <c r="X15" s="128"/>
      <c r="Y15" s="128"/>
      <c r="AI15" s="229"/>
      <c r="AJ15" s="229"/>
      <c r="AK15" s="229"/>
      <c r="AL15" s="229"/>
      <c r="AM15" s="229"/>
    </row>
    <row r="16" spans="1:39">
      <c r="A16" s="487"/>
      <c r="B16" s="502" t="str">
        <f t="shared" si="6"/>
        <v>Advanced clinical practitioner / advanced nurse practitioner training</v>
      </c>
      <c r="C16" s="504"/>
      <c r="D16" s="503">
        <f t="shared" si="9"/>
        <v>0</v>
      </c>
      <c r="E16" s="503">
        <f t="shared" si="9"/>
        <v>0</v>
      </c>
      <c r="F16" s="503">
        <f t="shared" si="9"/>
        <v>0</v>
      </c>
      <c r="G16" s="503">
        <f t="shared" si="9"/>
        <v>0</v>
      </c>
      <c r="H16" s="503">
        <f t="shared" si="9"/>
        <v>0</v>
      </c>
      <c r="I16" s="503">
        <f t="shared" si="9"/>
        <v>0</v>
      </c>
      <c r="L16" s="416">
        <f t="shared" si="10"/>
        <v>0</v>
      </c>
      <c r="M16" s="416">
        <f t="shared" si="10"/>
        <v>0</v>
      </c>
      <c r="N16" s="416">
        <f t="shared" si="10"/>
        <v>0</v>
      </c>
      <c r="O16" s="416">
        <f t="shared" si="10"/>
        <v>0</v>
      </c>
      <c r="P16" s="416">
        <f t="shared" si="10"/>
        <v>0</v>
      </c>
      <c r="Q16" s="416">
        <f t="shared" si="10"/>
        <v>0</v>
      </c>
      <c r="R16" s="128"/>
      <c r="S16" s="128"/>
      <c r="T16" s="128"/>
      <c r="U16" s="128"/>
      <c r="V16" s="128"/>
      <c r="W16" s="128"/>
      <c r="X16" s="128"/>
      <c r="Y16" s="128"/>
      <c r="AI16" s="229"/>
      <c r="AJ16" s="229"/>
      <c r="AK16" s="229"/>
      <c r="AL16" s="229"/>
      <c r="AM16" s="229"/>
    </row>
    <row r="17" spans="1:39">
      <c r="A17" s="487"/>
      <c r="B17" s="502" t="str">
        <f t="shared" si="6"/>
        <v>Other (add staff group name) training</v>
      </c>
      <c r="C17" s="504"/>
      <c r="D17" s="503">
        <f t="shared" si="9"/>
        <v>0</v>
      </c>
      <c r="E17" s="503">
        <f t="shared" si="9"/>
        <v>0</v>
      </c>
      <c r="F17" s="503">
        <f t="shared" si="9"/>
        <v>0</v>
      </c>
      <c r="G17" s="503">
        <f t="shared" si="9"/>
        <v>0</v>
      </c>
      <c r="H17" s="503">
        <f t="shared" si="9"/>
        <v>0</v>
      </c>
      <c r="I17" s="503">
        <f t="shared" si="9"/>
        <v>0</v>
      </c>
      <c r="L17" s="416">
        <f t="shared" si="10"/>
        <v>0</v>
      </c>
      <c r="M17" s="416">
        <f t="shared" si="10"/>
        <v>0</v>
      </c>
      <c r="N17" s="416">
        <f t="shared" si="10"/>
        <v>0</v>
      </c>
      <c r="O17" s="416">
        <f t="shared" si="10"/>
        <v>0</v>
      </c>
      <c r="P17" s="416">
        <f t="shared" si="10"/>
        <v>0</v>
      </c>
      <c r="Q17" s="416">
        <f t="shared" si="10"/>
        <v>0</v>
      </c>
      <c r="R17" s="128"/>
      <c r="S17" s="128"/>
      <c r="T17" s="128"/>
      <c r="U17" s="128"/>
      <c r="V17" s="128"/>
      <c r="W17" s="128"/>
      <c r="X17" s="128"/>
      <c r="Y17" s="128"/>
      <c r="AI17" s="229"/>
      <c r="AJ17" s="229"/>
      <c r="AK17" s="229"/>
      <c r="AL17" s="229"/>
      <c r="AM17" s="229"/>
    </row>
    <row r="18" spans="1:39">
      <c r="A18" s="487"/>
      <c r="B18" s="502" t="str">
        <f t="shared" si="6"/>
        <v>Other (add staff group name) training</v>
      </c>
      <c r="C18" s="504"/>
      <c r="D18" s="503">
        <f t="shared" si="9"/>
        <v>0</v>
      </c>
      <c r="E18" s="503">
        <f t="shared" si="9"/>
        <v>0</v>
      </c>
      <c r="F18" s="503">
        <f t="shared" si="9"/>
        <v>0</v>
      </c>
      <c r="G18" s="503">
        <f t="shared" si="9"/>
        <v>0</v>
      </c>
      <c r="H18" s="503">
        <f t="shared" si="9"/>
        <v>0</v>
      </c>
      <c r="I18" s="503">
        <f t="shared" si="9"/>
        <v>0</v>
      </c>
      <c r="L18" s="416">
        <f t="shared" si="10"/>
        <v>0</v>
      </c>
      <c r="M18" s="416">
        <f t="shared" si="10"/>
        <v>0</v>
      </c>
      <c r="N18" s="416">
        <f t="shared" si="10"/>
        <v>0</v>
      </c>
      <c r="O18" s="416">
        <f t="shared" si="10"/>
        <v>0</v>
      </c>
      <c r="P18" s="416">
        <f t="shared" si="10"/>
        <v>0</v>
      </c>
      <c r="Q18" s="416">
        <f t="shared" si="10"/>
        <v>0</v>
      </c>
      <c r="R18" s="128"/>
      <c r="S18" s="128"/>
      <c r="T18" s="128"/>
      <c r="U18" s="128"/>
      <c r="V18" s="128"/>
      <c r="W18" s="128"/>
      <c r="X18" s="128"/>
      <c r="Y18" s="128"/>
      <c r="AI18" s="229"/>
      <c r="AJ18" s="229"/>
      <c r="AK18" s="229"/>
      <c r="AL18" s="229"/>
      <c r="AM18" s="229"/>
    </row>
    <row r="19" spans="1:39">
      <c r="A19" s="487"/>
      <c r="B19" s="502" t="str">
        <f t="shared" si="6"/>
        <v>Monitoring of patients using the technology</v>
      </c>
      <c r="C19" s="504"/>
      <c r="D19" s="503">
        <f t="shared" si="9"/>
        <v>0</v>
      </c>
      <c r="E19" s="503">
        <f t="shared" si="9"/>
        <v>0</v>
      </c>
      <c r="F19" s="503">
        <f t="shared" si="9"/>
        <v>0</v>
      </c>
      <c r="G19" s="503">
        <f t="shared" si="9"/>
        <v>0</v>
      </c>
      <c r="H19" s="503">
        <f t="shared" si="9"/>
        <v>0</v>
      </c>
      <c r="I19" s="503">
        <f t="shared" si="9"/>
        <v>0</v>
      </c>
      <c r="L19" s="416">
        <f t="shared" si="10"/>
        <v>0</v>
      </c>
      <c r="M19" s="416">
        <f t="shared" si="10"/>
        <v>0</v>
      </c>
      <c r="N19" s="416">
        <f t="shared" si="10"/>
        <v>0</v>
      </c>
      <c r="O19" s="416">
        <f t="shared" si="10"/>
        <v>0</v>
      </c>
      <c r="P19" s="416">
        <f t="shared" si="10"/>
        <v>0</v>
      </c>
      <c r="Q19" s="416">
        <f t="shared" si="10"/>
        <v>0</v>
      </c>
      <c r="R19" s="128"/>
      <c r="S19" s="128"/>
      <c r="T19" s="128"/>
      <c r="U19" s="128"/>
      <c r="V19" s="128"/>
      <c r="W19" s="128"/>
      <c r="X19" s="128"/>
      <c r="Y19" s="128"/>
      <c r="AI19" s="229"/>
      <c r="AJ19" s="229"/>
      <c r="AK19" s="229"/>
      <c r="AL19" s="229"/>
      <c r="AM19" s="229"/>
    </row>
    <row r="20" spans="1:39">
      <c r="B20" s="209"/>
      <c r="D20" s="229"/>
      <c r="F20" s="128"/>
      <c r="G20" s="128"/>
      <c r="H20" s="128"/>
      <c r="I20" s="128"/>
      <c r="J20" s="128"/>
      <c r="K20" s="128"/>
      <c r="L20" s="231">
        <f t="shared" ref="L20:Q20" si="11">SUM(L10:L19)</f>
        <v>0</v>
      </c>
      <c r="M20" s="231">
        <f t="shared" si="11"/>
        <v>0</v>
      </c>
      <c r="N20" s="231">
        <f t="shared" si="11"/>
        <v>0</v>
      </c>
      <c r="O20" s="231">
        <f t="shared" si="11"/>
        <v>0</v>
      </c>
      <c r="P20" s="231">
        <f t="shared" si="11"/>
        <v>0</v>
      </c>
      <c r="Q20" s="231">
        <f t="shared" si="11"/>
        <v>0</v>
      </c>
      <c r="R20" s="128"/>
      <c r="S20" s="128"/>
      <c r="T20" s="128"/>
      <c r="U20" s="128"/>
      <c r="V20" s="128"/>
      <c r="W20" s="128"/>
      <c r="X20" s="128"/>
      <c r="Y20" s="128"/>
    </row>
    <row r="21" spans="1:39">
      <c r="B21" s="234"/>
      <c r="C21" s="234"/>
      <c r="D21" s="234"/>
      <c r="E21" s="234"/>
      <c r="F21" s="234"/>
      <c r="G21" s="234"/>
      <c r="H21" s="234"/>
      <c r="I21" s="234"/>
      <c r="J21" s="234"/>
      <c r="K21" s="234"/>
      <c r="L21" s="234"/>
      <c r="P21" s="128"/>
      <c r="Q21" s="128"/>
      <c r="U21" s="128"/>
      <c r="V21" s="128"/>
      <c r="W21" s="128"/>
      <c r="X21" s="128"/>
      <c r="Y21" s="128"/>
      <c r="AI21" s="229"/>
      <c r="AJ21" s="229"/>
      <c r="AK21" s="229"/>
      <c r="AL21" s="229"/>
      <c r="AM21" s="229"/>
    </row>
    <row r="22" spans="1:39">
      <c r="B22" s="262" t="s">
        <v>651</v>
      </c>
      <c r="C22" s="263"/>
      <c r="D22" s="263"/>
      <c r="E22" s="264"/>
      <c r="F22" s="263"/>
      <c r="G22" s="265"/>
      <c r="H22" s="266"/>
      <c r="I22" s="266"/>
      <c r="J22" s="266"/>
      <c r="K22" s="266"/>
      <c r="L22" s="266"/>
      <c r="M22" s="266"/>
      <c r="N22" s="266"/>
      <c r="O22" s="266"/>
      <c r="P22" s="266"/>
      <c r="Q22" s="267"/>
      <c r="R22" s="128"/>
      <c r="S22" s="128"/>
      <c r="T22" s="128"/>
      <c r="U22" s="128"/>
      <c r="V22" s="128"/>
      <c r="W22" s="128"/>
      <c r="X22" s="128"/>
      <c r="Y22" s="128"/>
      <c r="AI22" s="229"/>
      <c r="AJ22" s="229"/>
      <c r="AK22" s="229"/>
      <c r="AL22" s="229"/>
      <c r="AM22" s="229"/>
    </row>
    <row r="23" spans="1:39">
      <c r="A23" s="528"/>
      <c r="B23" s="529" t="s">
        <v>814</v>
      </c>
      <c r="C23" s="530"/>
      <c r="D23" s="530"/>
      <c r="E23" s="530"/>
      <c r="F23" s="530"/>
      <c r="G23" s="530"/>
      <c r="H23" s="530"/>
      <c r="I23" s="531"/>
      <c r="J23" s="527"/>
      <c r="K23" s="527"/>
      <c r="L23" s="527"/>
      <c r="M23" s="527"/>
      <c r="N23" s="527"/>
      <c r="O23" s="527"/>
      <c r="P23" s="527"/>
      <c r="Q23" s="527"/>
      <c r="R23" s="128"/>
      <c r="S23" s="128"/>
      <c r="T23" s="128"/>
      <c r="U23" s="128"/>
      <c r="V23" s="128"/>
      <c r="W23" s="128"/>
      <c r="X23" s="128"/>
      <c r="Y23" s="128"/>
      <c r="AI23" s="229"/>
      <c r="AJ23" s="229"/>
      <c r="AK23" s="229"/>
      <c r="AL23" s="229"/>
      <c r="AM23" s="229"/>
    </row>
    <row r="24" spans="1:39" ht="43.5">
      <c r="A24" s="528"/>
      <c r="B24" s="233" t="s">
        <v>77</v>
      </c>
      <c r="C24" s="155" t="s">
        <v>652</v>
      </c>
      <c r="D24" s="284" t="s">
        <v>643</v>
      </c>
      <c r="E24" s="213" t="s">
        <v>46</v>
      </c>
      <c r="F24" s="213" t="s">
        <v>47</v>
      </c>
      <c r="G24" s="154" t="s">
        <v>644</v>
      </c>
      <c r="H24" s="154" t="s">
        <v>645</v>
      </c>
      <c r="I24" s="213" t="s">
        <v>646</v>
      </c>
      <c r="J24" s="534"/>
      <c r="K24" s="349" t="s">
        <v>837</v>
      </c>
      <c r="L24" s="284" t="s">
        <v>643</v>
      </c>
      <c r="M24" s="343" t="s">
        <v>46</v>
      </c>
      <c r="N24" s="343" t="s">
        <v>47</v>
      </c>
      <c r="O24" s="285" t="s">
        <v>644</v>
      </c>
      <c r="P24" s="285" t="s">
        <v>645</v>
      </c>
      <c r="Q24" s="343" t="s">
        <v>646</v>
      </c>
      <c r="R24" s="128"/>
      <c r="S24" s="128"/>
      <c r="T24" s="128"/>
      <c r="U24" s="128"/>
      <c r="V24" s="128"/>
      <c r="W24" s="128"/>
      <c r="X24" s="128"/>
      <c r="Y24" s="128"/>
      <c r="AI24" s="229"/>
      <c r="AJ24" s="229"/>
      <c r="AK24" s="229"/>
      <c r="AL24" s="229"/>
      <c r="AM24" s="229"/>
    </row>
    <row r="25" spans="1:39">
      <c r="A25" s="528"/>
      <c r="B25" s="245" t="s">
        <v>807</v>
      </c>
      <c r="C25" s="141">
        <f>'Inputs and eligible population'!F73</f>
        <v>0</v>
      </c>
      <c r="D25" s="126">
        <f>$C$25*'Inputs and eligible population'!L51</f>
        <v>0</v>
      </c>
      <c r="E25" s="126">
        <f>$C$25*'Inputs and eligible population'!M51</f>
        <v>0</v>
      </c>
      <c r="F25" s="126">
        <f>$C$25*'Inputs and eligible population'!N51</f>
        <v>0</v>
      </c>
      <c r="G25" s="126">
        <f>$C$25*'Inputs and eligible population'!O51</f>
        <v>0</v>
      </c>
      <c r="H25" s="126">
        <f>$C$25*'Inputs and eligible population'!P51</f>
        <v>0</v>
      </c>
      <c r="I25" s="126">
        <f>$C$25*'Inputs and eligible population'!Q51</f>
        <v>0</v>
      </c>
      <c r="J25" s="534"/>
      <c r="K25" s="484">
        <f>'Inputs and eligible population'!K73</f>
        <v>15.87</v>
      </c>
      <c r="L25" s="351">
        <f>$K25/1000*D25</f>
        <v>0</v>
      </c>
      <c r="M25" s="351">
        <f t="shared" ref="M25:Q26" si="12">$K25/1000*E25</f>
        <v>0</v>
      </c>
      <c r="N25" s="351">
        <f t="shared" si="12"/>
        <v>0</v>
      </c>
      <c r="O25" s="351">
        <f t="shared" si="12"/>
        <v>0</v>
      </c>
      <c r="P25" s="351">
        <f t="shared" si="12"/>
        <v>0</v>
      </c>
      <c r="Q25" s="351">
        <f t="shared" si="12"/>
        <v>0</v>
      </c>
      <c r="R25" s="128"/>
      <c r="S25" s="128"/>
      <c r="T25" s="128"/>
      <c r="U25" s="128"/>
      <c r="V25" s="128"/>
      <c r="W25" s="128"/>
      <c r="X25" s="128"/>
      <c r="Y25" s="128"/>
      <c r="AI25" s="229"/>
      <c r="AJ25" s="229"/>
      <c r="AK25" s="229"/>
      <c r="AL25" s="229"/>
      <c r="AM25" s="229"/>
    </row>
    <row r="26" spans="1:39">
      <c r="A26" s="528"/>
      <c r="B26" s="245" t="s">
        <v>800</v>
      </c>
      <c r="C26" s="141">
        <f>'Inputs and eligible population'!G73</f>
        <v>0</v>
      </c>
      <c r="D26" s="126">
        <f>$C$26*SUM('Inputs and eligible population'!L45:L50)</f>
        <v>0</v>
      </c>
      <c r="E26" s="126">
        <f>$C$26*SUM('Inputs and eligible population'!M45:M50)</f>
        <v>0</v>
      </c>
      <c r="F26" s="126">
        <f>$C$26*SUM('Inputs and eligible population'!N45:N50)</f>
        <v>0</v>
      </c>
      <c r="G26" s="126">
        <f>$C$26*SUM('Inputs and eligible population'!O45:O50)</f>
        <v>0</v>
      </c>
      <c r="H26" s="126">
        <f>$C$26*SUM('Inputs and eligible population'!P45:P50)</f>
        <v>0</v>
      </c>
      <c r="I26" s="126">
        <f>$C$26*SUM('Inputs and eligible population'!Q45:Q50)</f>
        <v>0</v>
      </c>
      <c r="J26" s="534"/>
      <c r="K26" s="484">
        <f>K25</f>
        <v>15.87</v>
      </c>
      <c r="L26" s="351">
        <f t="shared" ref="L26" si="13">$K26/1000*D26</f>
        <v>0</v>
      </c>
      <c r="M26" s="351">
        <f t="shared" si="12"/>
        <v>0</v>
      </c>
      <c r="N26" s="351">
        <f t="shared" si="12"/>
        <v>0</v>
      </c>
      <c r="O26" s="351">
        <f t="shared" si="12"/>
        <v>0</v>
      </c>
      <c r="P26" s="351">
        <f t="shared" si="12"/>
        <v>0</v>
      </c>
      <c r="Q26" s="351">
        <f t="shared" si="12"/>
        <v>0</v>
      </c>
      <c r="R26" s="128"/>
      <c r="S26" s="128"/>
      <c r="U26" s="128"/>
      <c r="V26" s="128"/>
      <c r="W26" s="128"/>
      <c r="X26" s="128"/>
      <c r="Y26" s="128"/>
      <c r="AI26" s="229"/>
      <c r="AJ26" s="229"/>
      <c r="AK26" s="229"/>
      <c r="AL26" s="229"/>
      <c r="AM26" s="229"/>
    </row>
    <row r="27" spans="1:39">
      <c r="A27" s="528"/>
      <c r="B27" s="327"/>
      <c r="C27" s="235"/>
      <c r="D27" s="170">
        <f>SUM(D25:D26)</f>
        <v>0</v>
      </c>
      <c r="E27" s="170">
        <f t="shared" ref="E27:I27" si="14">SUM(E25:E26)</f>
        <v>0</v>
      </c>
      <c r="F27" s="170">
        <f t="shared" si="14"/>
        <v>0</v>
      </c>
      <c r="G27" s="170">
        <f t="shared" si="14"/>
        <v>0</v>
      </c>
      <c r="H27" s="170">
        <f t="shared" si="14"/>
        <v>0</v>
      </c>
      <c r="I27" s="170">
        <f t="shared" si="14"/>
        <v>0</v>
      </c>
      <c r="J27" s="534"/>
      <c r="K27" s="527"/>
      <c r="L27" s="231">
        <f>SUM(L25:L26)</f>
        <v>0</v>
      </c>
      <c r="M27" s="231">
        <f t="shared" ref="M27:Q27" si="15">SUM(M25:M26)</f>
        <v>0</v>
      </c>
      <c r="N27" s="231">
        <f t="shared" si="15"/>
        <v>0</v>
      </c>
      <c r="O27" s="231">
        <f t="shared" si="15"/>
        <v>0</v>
      </c>
      <c r="P27" s="231">
        <f t="shared" si="15"/>
        <v>0</v>
      </c>
      <c r="Q27" s="231">
        <f t="shared" si="15"/>
        <v>0</v>
      </c>
      <c r="R27" s="128"/>
      <c r="S27" s="128"/>
      <c r="T27" s="128"/>
      <c r="U27" s="128"/>
      <c r="V27" s="128"/>
      <c r="W27" s="128"/>
      <c r="X27" s="128"/>
      <c r="Y27" s="128"/>
      <c r="AI27" s="229"/>
      <c r="AJ27" s="229"/>
      <c r="AK27" s="229"/>
      <c r="AL27" s="229"/>
      <c r="AM27" s="229"/>
    </row>
    <row r="28" spans="1:39">
      <c r="A28" s="528"/>
      <c r="B28" s="214"/>
      <c r="C28" s="214"/>
      <c r="D28" s="228" t="s">
        <v>838</v>
      </c>
      <c r="E28" s="170">
        <f>E27-$D$27</f>
        <v>0</v>
      </c>
      <c r="F28" s="170">
        <f>F27-$D$27</f>
        <v>0</v>
      </c>
      <c r="G28" s="170">
        <f>G27-$D$27</f>
        <v>0</v>
      </c>
      <c r="H28" s="170">
        <f>H27-$D$27</f>
        <v>0</v>
      </c>
      <c r="I28" s="170">
        <f>I27-$D$27</f>
        <v>0</v>
      </c>
      <c r="J28" s="534"/>
      <c r="K28" s="527"/>
      <c r="L28" s="527"/>
      <c r="M28" s="231">
        <f>M27-$L27</f>
        <v>0</v>
      </c>
      <c r="N28" s="231">
        <f t="shared" ref="N28:Q28" si="16">N27-$L27</f>
        <v>0</v>
      </c>
      <c r="O28" s="231">
        <f t="shared" si="16"/>
        <v>0</v>
      </c>
      <c r="P28" s="231">
        <f t="shared" si="16"/>
        <v>0</v>
      </c>
      <c r="Q28" s="231">
        <f t="shared" si="16"/>
        <v>0</v>
      </c>
      <c r="R28" s="128"/>
      <c r="S28" s="128"/>
      <c r="T28" s="128"/>
      <c r="U28" s="128"/>
      <c r="V28" s="128"/>
      <c r="W28" s="128"/>
      <c r="X28" s="128"/>
      <c r="Y28" s="128"/>
      <c r="AI28" s="229"/>
      <c r="AJ28" s="229"/>
      <c r="AK28" s="229"/>
      <c r="AL28" s="229"/>
      <c r="AM28" s="229"/>
    </row>
    <row r="29" spans="1:39">
      <c r="A29" s="532"/>
      <c r="B29" s="532"/>
      <c r="C29" s="524"/>
      <c r="D29" s="525"/>
      <c r="E29" s="526"/>
      <c r="F29" s="519"/>
      <c r="G29" s="519"/>
      <c r="H29" s="519"/>
      <c r="I29" s="533"/>
      <c r="J29" s="527"/>
      <c r="K29" s="527"/>
      <c r="L29" s="527"/>
      <c r="M29" s="527"/>
      <c r="N29" s="527"/>
      <c r="O29" s="527"/>
      <c r="P29" s="527"/>
      <c r="Q29" s="527"/>
      <c r="R29" s="128"/>
      <c r="S29" s="128"/>
      <c r="T29" s="128"/>
      <c r="U29" s="128"/>
      <c r="V29" s="128"/>
      <c r="W29" s="128"/>
      <c r="X29" s="128"/>
      <c r="Y29" s="128"/>
      <c r="AI29" s="229"/>
      <c r="AJ29" s="229"/>
      <c r="AK29" s="229"/>
      <c r="AL29" s="229"/>
      <c r="AM29" s="229"/>
    </row>
    <row r="30" spans="1:39">
      <c r="A30" s="425"/>
      <c r="B30" s="430" t="s">
        <v>894</v>
      </c>
      <c r="C30" s="431"/>
      <c r="D30" s="431"/>
      <c r="E30" s="431"/>
      <c r="F30" s="431"/>
      <c r="G30" s="431"/>
      <c r="H30" s="431"/>
      <c r="I30" s="432"/>
      <c r="J30" s="433"/>
      <c r="K30" s="433"/>
      <c r="L30" s="433"/>
      <c r="M30" s="433"/>
      <c r="N30" s="433"/>
      <c r="O30" s="433"/>
      <c r="P30" s="433"/>
      <c r="Q30" s="433"/>
      <c r="R30" s="128"/>
      <c r="S30" s="128"/>
      <c r="T30" s="128"/>
      <c r="U30" s="128"/>
      <c r="V30" s="128"/>
      <c r="W30" s="128"/>
      <c r="X30" s="128"/>
      <c r="Y30" s="128"/>
      <c r="AI30" s="229"/>
      <c r="AJ30" s="229"/>
      <c r="AK30" s="229"/>
      <c r="AL30" s="229"/>
      <c r="AM30" s="229"/>
    </row>
    <row r="31" spans="1:39" ht="43.5">
      <c r="A31" s="425"/>
      <c r="B31" s="226" t="s">
        <v>77</v>
      </c>
      <c r="C31" s="155" t="s">
        <v>652</v>
      </c>
      <c r="D31" s="284" t="s">
        <v>643</v>
      </c>
      <c r="E31" s="213" t="s">
        <v>46</v>
      </c>
      <c r="F31" s="213" t="s">
        <v>47</v>
      </c>
      <c r="G31" s="154" t="s">
        <v>644</v>
      </c>
      <c r="H31" s="154" t="s">
        <v>645</v>
      </c>
      <c r="I31" s="213" t="s">
        <v>646</v>
      </c>
      <c r="J31" s="433"/>
      <c r="K31" s="349" t="s">
        <v>837</v>
      </c>
      <c r="L31" s="284" t="s">
        <v>643</v>
      </c>
      <c r="M31" s="343" t="s">
        <v>46</v>
      </c>
      <c r="N31" s="343" t="s">
        <v>47</v>
      </c>
      <c r="O31" s="285" t="s">
        <v>644</v>
      </c>
      <c r="P31" s="285" t="s">
        <v>645</v>
      </c>
      <c r="Q31" s="343" t="s">
        <v>646</v>
      </c>
      <c r="R31" s="128"/>
      <c r="S31" s="128"/>
      <c r="T31" s="128"/>
      <c r="U31" s="128"/>
      <c r="V31" s="128"/>
      <c r="W31" s="128"/>
      <c r="X31" s="128"/>
      <c r="Y31" s="128"/>
      <c r="AI31" s="229"/>
      <c r="AJ31" s="229"/>
      <c r="AK31" s="229"/>
      <c r="AL31" s="229"/>
      <c r="AM31" s="229"/>
    </row>
    <row r="32" spans="1:39">
      <c r="A32" s="425"/>
      <c r="B32" s="245" t="s">
        <v>807</v>
      </c>
      <c r="C32" s="141">
        <f>'Inputs and eligible population'!F74</f>
        <v>0</v>
      </c>
      <c r="D32" s="126">
        <f>$C$32*'Inputs and eligible population'!L51</f>
        <v>0</v>
      </c>
      <c r="E32" s="126">
        <f>$C$32*'Inputs and eligible population'!M51</f>
        <v>0</v>
      </c>
      <c r="F32" s="126">
        <f>$C$32*'Inputs and eligible population'!N51</f>
        <v>0</v>
      </c>
      <c r="G32" s="126">
        <f>$C$32*'Inputs and eligible population'!O51</f>
        <v>0</v>
      </c>
      <c r="H32" s="126">
        <f>$C$32*'Inputs and eligible population'!P51</f>
        <v>0</v>
      </c>
      <c r="I32" s="126">
        <f>$C$32*'Inputs and eligible population'!Q51</f>
        <v>0</v>
      </c>
      <c r="J32" s="433"/>
      <c r="K32" s="484">
        <f>'Unit costs'!P81</f>
        <v>1512.2232846990851</v>
      </c>
      <c r="L32" s="351">
        <f>$K32/1000*D32</f>
        <v>0</v>
      </c>
      <c r="M32" s="351">
        <f t="shared" ref="M32:M33" si="17">$K32/1000*E32</f>
        <v>0</v>
      </c>
      <c r="N32" s="351">
        <f t="shared" ref="N32:N33" si="18">$K32/1000*F32</f>
        <v>0</v>
      </c>
      <c r="O32" s="351">
        <f t="shared" ref="O32:O33" si="19">$K32/1000*G32</f>
        <v>0</v>
      </c>
      <c r="P32" s="351">
        <f t="shared" ref="P32:P33" si="20">$K32/1000*H32</f>
        <v>0</v>
      </c>
      <c r="Q32" s="351">
        <f t="shared" ref="Q32:Q33" si="21">$K32/1000*I32</f>
        <v>0</v>
      </c>
      <c r="R32" s="128"/>
      <c r="S32" s="128"/>
      <c r="T32" s="128"/>
      <c r="U32" s="128"/>
      <c r="V32" s="128"/>
      <c r="W32" s="128"/>
      <c r="X32" s="128"/>
      <c r="Y32" s="128"/>
      <c r="AI32" s="229"/>
      <c r="AJ32" s="229"/>
      <c r="AK32" s="229"/>
      <c r="AL32" s="229"/>
      <c r="AM32" s="229"/>
    </row>
    <row r="33" spans="1:39">
      <c r="A33" s="425"/>
      <c r="B33" s="245" t="s">
        <v>800</v>
      </c>
      <c r="C33" s="141">
        <f>'Inputs and eligible population'!G74</f>
        <v>0</v>
      </c>
      <c r="D33" s="126">
        <f>$C$33*SUM('Inputs and eligible population'!L45:L50)</f>
        <v>0</v>
      </c>
      <c r="E33" s="126">
        <f>$C$33*SUM('Inputs and eligible population'!M45:M50)</f>
        <v>0</v>
      </c>
      <c r="F33" s="126">
        <f>$C$33*SUM('Inputs and eligible population'!N45:N50)</f>
        <v>0</v>
      </c>
      <c r="G33" s="126">
        <f>$C$33*SUM('Inputs and eligible population'!O45:O50)</f>
        <v>0</v>
      </c>
      <c r="H33" s="126">
        <f>$C$33*SUM('Inputs and eligible population'!P45:P50)</f>
        <v>0</v>
      </c>
      <c r="I33" s="126">
        <f>$C$33*SUM('Inputs and eligible population'!Q45:Q50)</f>
        <v>0</v>
      </c>
      <c r="J33" s="433"/>
      <c r="K33" s="484">
        <f>K32</f>
        <v>1512.2232846990851</v>
      </c>
      <c r="L33" s="351">
        <f t="shared" ref="L33" si="22">$K33/1000*D33</f>
        <v>0</v>
      </c>
      <c r="M33" s="351">
        <f t="shared" si="17"/>
        <v>0</v>
      </c>
      <c r="N33" s="351">
        <f t="shared" si="18"/>
        <v>0</v>
      </c>
      <c r="O33" s="351">
        <f t="shared" si="19"/>
        <v>0</v>
      </c>
      <c r="P33" s="351">
        <f t="shared" si="20"/>
        <v>0</v>
      </c>
      <c r="Q33" s="351">
        <f t="shared" si="21"/>
        <v>0</v>
      </c>
      <c r="R33" s="128"/>
      <c r="S33" s="128"/>
      <c r="T33" s="128"/>
      <c r="U33" s="128"/>
      <c r="V33" s="128"/>
      <c r="W33" s="128"/>
      <c r="X33" s="128"/>
      <c r="Y33" s="128"/>
      <c r="AI33" s="229"/>
      <c r="AJ33" s="229"/>
      <c r="AK33" s="229"/>
      <c r="AL33" s="229"/>
      <c r="AM33" s="229"/>
    </row>
    <row r="34" spans="1:39">
      <c r="A34" s="429"/>
      <c r="B34" s="327"/>
      <c r="C34" s="235"/>
      <c r="D34" s="170">
        <f>SUM(D32:D33)</f>
        <v>0</v>
      </c>
      <c r="E34" s="170">
        <f t="shared" ref="E34:I34" si="23">SUM(E32:E33)</f>
        <v>0</v>
      </c>
      <c r="F34" s="170">
        <f t="shared" si="23"/>
        <v>0</v>
      </c>
      <c r="G34" s="170">
        <f t="shared" si="23"/>
        <v>0</v>
      </c>
      <c r="H34" s="170">
        <f t="shared" si="23"/>
        <v>0</v>
      </c>
      <c r="I34" s="170">
        <f t="shared" si="23"/>
        <v>0</v>
      </c>
      <c r="J34" s="438"/>
      <c r="K34" s="433"/>
      <c r="L34" s="231">
        <f>SUM(L32:L33)</f>
        <v>0</v>
      </c>
      <c r="M34" s="231">
        <f t="shared" ref="M34:Q34" si="24">SUM(M32:M33)</f>
        <v>0</v>
      </c>
      <c r="N34" s="231">
        <f t="shared" si="24"/>
        <v>0</v>
      </c>
      <c r="O34" s="231">
        <f t="shared" si="24"/>
        <v>0</v>
      </c>
      <c r="P34" s="231">
        <f t="shared" si="24"/>
        <v>0</v>
      </c>
      <c r="Q34" s="231">
        <f t="shared" si="24"/>
        <v>0</v>
      </c>
      <c r="R34" s="128"/>
      <c r="S34" s="128"/>
      <c r="T34" s="128"/>
      <c r="U34" s="128"/>
      <c r="V34" s="128"/>
      <c r="W34" s="128"/>
      <c r="X34" s="128"/>
      <c r="Y34" s="128"/>
      <c r="AI34" s="229"/>
      <c r="AJ34" s="229"/>
      <c r="AK34" s="229"/>
      <c r="AL34" s="229"/>
      <c r="AM34" s="229"/>
    </row>
    <row r="35" spans="1:39">
      <c r="A35" s="429"/>
      <c r="B35" s="214"/>
      <c r="C35" s="214"/>
      <c r="D35" s="228" t="s">
        <v>840</v>
      </c>
      <c r="E35" s="170">
        <f>E34-$D$34</f>
        <v>0</v>
      </c>
      <c r="F35" s="170">
        <f t="shared" ref="F35:I35" si="25">F34-$D$34</f>
        <v>0</v>
      </c>
      <c r="G35" s="170">
        <f t="shared" si="25"/>
        <v>0</v>
      </c>
      <c r="H35" s="170">
        <f t="shared" si="25"/>
        <v>0</v>
      </c>
      <c r="I35" s="170">
        <f t="shared" si="25"/>
        <v>0</v>
      </c>
      <c r="J35" s="438"/>
      <c r="K35" s="433"/>
      <c r="L35" s="433"/>
      <c r="M35" s="231">
        <f>M34-$L34</f>
        <v>0</v>
      </c>
      <c r="N35" s="231">
        <f t="shared" ref="N35:Q35" si="26">N34-$L34</f>
        <v>0</v>
      </c>
      <c r="O35" s="231">
        <f t="shared" si="26"/>
        <v>0</v>
      </c>
      <c r="P35" s="231">
        <f t="shared" si="26"/>
        <v>0</v>
      </c>
      <c r="Q35" s="231">
        <f t="shared" si="26"/>
        <v>0</v>
      </c>
      <c r="R35" s="128"/>
      <c r="S35" s="128"/>
      <c r="T35" s="128"/>
      <c r="U35" s="128"/>
      <c r="V35" s="128"/>
      <c r="W35" s="128"/>
      <c r="X35" s="128"/>
      <c r="Y35" s="128"/>
      <c r="AI35" s="229"/>
      <c r="AJ35" s="229"/>
      <c r="AK35" s="229"/>
      <c r="AL35" s="229"/>
      <c r="AM35" s="229"/>
    </row>
    <row r="36" spans="1:39">
      <c r="A36" s="425"/>
      <c r="B36" s="434"/>
      <c r="C36" s="435"/>
      <c r="D36" s="436"/>
      <c r="E36" s="437"/>
      <c r="F36" s="425"/>
      <c r="G36" s="425"/>
      <c r="H36" s="425"/>
      <c r="I36" s="425"/>
      <c r="J36" s="433"/>
      <c r="K36" s="433"/>
      <c r="L36" s="433"/>
      <c r="M36" s="433"/>
      <c r="N36" s="433"/>
      <c r="O36" s="433"/>
      <c r="P36" s="433"/>
      <c r="Q36" s="433"/>
      <c r="R36" s="128"/>
      <c r="S36" s="128"/>
      <c r="T36" s="128"/>
      <c r="U36" s="128"/>
      <c r="V36" s="128"/>
      <c r="W36" s="128"/>
      <c r="X36" s="128"/>
      <c r="Y36" s="128"/>
      <c r="AI36" s="229"/>
      <c r="AJ36" s="229"/>
      <c r="AK36" s="229"/>
      <c r="AL36" s="229"/>
      <c r="AM36" s="229"/>
    </row>
    <row r="37" spans="1:39">
      <c r="A37" s="414"/>
      <c r="B37" s="439" t="s">
        <v>892</v>
      </c>
      <c r="C37" s="440"/>
      <c r="D37" s="440"/>
      <c r="E37" s="440"/>
      <c r="F37" s="440"/>
      <c r="G37" s="440"/>
      <c r="H37" s="440"/>
      <c r="I37" s="441"/>
      <c r="J37" s="442"/>
      <c r="K37" s="442"/>
      <c r="L37" s="442"/>
      <c r="M37" s="442"/>
      <c r="N37" s="442"/>
      <c r="O37" s="442"/>
      <c r="P37" s="442"/>
      <c r="Q37" s="442"/>
      <c r="R37" s="128"/>
      <c r="S37" s="128"/>
      <c r="T37" s="128"/>
      <c r="U37" s="128"/>
      <c r="V37" s="128"/>
      <c r="W37" s="128"/>
      <c r="X37" s="128"/>
      <c r="Y37" s="128"/>
      <c r="AI37" s="229"/>
      <c r="AJ37" s="229"/>
      <c r="AK37" s="229"/>
      <c r="AL37" s="229"/>
      <c r="AM37" s="229"/>
    </row>
    <row r="38" spans="1:39" ht="43.5">
      <c r="A38" s="414"/>
      <c r="B38" s="226" t="s">
        <v>77</v>
      </c>
      <c r="C38" s="155" t="s">
        <v>652</v>
      </c>
      <c r="D38" s="284" t="s">
        <v>643</v>
      </c>
      <c r="E38" s="213" t="s">
        <v>46</v>
      </c>
      <c r="F38" s="213" t="s">
        <v>47</v>
      </c>
      <c r="G38" s="154" t="s">
        <v>644</v>
      </c>
      <c r="H38" s="154" t="s">
        <v>645</v>
      </c>
      <c r="I38" s="213" t="s">
        <v>646</v>
      </c>
      <c r="J38" s="442"/>
      <c r="K38" s="349" t="s">
        <v>837</v>
      </c>
      <c r="L38" s="284" t="s">
        <v>643</v>
      </c>
      <c r="M38" s="343" t="s">
        <v>46</v>
      </c>
      <c r="N38" s="343" t="s">
        <v>47</v>
      </c>
      <c r="O38" s="285" t="s">
        <v>644</v>
      </c>
      <c r="P38" s="285" t="s">
        <v>645</v>
      </c>
      <c r="Q38" s="343" t="s">
        <v>646</v>
      </c>
      <c r="R38" s="128"/>
      <c r="S38" s="128"/>
      <c r="T38" s="128"/>
      <c r="U38" s="128"/>
      <c r="V38" s="128"/>
      <c r="W38" s="128"/>
      <c r="X38" s="128"/>
      <c r="Y38" s="128"/>
      <c r="AI38" s="229"/>
      <c r="AJ38" s="229"/>
      <c r="AK38" s="229"/>
      <c r="AL38" s="229"/>
      <c r="AM38" s="229"/>
    </row>
    <row r="39" spans="1:39">
      <c r="A39" s="414"/>
      <c r="B39" s="245" t="s">
        <v>807</v>
      </c>
      <c r="C39" s="141">
        <f>'Inputs and eligible population'!F75</f>
        <v>0</v>
      </c>
      <c r="D39" s="126">
        <f>$C$39*'Inputs and eligible population'!L51</f>
        <v>0</v>
      </c>
      <c r="E39" s="126">
        <f>$C$39*'Inputs and eligible population'!M51</f>
        <v>0</v>
      </c>
      <c r="F39" s="126">
        <f>$C$39*'Inputs and eligible population'!N51</f>
        <v>0</v>
      </c>
      <c r="G39" s="126">
        <f>$C$39*'Inputs and eligible population'!O51</f>
        <v>0</v>
      </c>
      <c r="H39" s="126">
        <f>$C$39*'Inputs and eligible population'!P51</f>
        <v>0</v>
      </c>
      <c r="I39" s="126">
        <f>$C$39*'Inputs and eligible population'!Q51</f>
        <v>0</v>
      </c>
      <c r="J39" s="442"/>
      <c r="K39" s="484">
        <f>'Unit costs'!P99</f>
        <v>138.9296188423622</v>
      </c>
      <c r="L39" s="351">
        <f>$K39/1000*D39</f>
        <v>0</v>
      </c>
      <c r="M39" s="351">
        <f t="shared" ref="M39:M40" si="27">$K39/1000*E39</f>
        <v>0</v>
      </c>
      <c r="N39" s="351">
        <f t="shared" ref="N39:N40" si="28">$K39/1000*F39</f>
        <v>0</v>
      </c>
      <c r="O39" s="351">
        <f t="shared" ref="O39:O40" si="29">$K39/1000*G39</f>
        <v>0</v>
      </c>
      <c r="P39" s="351">
        <f t="shared" ref="P39:P40" si="30">$K39/1000*H39</f>
        <v>0</v>
      </c>
      <c r="Q39" s="351">
        <f t="shared" ref="Q39:Q40" si="31">$K39/1000*I39</f>
        <v>0</v>
      </c>
      <c r="R39" s="128"/>
      <c r="S39" s="128"/>
      <c r="T39" s="128"/>
      <c r="U39" s="128"/>
      <c r="V39" s="128"/>
      <c r="W39" s="128"/>
      <c r="X39" s="128"/>
      <c r="Y39" s="128"/>
      <c r="AI39" s="229"/>
      <c r="AJ39" s="229"/>
      <c r="AK39" s="229"/>
      <c r="AL39" s="229"/>
      <c r="AM39" s="229"/>
    </row>
    <row r="40" spans="1:39">
      <c r="A40" s="414"/>
      <c r="B40" s="245" t="s">
        <v>800</v>
      </c>
      <c r="C40" s="141">
        <f>'Inputs and eligible population'!G75</f>
        <v>0</v>
      </c>
      <c r="D40" s="126">
        <f>$C$40*SUM('Inputs and eligible population'!L45:L50)</f>
        <v>0</v>
      </c>
      <c r="E40" s="126">
        <f>$C$40*SUM('Inputs and eligible population'!M45:M50)</f>
        <v>0</v>
      </c>
      <c r="F40" s="126">
        <f>$C$40*SUM('Inputs and eligible population'!N45:N50)</f>
        <v>0</v>
      </c>
      <c r="G40" s="126">
        <f>$C$40*SUM('Inputs and eligible population'!O45:O50)</f>
        <v>0</v>
      </c>
      <c r="H40" s="126">
        <f>$C$40*SUM('Inputs and eligible population'!P45:P50)</f>
        <v>0</v>
      </c>
      <c r="I40" s="126">
        <f>$C$40*SUM('Inputs and eligible population'!Q45:Q50)</f>
        <v>0</v>
      </c>
      <c r="J40" s="442"/>
      <c r="K40" s="484">
        <f>K39</f>
        <v>138.9296188423622</v>
      </c>
      <c r="L40" s="351">
        <f t="shared" ref="L40" si="32">$K40/1000*D40</f>
        <v>0</v>
      </c>
      <c r="M40" s="351">
        <f t="shared" si="27"/>
        <v>0</v>
      </c>
      <c r="N40" s="351">
        <f t="shared" si="28"/>
        <v>0</v>
      </c>
      <c r="O40" s="351">
        <f t="shared" si="29"/>
        <v>0</v>
      </c>
      <c r="P40" s="351">
        <f t="shared" si="30"/>
        <v>0</v>
      </c>
      <c r="Q40" s="351">
        <f t="shared" si="31"/>
        <v>0</v>
      </c>
      <c r="R40" s="128"/>
      <c r="S40" s="128"/>
      <c r="T40" s="128"/>
      <c r="U40" s="128"/>
      <c r="V40" s="128"/>
      <c r="W40" s="128"/>
      <c r="X40" s="128"/>
      <c r="Y40" s="128"/>
      <c r="AI40" s="229"/>
      <c r="AJ40" s="229"/>
      <c r="AK40" s="229"/>
      <c r="AL40" s="229"/>
      <c r="AM40" s="229"/>
    </row>
    <row r="41" spans="1:39">
      <c r="A41" s="443"/>
      <c r="B41" s="327"/>
      <c r="C41" s="235"/>
      <c r="D41" s="170">
        <f>SUM(D39:D40)</f>
        <v>0</v>
      </c>
      <c r="E41" s="170">
        <f t="shared" ref="E41:I41" si="33">SUM(E39:E40)</f>
        <v>0</v>
      </c>
      <c r="F41" s="170">
        <f t="shared" si="33"/>
        <v>0</v>
      </c>
      <c r="G41" s="170">
        <f t="shared" si="33"/>
        <v>0</v>
      </c>
      <c r="H41" s="170">
        <f t="shared" si="33"/>
        <v>0</v>
      </c>
      <c r="I41" s="170">
        <f t="shared" si="33"/>
        <v>0</v>
      </c>
      <c r="J41" s="448"/>
      <c r="K41" s="442"/>
      <c r="L41" s="231">
        <f>SUM(L39:L40)</f>
        <v>0</v>
      </c>
      <c r="M41" s="231">
        <f t="shared" ref="M41:Q41" si="34">SUM(M39:M40)</f>
        <v>0</v>
      </c>
      <c r="N41" s="231">
        <f t="shared" si="34"/>
        <v>0</v>
      </c>
      <c r="O41" s="231">
        <f t="shared" si="34"/>
        <v>0</v>
      </c>
      <c r="P41" s="231">
        <f t="shared" si="34"/>
        <v>0</v>
      </c>
      <c r="Q41" s="231">
        <f t="shared" si="34"/>
        <v>0</v>
      </c>
      <c r="R41" s="128"/>
      <c r="S41" s="128"/>
      <c r="T41" s="128"/>
      <c r="U41" s="128"/>
      <c r="V41" s="128"/>
      <c r="W41" s="128"/>
      <c r="X41" s="128"/>
      <c r="Y41" s="128"/>
      <c r="AI41" s="229"/>
      <c r="AJ41" s="229"/>
      <c r="AK41" s="229"/>
      <c r="AL41" s="229"/>
      <c r="AM41" s="229"/>
    </row>
    <row r="42" spans="1:39">
      <c r="A42" s="443"/>
      <c r="B42" s="214"/>
      <c r="C42" s="214"/>
      <c r="D42" s="228" t="s">
        <v>839</v>
      </c>
      <c r="E42" s="170">
        <f>E41-$D$34</f>
        <v>0</v>
      </c>
      <c r="F42" s="170">
        <f t="shared" ref="F42:I42" si="35">F41-$D$34</f>
        <v>0</v>
      </c>
      <c r="G42" s="170">
        <f t="shared" si="35"/>
        <v>0</v>
      </c>
      <c r="H42" s="170">
        <f t="shared" si="35"/>
        <v>0</v>
      </c>
      <c r="I42" s="170">
        <f t="shared" si="35"/>
        <v>0</v>
      </c>
      <c r="J42" s="448"/>
      <c r="K42" s="442"/>
      <c r="L42" s="442"/>
      <c r="M42" s="231">
        <f>M41-$L41</f>
        <v>0</v>
      </c>
      <c r="N42" s="231">
        <f t="shared" ref="N42:Q42" si="36">N41-$L41</f>
        <v>0</v>
      </c>
      <c r="O42" s="231">
        <f t="shared" si="36"/>
        <v>0</v>
      </c>
      <c r="P42" s="231">
        <f t="shared" si="36"/>
        <v>0</v>
      </c>
      <c r="Q42" s="231">
        <f t="shared" si="36"/>
        <v>0</v>
      </c>
      <c r="R42" s="128"/>
      <c r="S42" s="128"/>
      <c r="T42" s="128"/>
      <c r="U42" s="128"/>
      <c r="V42" s="128"/>
      <c r="W42" s="128"/>
      <c r="X42" s="128"/>
      <c r="Y42" s="128"/>
      <c r="AI42" s="229"/>
      <c r="AJ42" s="229"/>
      <c r="AK42" s="229"/>
      <c r="AL42" s="229"/>
      <c r="AM42" s="229"/>
    </row>
    <row r="43" spans="1:39" ht="15" customHeight="1">
      <c r="A43" s="414"/>
      <c r="B43" s="444"/>
      <c r="C43" s="445"/>
      <c r="D43" s="446"/>
      <c r="E43" s="447"/>
      <c r="F43" s="414"/>
      <c r="G43" s="414"/>
      <c r="H43" s="414"/>
      <c r="I43" s="414"/>
      <c r="J43" s="442"/>
      <c r="K43" s="442"/>
      <c r="L43" s="442"/>
      <c r="M43" s="442"/>
      <c r="N43" s="442"/>
      <c r="O43" s="442"/>
      <c r="P43" s="442"/>
      <c r="Q43" s="442"/>
      <c r="R43" s="128"/>
      <c r="S43" s="128"/>
      <c r="T43" s="128"/>
      <c r="U43" s="128"/>
      <c r="V43" s="128"/>
      <c r="W43" s="128"/>
      <c r="X43" s="128"/>
      <c r="Y43" s="128"/>
      <c r="AI43" s="229"/>
      <c r="AJ43" s="229"/>
      <c r="AK43" s="229"/>
      <c r="AL43" s="229"/>
      <c r="AM43" s="229"/>
    </row>
    <row r="44" spans="1:39">
      <c r="A44" s="487"/>
      <c r="B44" s="488" t="s">
        <v>899</v>
      </c>
      <c r="C44" s="489"/>
      <c r="D44" s="489"/>
      <c r="E44" s="490"/>
      <c r="F44" s="491"/>
      <c r="G44" s="492"/>
      <c r="H44" s="492"/>
      <c r="I44" s="492"/>
      <c r="J44" s="493"/>
      <c r="K44" s="487"/>
      <c r="L44" s="487"/>
      <c r="M44" s="487"/>
      <c r="N44" s="487"/>
      <c r="O44" s="487"/>
      <c r="P44" s="487"/>
      <c r="Q44" s="494"/>
      <c r="R44" s="128"/>
      <c r="U44" s="128"/>
    </row>
    <row r="45" spans="1:39">
      <c r="A45" s="487"/>
      <c r="B45" s="495" t="s">
        <v>900</v>
      </c>
      <c r="C45" s="496"/>
      <c r="D45" s="496"/>
      <c r="E45" s="496"/>
      <c r="F45" s="496"/>
      <c r="G45" s="496"/>
      <c r="H45" s="496"/>
      <c r="I45" s="497"/>
      <c r="J45" s="498"/>
      <c r="K45" s="494"/>
      <c r="L45" s="499"/>
      <c r="M45" s="499"/>
      <c r="N45" s="499"/>
      <c r="O45" s="499"/>
      <c r="P45" s="499"/>
      <c r="Q45" s="499"/>
      <c r="R45" s="128"/>
      <c r="U45" s="128"/>
    </row>
    <row r="46" spans="1:39" ht="74.650000000000006" customHeight="1">
      <c r="A46" s="487"/>
      <c r="B46" s="226" t="s">
        <v>77</v>
      </c>
      <c r="C46" s="213" t="s">
        <v>901</v>
      </c>
      <c r="D46" s="284" t="s">
        <v>643</v>
      </c>
      <c r="E46" s="213" t="s">
        <v>46</v>
      </c>
      <c r="F46" s="213" t="s">
        <v>47</v>
      </c>
      <c r="G46" s="154" t="s">
        <v>644</v>
      </c>
      <c r="H46" s="154" t="s">
        <v>645</v>
      </c>
      <c r="I46" s="213" t="s">
        <v>646</v>
      </c>
      <c r="J46" s="487"/>
      <c r="K46" s="349" t="s">
        <v>837</v>
      </c>
      <c r="L46" s="284" t="s">
        <v>643</v>
      </c>
      <c r="M46" s="343" t="s">
        <v>46</v>
      </c>
      <c r="N46" s="343" t="s">
        <v>47</v>
      </c>
      <c r="O46" s="285" t="s">
        <v>644</v>
      </c>
      <c r="P46" s="285" t="s">
        <v>645</v>
      </c>
      <c r="Q46" s="343" t="s">
        <v>646</v>
      </c>
      <c r="R46" s="128"/>
      <c r="U46" s="128"/>
    </row>
    <row r="47" spans="1:39">
      <c r="A47" s="487"/>
      <c r="B47" s="245" t="s">
        <v>811</v>
      </c>
      <c r="C47" s="571">
        <f>'Inputs and eligible population'!G76*'Inputs and eligible population'!J76</f>
        <v>7.5</v>
      </c>
      <c r="D47" s="126">
        <f>$C$47*'Inputs and eligible population'!E55</f>
        <v>0</v>
      </c>
      <c r="E47" s="126">
        <f>$C$47*'Inputs and eligible population'!F55</f>
        <v>0</v>
      </c>
      <c r="F47" s="126">
        <f>$C$47*'Inputs and eligible population'!G55</f>
        <v>0</v>
      </c>
      <c r="G47" s="126">
        <f>$C$47*'Inputs and eligible population'!H55</f>
        <v>0</v>
      </c>
      <c r="H47" s="126">
        <f>$C$47*'Inputs and eligible population'!I55</f>
        <v>0</v>
      </c>
      <c r="I47" s="126">
        <f>$C$47*'Inputs and eligible population'!J55</f>
        <v>0</v>
      </c>
      <c r="J47" s="487"/>
      <c r="K47" s="352">
        <f>'Inputs and eligible population'!K76</f>
        <v>208.57499999999999</v>
      </c>
      <c r="L47" s="230">
        <f>(D47*$K47)/1000</f>
        <v>0</v>
      </c>
      <c r="M47" s="230">
        <f>(E47*$K47)/1000</f>
        <v>0</v>
      </c>
      <c r="N47" s="230">
        <f t="shared" ref="N47:Q47" si="37">(F47*$K47)/1000</f>
        <v>0</v>
      </c>
      <c r="O47" s="230">
        <f t="shared" si="37"/>
        <v>0</v>
      </c>
      <c r="P47" s="230">
        <f t="shared" si="37"/>
        <v>0</v>
      </c>
      <c r="Q47" s="230">
        <f t="shared" si="37"/>
        <v>0</v>
      </c>
      <c r="R47" s="128"/>
      <c r="S47" s="128"/>
      <c r="T47" s="128"/>
      <c r="U47" s="128"/>
      <c r="V47" s="128"/>
      <c r="W47" s="128"/>
      <c r="X47" s="128"/>
      <c r="Y47" s="128"/>
      <c r="AI47" s="229"/>
      <c r="AJ47" s="229"/>
      <c r="AK47" s="229"/>
      <c r="AL47" s="229"/>
      <c r="AM47" s="229"/>
    </row>
    <row r="48" spans="1:39" ht="15" customHeight="1">
      <c r="A48" s="487"/>
      <c r="B48" s="245" t="s">
        <v>810</v>
      </c>
      <c r="C48" s="571">
        <f>'Inputs and eligible population'!G77*'Inputs and eligible population'!J77/60</f>
        <v>0.5</v>
      </c>
      <c r="D48" s="126">
        <f>$C$48*SUM('Inputs and eligible population'!L45:L50)</f>
        <v>0</v>
      </c>
      <c r="E48" s="126">
        <f>$C$48*SUM('Inputs and eligible population'!M45:M50)</f>
        <v>0</v>
      </c>
      <c r="F48" s="126">
        <f>$C$48*SUM('Inputs and eligible population'!N45:N50)</f>
        <v>0</v>
      </c>
      <c r="G48" s="126">
        <f>$C$48*SUM('Inputs and eligible population'!O45:O50)</f>
        <v>0</v>
      </c>
      <c r="H48" s="126">
        <f>$C$48*SUM('Inputs and eligible population'!P45:P50)</f>
        <v>0</v>
      </c>
      <c r="I48" s="126">
        <f>$C$48*SUM('Inputs and eligible population'!Q45:Q50)</f>
        <v>0</v>
      </c>
      <c r="J48" s="487"/>
      <c r="K48" s="352">
        <f>'Inputs and eligible population'!K77</f>
        <v>21.074999999999999</v>
      </c>
      <c r="L48" s="230">
        <f>D48*$K$48/1000</f>
        <v>0</v>
      </c>
      <c r="M48" s="230">
        <f t="shared" ref="M48:Q48" si="38">E48*$K$48/1000</f>
        <v>0</v>
      </c>
      <c r="N48" s="230">
        <f t="shared" si="38"/>
        <v>0</v>
      </c>
      <c r="O48" s="230">
        <f t="shared" si="38"/>
        <v>0</v>
      </c>
      <c r="P48" s="230">
        <f t="shared" si="38"/>
        <v>0</v>
      </c>
      <c r="Q48" s="230">
        <f t="shared" si="38"/>
        <v>0</v>
      </c>
      <c r="R48" s="128"/>
      <c r="S48" s="128"/>
      <c r="T48" s="128"/>
      <c r="U48" s="128"/>
      <c r="V48" s="128"/>
      <c r="W48" s="128"/>
      <c r="X48" s="128"/>
      <c r="Y48" s="128"/>
      <c r="AI48" s="229"/>
      <c r="AJ48" s="229"/>
      <c r="AK48" s="229"/>
      <c r="AL48" s="229"/>
      <c r="AM48" s="229"/>
    </row>
    <row r="49" spans="1:39">
      <c r="A49" s="487"/>
      <c r="B49" s="245" t="str">
        <f>'Inputs and eligible population'!C78</f>
        <v>GPs Training</v>
      </c>
      <c r="C49" s="571">
        <f>'Inputs and eligible population'!G78*'Inputs and eligible population'!J78/60</f>
        <v>1</v>
      </c>
      <c r="D49" s="126">
        <f>'Inputs and eligible population'!E59*'Inputs and eligible population'!E55*$C$49</f>
        <v>0</v>
      </c>
      <c r="E49" s="126">
        <f>'Inputs and eligible population'!F59*'Inputs and eligible population'!F55*$C$49</f>
        <v>0</v>
      </c>
      <c r="F49" s="126">
        <f>'Inputs and eligible population'!G59*'Inputs and eligible population'!G55*$C$49</f>
        <v>0</v>
      </c>
      <c r="G49" s="126">
        <f>'Inputs and eligible population'!H59*'Inputs and eligible population'!H55*$C$49</f>
        <v>0</v>
      </c>
      <c r="H49" s="126">
        <f>'Inputs and eligible population'!I59*'Inputs and eligible population'!I55*$C$49</f>
        <v>0</v>
      </c>
      <c r="I49" s="126">
        <f>'Inputs and eligible population'!J59*'Inputs and eligible population'!J55*$C$49</f>
        <v>0</v>
      </c>
      <c r="J49" s="493"/>
      <c r="K49" s="230">
        <f>'Inputs and eligible population'!K78</f>
        <v>95.22</v>
      </c>
      <c r="L49" s="230">
        <f t="shared" ref="L49:Q49" si="39">$K$49*D49/1000</f>
        <v>0</v>
      </c>
      <c r="M49" s="230">
        <f t="shared" si="39"/>
        <v>0</v>
      </c>
      <c r="N49" s="230">
        <f t="shared" si="39"/>
        <v>0</v>
      </c>
      <c r="O49" s="230">
        <f t="shared" si="39"/>
        <v>0</v>
      </c>
      <c r="P49" s="230">
        <f t="shared" si="39"/>
        <v>0</v>
      </c>
      <c r="Q49" s="230">
        <f t="shared" si="39"/>
        <v>0</v>
      </c>
      <c r="S49" s="128"/>
      <c r="T49" s="128"/>
      <c r="U49" s="128"/>
      <c r="V49" s="128"/>
      <c r="W49" s="128"/>
      <c r="X49" s="128"/>
      <c r="Y49" s="128"/>
      <c r="AI49" s="229"/>
      <c r="AJ49" s="229"/>
      <c r="AK49" s="229"/>
      <c r="AL49" s="229"/>
      <c r="AM49" s="229"/>
    </row>
    <row r="50" spans="1:39">
      <c r="A50" s="487"/>
      <c r="B50" s="245" t="str">
        <f>'Inputs and eligible population'!C79</f>
        <v>Advanced clinical practitioner / advanced nurse practitioner training</v>
      </c>
      <c r="C50" s="571">
        <f>'Inputs and eligible population'!G79*'Inputs and eligible population'!J79/60</f>
        <v>1</v>
      </c>
      <c r="D50" s="126">
        <f>'Inputs and eligible population'!E60*'Inputs and eligible population'!E55*$C$50</f>
        <v>0</v>
      </c>
      <c r="E50" s="126">
        <f>'Inputs and eligible population'!F60*'Inputs and eligible population'!F55*$C$50</f>
        <v>0</v>
      </c>
      <c r="F50" s="126">
        <f>'Inputs and eligible population'!G60*'Inputs and eligible population'!G55*$C$50</f>
        <v>0</v>
      </c>
      <c r="G50" s="126">
        <f>'Inputs and eligible population'!H60*'Inputs and eligible population'!H55*$C$50</f>
        <v>0</v>
      </c>
      <c r="H50" s="126">
        <f>'Inputs and eligible population'!I60*'Inputs and eligible population'!I55*$C$50</f>
        <v>0</v>
      </c>
      <c r="I50" s="126">
        <f>'Inputs and eligible population'!J60*'Inputs and eligible population'!J55*$C$50</f>
        <v>0</v>
      </c>
      <c r="J50" s="493"/>
      <c r="K50" s="230">
        <f>'Inputs and eligible population'!K79</f>
        <v>49.16</v>
      </c>
      <c r="L50" s="230">
        <f>$K$49*D50/1000</f>
        <v>0</v>
      </c>
      <c r="M50" s="230">
        <f>$K$50*E50/1000</f>
        <v>0</v>
      </c>
      <c r="N50" s="230">
        <f>$K$50*F50/1000</f>
        <v>0</v>
      </c>
      <c r="O50" s="230">
        <f>$K$50*G50/1000</f>
        <v>0</v>
      </c>
      <c r="P50" s="230">
        <f>$K$50*H50/1000</f>
        <v>0</v>
      </c>
      <c r="Q50" s="230">
        <f>$K$50*I50/1000</f>
        <v>0</v>
      </c>
      <c r="S50" s="128"/>
      <c r="T50" s="128"/>
      <c r="U50" s="128"/>
      <c r="V50" s="128"/>
      <c r="W50" s="128"/>
      <c r="X50" s="128"/>
      <c r="Y50" s="128"/>
      <c r="AI50" s="229"/>
      <c r="AJ50" s="229"/>
      <c r="AK50" s="229"/>
      <c r="AL50" s="229"/>
      <c r="AM50" s="229"/>
    </row>
    <row r="51" spans="1:39">
      <c r="A51" s="487"/>
      <c r="B51" s="245" t="str">
        <f>'Inputs and eligible population'!C80</f>
        <v>Other (add staff group name) training</v>
      </c>
      <c r="C51" s="571">
        <f>'Inputs and eligible population'!G80*'Inputs and eligible population'!J80/60</f>
        <v>1</v>
      </c>
      <c r="D51" s="126">
        <f>'Inputs and eligible population'!E61*'Inputs and eligible population'!E55*$C$51</f>
        <v>0</v>
      </c>
      <c r="E51" s="126">
        <f>'Inputs and eligible population'!F61*'Inputs and eligible population'!F55*$C$51</f>
        <v>0</v>
      </c>
      <c r="F51" s="126">
        <f>'Inputs and eligible population'!G61*'Inputs and eligible population'!G55*$C$51</f>
        <v>0</v>
      </c>
      <c r="G51" s="126">
        <f>'Inputs and eligible population'!H61*'Inputs and eligible population'!H55*$C$51</f>
        <v>0</v>
      </c>
      <c r="H51" s="126">
        <f>'Inputs and eligible population'!I61*'Inputs and eligible population'!I55*$C$51</f>
        <v>0</v>
      </c>
      <c r="I51" s="126">
        <f>'Inputs and eligible population'!J61*'Inputs and eligible population'!J55*$C$51</f>
        <v>0</v>
      </c>
      <c r="J51" s="493"/>
      <c r="K51" s="230">
        <f>'Inputs and eligible population'!K80</f>
        <v>27.81</v>
      </c>
      <c r="L51" s="230">
        <f>$K$49*D51/1000</f>
        <v>0</v>
      </c>
      <c r="M51" s="230">
        <f>$K$51*E51/1000</f>
        <v>0</v>
      </c>
      <c r="N51" s="230">
        <f>$K$51*F51/1000</f>
        <v>0</v>
      </c>
      <c r="O51" s="230">
        <f>$K$51*G51/1000</f>
        <v>0</v>
      </c>
      <c r="P51" s="230">
        <f>$K$51*H51/1000</f>
        <v>0</v>
      </c>
      <c r="Q51" s="230">
        <f>$K$51*I51/1000</f>
        <v>0</v>
      </c>
      <c r="S51" s="128"/>
      <c r="T51" s="128"/>
      <c r="U51" s="128"/>
      <c r="V51" s="128"/>
      <c r="W51" s="128"/>
      <c r="X51" s="128"/>
      <c r="Y51" s="128"/>
      <c r="AI51" s="229"/>
      <c r="AJ51" s="229"/>
      <c r="AK51" s="229"/>
      <c r="AL51" s="229"/>
      <c r="AM51" s="229"/>
    </row>
    <row r="52" spans="1:39">
      <c r="A52" s="487"/>
      <c r="B52" s="245" t="str">
        <f>'Inputs and eligible population'!C81</f>
        <v>Other (add staff group name) training</v>
      </c>
      <c r="C52" s="571">
        <f>'Inputs and eligible population'!G81*'Inputs and eligible population'!J81/60</f>
        <v>1</v>
      </c>
      <c r="D52" s="126">
        <f>'Inputs and eligible population'!E62*'Inputs and eligible population'!E55*$C$52</f>
        <v>0</v>
      </c>
      <c r="E52" s="126">
        <f>'Inputs and eligible population'!F62*'Inputs and eligible population'!F55*$C$52</f>
        <v>0</v>
      </c>
      <c r="F52" s="126">
        <f>'Inputs and eligible population'!G62*'Inputs and eligible population'!G55*$C$52</f>
        <v>0</v>
      </c>
      <c r="G52" s="126">
        <f>'Inputs and eligible population'!H62*'Inputs and eligible population'!H55*$C$52</f>
        <v>0</v>
      </c>
      <c r="H52" s="126">
        <f>'Inputs and eligible population'!I62*'Inputs and eligible population'!I55*$C$52</f>
        <v>0</v>
      </c>
      <c r="I52" s="126">
        <f>'Inputs and eligible population'!J62*'Inputs and eligible population'!J55*$C$52</f>
        <v>0</v>
      </c>
      <c r="J52" s="493"/>
      <c r="K52" s="230">
        <f>'Inputs and eligible population'!K81</f>
        <v>27.81</v>
      </c>
      <c r="L52" s="230">
        <f>$K$49*D52/1000</f>
        <v>0</v>
      </c>
      <c r="M52" s="230">
        <f>$K$52*E52/1000</f>
        <v>0</v>
      </c>
      <c r="N52" s="230">
        <f>$K$52*F52/1000</f>
        <v>0</v>
      </c>
      <c r="O52" s="230">
        <f>$K$52*G52/1000</f>
        <v>0</v>
      </c>
      <c r="P52" s="230">
        <f>$K$52*H52/1000</f>
        <v>0</v>
      </c>
      <c r="Q52" s="230">
        <f>$K$52*I52/1000</f>
        <v>0</v>
      </c>
      <c r="S52" s="128"/>
      <c r="T52" s="128"/>
      <c r="U52" s="128"/>
      <c r="V52" s="128"/>
      <c r="W52" s="128"/>
      <c r="X52" s="128"/>
      <c r="Y52" s="128"/>
      <c r="AI52" s="229"/>
      <c r="AJ52" s="229"/>
      <c r="AK52" s="229"/>
      <c r="AL52" s="229"/>
      <c r="AM52" s="229"/>
    </row>
    <row r="53" spans="1:39">
      <c r="A53" s="487"/>
      <c r="B53" s="245" t="s">
        <v>841</v>
      </c>
      <c r="C53" s="571">
        <f>'Inputs and eligible population'!G82*'Inputs and eligible population'!J82</f>
        <v>780</v>
      </c>
      <c r="D53" s="248">
        <f>IFERROR((SUM('Inputs and eligible population'!L45:L50))/'Inputs and eligible population'!E56,0)</f>
        <v>0</v>
      </c>
      <c r="E53" s="248">
        <f>IFERROR((SUM('Inputs and eligible population'!M45:M50))/'Inputs and eligible population'!F56,0)</f>
        <v>0</v>
      </c>
      <c r="F53" s="248">
        <f>IFERROR((SUM('Inputs and eligible population'!N45:N50))/'Inputs and eligible population'!G56,0)</f>
        <v>0</v>
      </c>
      <c r="G53" s="248">
        <f>IFERROR((SUM('Inputs and eligible population'!O45:O50))/'Inputs and eligible population'!H56,0)</f>
        <v>0</v>
      </c>
      <c r="H53" s="248">
        <f>IFERROR((SUM('Inputs and eligible population'!P45:P50))/'Inputs and eligible population'!I56,0)</f>
        <v>0</v>
      </c>
      <c r="I53" s="248">
        <f>IFERROR((SUM('Inputs and eligible population'!Q45:Q50))/'Inputs and eligible population'!J56,0)</f>
        <v>0</v>
      </c>
      <c r="J53" s="487"/>
      <c r="K53" s="230">
        <f>'Inputs and eligible population'!K82</f>
        <v>21691.8</v>
      </c>
      <c r="L53" s="416">
        <f>$K$53*D53/1000</f>
        <v>0</v>
      </c>
      <c r="M53" s="230">
        <f t="shared" ref="M53:Q53" si="40">$K$53*E53/1000</f>
        <v>0</v>
      </c>
      <c r="N53" s="230">
        <f t="shared" si="40"/>
        <v>0</v>
      </c>
      <c r="O53" s="230">
        <f t="shared" si="40"/>
        <v>0</v>
      </c>
      <c r="P53" s="230">
        <f t="shared" si="40"/>
        <v>0</v>
      </c>
      <c r="Q53" s="230">
        <f t="shared" si="40"/>
        <v>0</v>
      </c>
      <c r="S53" s="128"/>
      <c r="T53" s="128"/>
      <c r="U53" s="128"/>
      <c r="V53" s="128"/>
      <c r="W53" s="128"/>
      <c r="X53" s="128"/>
      <c r="Y53" s="128"/>
      <c r="AI53" s="229"/>
      <c r="AJ53" s="229"/>
      <c r="AK53" s="229"/>
      <c r="AL53" s="229"/>
      <c r="AM53" s="229"/>
    </row>
    <row r="54" spans="1:39">
      <c r="A54" s="487"/>
      <c r="B54" s="505" t="s">
        <v>653</v>
      </c>
      <c r="C54" s="235"/>
      <c r="D54" s="170">
        <f t="shared" ref="D54:I54" si="41">SUM(D47:D53)</f>
        <v>0</v>
      </c>
      <c r="E54" s="170">
        <f t="shared" si="41"/>
        <v>0</v>
      </c>
      <c r="F54" s="170">
        <f t="shared" si="41"/>
        <v>0</v>
      </c>
      <c r="G54" s="170">
        <f t="shared" si="41"/>
        <v>0</v>
      </c>
      <c r="H54" s="170">
        <f t="shared" si="41"/>
        <v>0</v>
      </c>
      <c r="I54" s="170">
        <f t="shared" si="41"/>
        <v>0</v>
      </c>
      <c r="J54" s="487"/>
      <c r="K54" s="487"/>
      <c r="L54" s="419">
        <f t="shared" ref="L54:Q54" si="42">SUM(L47:L53)</f>
        <v>0</v>
      </c>
      <c r="M54" s="231">
        <f t="shared" si="42"/>
        <v>0</v>
      </c>
      <c r="N54" s="231">
        <f t="shared" si="42"/>
        <v>0</v>
      </c>
      <c r="O54" s="231">
        <f t="shared" si="42"/>
        <v>0</v>
      </c>
      <c r="P54" s="231">
        <f t="shared" si="42"/>
        <v>0</v>
      </c>
      <c r="Q54" s="231">
        <f t="shared" si="42"/>
        <v>0</v>
      </c>
      <c r="S54" s="128"/>
      <c r="T54" s="418"/>
      <c r="U54" s="128"/>
      <c r="V54" s="128"/>
      <c r="W54" s="128"/>
      <c r="X54" s="128"/>
      <c r="Y54" s="128"/>
      <c r="AI54" s="229"/>
      <c r="AJ54" s="229"/>
      <c r="AK54" s="229"/>
      <c r="AL54" s="229"/>
      <c r="AM54" s="229"/>
    </row>
    <row r="55" spans="1:39">
      <c r="A55" s="487"/>
      <c r="B55" s="232"/>
      <c r="C55" s="214"/>
      <c r="D55" s="228" t="s">
        <v>842</v>
      </c>
      <c r="E55" s="170">
        <f>E54-$D$54</f>
        <v>0</v>
      </c>
      <c r="F55" s="170">
        <f>F54-$D$54</f>
        <v>0</v>
      </c>
      <c r="G55" s="170">
        <f>G54-$D$54</f>
        <v>0</v>
      </c>
      <c r="H55" s="170">
        <f>H54-$D$54</f>
        <v>0</v>
      </c>
      <c r="I55" s="170">
        <f>I54-$D$54</f>
        <v>0</v>
      </c>
      <c r="J55" s="487"/>
      <c r="K55" s="487"/>
      <c r="L55" s="501"/>
      <c r="M55" s="231">
        <f>M54-$L$54</f>
        <v>0</v>
      </c>
      <c r="N55" s="231">
        <f t="shared" ref="N55:Q55" si="43">N54-$L$54</f>
        <v>0</v>
      </c>
      <c r="O55" s="231">
        <f t="shared" si="43"/>
        <v>0</v>
      </c>
      <c r="P55" s="231">
        <f t="shared" si="43"/>
        <v>0</v>
      </c>
      <c r="Q55" s="231">
        <f t="shared" si="43"/>
        <v>0</v>
      </c>
      <c r="S55" s="128"/>
      <c r="T55" s="128"/>
      <c r="U55" s="128"/>
      <c r="V55" s="128"/>
      <c r="W55" s="128"/>
      <c r="X55" s="128"/>
      <c r="Y55" s="128"/>
      <c r="AI55" s="229"/>
      <c r="AJ55" s="229"/>
      <c r="AK55" s="229"/>
      <c r="AL55" s="229"/>
      <c r="AM55" s="229"/>
    </row>
    <row r="56" spans="1:39">
      <c r="A56" s="487"/>
      <c r="B56" s="500"/>
      <c r="C56" s="494"/>
      <c r="D56" s="494"/>
      <c r="E56" s="494"/>
      <c r="F56" s="494"/>
      <c r="G56" s="494"/>
      <c r="H56" s="494"/>
      <c r="I56" s="494"/>
      <c r="J56" s="494"/>
      <c r="K56" s="494"/>
      <c r="L56" s="494"/>
      <c r="M56" s="494"/>
      <c r="N56" s="494"/>
      <c r="O56" s="494"/>
      <c r="P56" s="494"/>
      <c r="Q56" s="494"/>
      <c r="S56" s="128"/>
      <c r="T56" s="128"/>
      <c r="U56" s="128"/>
      <c r="V56" s="128"/>
      <c r="W56" s="128"/>
      <c r="X56" s="128"/>
      <c r="Y56" s="128"/>
      <c r="AI56" s="229"/>
      <c r="AJ56" s="229"/>
      <c r="AK56" s="229"/>
      <c r="AL56" s="229"/>
      <c r="AM56" s="229"/>
    </row>
  </sheetData>
  <sheetProtection algorithmName="SHA-512" hashValue="XRRsT83nX+1YxkGcxOWVWM+nAzMg5eSSBXelrTvr9TVUQ1i11j6kVKT4aNZ6kMxReK+PX0Ll25MgIorWb7M4IQ==" saltValue="7iL3ZNTBnoqcftq1VXgJSw==" spinCount="100000" sheet="1" objects="1" scenarios="1"/>
  <pageMargins left="0.70866141732283472" right="0.70866141732283472" top="0.74803149606299213" bottom="0.74803149606299213" header="0.31496062992125984" footer="0.31496062992125984"/>
  <pageSetup paperSize="9" scale="38" fitToHeight="0" orientation="portrait" horizontalDpi="4294967293" r:id="rId1"/>
  <ignoredErrors>
    <ignoredError sqref="L53:L54 M55:Q55" evalError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1AAEFA-172F-4FDD-8968-A376C4A7D980}">
  <sheetPr>
    <tabColor theme="8" tint="-0.499984740745262"/>
    <pageSetUpPr fitToPage="1"/>
  </sheetPr>
  <dimension ref="A1:AN56"/>
  <sheetViews>
    <sheetView showGridLines="0" zoomScale="80" zoomScaleNormal="80" zoomScaleSheetLayoutView="80" workbookViewId="0"/>
  </sheetViews>
  <sheetFormatPr defaultColWidth="8.7265625" defaultRowHeight="14.5"/>
  <cols>
    <col min="1" max="1" width="3.54296875" customWidth="1"/>
    <col min="2" max="2" width="56.54296875" style="1" customWidth="1"/>
    <col min="3" max="9" width="12.54296875" customWidth="1"/>
    <col min="10" max="10" width="1.7265625" customWidth="1"/>
    <col min="11" max="11" width="11.54296875" customWidth="1"/>
    <col min="12" max="12" width="10.453125" customWidth="1"/>
    <col min="13" max="13" width="11.54296875" customWidth="1"/>
    <col min="14" max="14" width="12.7265625" customWidth="1"/>
    <col min="15" max="18" width="11.54296875" customWidth="1"/>
    <col min="19" max="19" width="11.453125" customWidth="1"/>
    <col min="20" max="20" width="11.54296875" customWidth="1"/>
    <col min="21" max="26" width="10.7265625" customWidth="1"/>
    <col min="28" max="41" width="0" hidden="1" customWidth="1"/>
  </cols>
  <sheetData>
    <row r="1" spans="1:40" ht="30" customHeight="1">
      <c r="B1" s="347" t="str">
        <f>'Inputs and eligible population'!B1</f>
        <v>Digital technologies to support self-management of COPD: early value assessment</v>
      </c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5"/>
      <c r="X1" s="125"/>
      <c r="Y1" s="125"/>
      <c r="Z1" s="125"/>
    </row>
    <row r="2" spans="1:40" ht="42.65" customHeight="1">
      <c r="B2" s="188" t="s">
        <v>654</v>
      </c>
      <c r="C2" s="125" t="s">
        <v>74</v>
      </c>
      <c r="D2" s="125" t="s">
        <v>74</v>
      </c>
      <c r="E2" s="125" t="s">
        <v>74</v>
      </c>
      <c r="F2" s="125" t="s">
        <v>74</v>
      </c>
      <c r="G2" s="125" t="s">
        <v>74</v>
      </c>
      <c r="H2" s="125" t="s">
        <v>74</v>
      </c>
      <c r="I2" s="125" t="s">
        <v>74</v>
      </c>
      <c r="J2" s="125" t="s">
        <v>74</v>
      </c>
      <c r="K2" s="125"/>
      <c r="L2" s="125" t="s">
        <v>74</v>
      </c>
      <c r="M2" s="125" t="s">
        <v>74</v>
      </c>
      <c r="N2" s="125" t="s">
        <v>74</v>
      </c>
      <c r="O2" s="125" t="s">
        <v>74</v>
      </c>
      <c r="P2" s="125" t="s">
        <v>74</v>
      </c>
      <c r="Q2" s="125"/>
      <c r="R2" s="125"/>
      <c r="S2" s="125"/>
      <c r="T2" s="125"/>
      <c r="U2" s="125"/>
      <c r="V2" s="125"/>
      <c r="W2" s="125"/>
      <c r="X2" s="125"/>
      <c r="Y2" s="125"/>
      <c r="Z2" s="125"/>
    </row>
    <row r="3" spans="1:40" ht="14.65" customHeight="1">
      <c r="B3" s="127" t="s">
        <v>74</v>
      </c>
      <c r="C3" s="128" t="s">
        <v>74</v>
      </c>
      <c r="D3" s="128" t="s">
        <v>74</v>
      </c>
      <c r="E3" s="128" t="s">
        <v>74</v>
      </c>
      <c r="F3" s="128" t="s">
        <v>74</v>
      </c>
      <c r="G3" s="128" t="s">
        <v>74</v>
      </c>
      <c r="H3" s="128" t="s">
        <v>74</v>
      </c>
      <c r="I3" s="128" t="s">
        <v>74</v>
      </c>
      <c r="J3" s="128" t="s">
        <v>74</v>
      </c>
      <c r="K3" s="128"/>
      <c r="L3" s="128" t="s">
        <v>74</v>
      </c>
      <c r="M3" s="128" t="s">
        <v>74</v>
      </c>
      <c r="N3" s="128" t="s">
        <v>74</v>
      </c>
      <c r="O3" s="128" t="s">
        <v>74</v>
      </c>
      <c r="P3" s="128" t="s">
        <v>74</v>
      </c>
      <c r="Q3" s="128"/>
      <c r="R3" s="128"/>
      <c r="S3" s="125"/>
      <c r="T3" s="125"/>
      <c r="U3" s="125"/>
      <c r="V3" s="125"/>
      <c r="W3" s="125"/>
      <c r="X3" s="125"/>
      <c r="Y3" s="128"/>
      <c r="Z3" s="128"/>
    </row>
    <row r="4" spans="1:40" ht="14.65" customHeight="1">
      <c r="B4" t="s">
        <v>649</v>
      </c>
      <c r="C4" s="128"/>
      <c r="D4" s="128"/>
      <c r="E4" s="128"/>
      <c r="F4" s="128"/>
      <c r="G4" s="128"/>
      <c r="H4" s="128"/>
      <c r="I4" s="128"/>
      <c r="J4" s="128"/>
      <c r="K4" s="128"/>
      <c r="L4" s="128"/>
      <c r="M4" s="128"/>
      <c r="N4" s="128"/>
      <c r="O4" s="128"/>
      <c r="P4" s="128"/>
      <c r="Q4" s="128"/>
      <c r="R4" s="128"/>
      <c r="S4" s="128"/>
      <c r="T4" s="128"/>
      <c r="U4" s="128"/>
      <c r="V4" s="128"/>
      <c r="W4" s="128"/>
      <c r="X4" s="128"/>
      <c r="Y4" s="128"/>
      <c r="Z4" s="128"/>
    </row>
    <row r="5" spans="1:40" ht="14.9" customHeight="1">
      <c r="B5" s="4"/>
      <c r="F5" s="128"/>
      <c r="G5" s="128"/>
      <c r="H5" s="128"/>
      <c r="I5" s="128"/>
      <c r="J5" s="128"/>
      <c r="K5" s="128"/>
      <c r="L5" s="128"/>
      <c r="M5" s="128"/>
      <c r="N5" s="128"/>
      <c r="O5" s="128"/>
      <c r="P5" s="128"/>
      <c r="Q5" s="128"/>
      <c r="R5" s="128"/>
      <c r="S5" s="125"/>
      <c r="T5" s="125"/>
      <c r="U5" s="125"/>
      <c r="V5" s="125"/>
      <c r="W5" s="125"/>
      <c r="X5" s="125"/>
      <c r="Y5" s="128"/>
      <c r="Z5" s="128"/>
    </row>
    <row r="6" spans="1:40" ht="43.5">
      <c r="B6" s="215" t="s">
        <v>82</v>
      </c>
      <c r="C6" s="185"/>
      <c r="D6" s="284" t="s">
        <v>643</v>
      </c>
      <c r="E6" s="213" t="s">
        <v>46</v>
      </c>
      <c r="F6" s="213" t="s">
        <v>47</v>
      </c>
      <c r="G6" s="154" t="s">
        <v>644</v>
      </c>
      <c r="H6" s="154" t="s">
        <v>645</v>
      </c>
      <c r="I6" s="213" t="s">
        <v>646</v>
      </c>
      <c r="L6" s="284" t="s">
        <v>643</v>
      </c>
      <c r="M6" s="213" t="s">
        <v>46</v>
      </c>
      <c r="N6" s="213" t="s">
        <v>47</v>
      </c>
      <c r="O6" s="154" t="s">
        <v>644</v>
      </c>
      <c r="P6" s="154" t="s">
        <v>645</v>
      </c>
      <c r="Q6" s="213" t="s">
        <v>646</v>
      </c>
      <c r="R6" s="128"/>
      <c r="S6" s="125"/>
      <c r="T6" s="125"/>
      <c r="U6" s="125"/>
      <c r="V6" s="125"/>
      <c r="W6" s="125"/>
      <c r="X6" s="125"/>
      <c r="Y6" s="128"/>
      <c r="Z6" s="128"/>
      <c r="AJ6" s="229"/>
      <c r="AK6" s="229"/>
      <c r="AL6" s="229"/>
      <c r="AM6" s="229"/>
      <c r="AN6" s="229"/>
    </row>
    <row r="7" spans="1:40" ht="14.65" customHeight="1">
      <c r="B7" s="190" t="s">
        <v>82</v>
      </c>
      <c r="C7" s="156"/>
      <c r="D7" s="270">
        <f>'Inputs and eligible population'!F39</f>
        <v>0</v>
      </c>
      <c r="E7" s="270">
        <f>'Inputs and eligible population'!G39</f>
        <v>0</v>
      </c>
      <c r="F7" s="270">
        <f>'Inputs and eligible population'!H39</f>
        <v>0</v>
      </c>
      <c r="G7" s="270">
        <f>'Inputs and eligible population'!I39</f>
        <v>0</v>
      </c>
      <c r="H7" s="270">
        <f>'Inputs and eligible population'!J39</f>
        <v>0</v>
      </c>
      <c r="I7" s="270">
        <f>'Inputs and eligible population'!K39</f>
        <v>0</v>
      </c>
      <c r="P7" s="128"/>
      <c r="Q7" s="128"/>
      <c r="R7" s="128"/>
      <c r="S7" s="125"/>
      <c r="T7" s="125"/>
      <c r="U7" s="125"/>
      <c r="V7" s="125"/>
      <c r="W7" s="125"/>
      <c r="X7" s="125"/>
      <c r="Y7" s="128"/>
      <c r="Z7" s="128"/>
      <c r="AJ7" s="229"/>
      <c r="AK7" s="229"/>
      <c r="AL7" s="229"/>
      <c r="AM7" s="229"/>
      <c r="AN7" s="229"/>
    </row>
    <row r="8" spans="1:40" ht="14.65" customHeight="1">
      <c r="B8"/>
      <c r="P8" s="128"/>
      <c r="Q8" s="128"/>
      <c r="R8" s="128"/>
      <c r="S8" s="125"/>
      <c r="T8" s="125"/>
      <c r="U8" s="125"/>
      <c r="V8" s="125"/>
      <c r="W8" s="125"/>
      <c r="X8" s="125"/>
      <c r="Y8" s="128"/>
      <c r="Z8" s="128"/>
      <c r="AJ8" s="229"/>
      <c r="AK8" s="229"/>
      <c r="AL8" s="229"/>
      <c r="AM8" s="229"/>
      <c r="AN8" s="229"/>
    </row>
    <row r="9" spans="1:40">
      <c r="B9" s="224" t="s">
        <v>650</v>
      </c>
      <c r="C9" s="286"/>
      <c r="D9" s="286"/>
      <c r="E9" s="287"/>
      <c r="F9" s="286"/>
      <c r="G9" s="288"/>
      <c r="H9" s="289"/>
      <c r="I9" s="354"/>
      <c r="L9" s="211" t="s">
        <v>85</v>
      </c>
      <c r="M9" s="211" t="s">
        <v>85</v>
      </c>
      <c r="N9" s="211" t="s">
        <v>85</v>
      </c>
      <c r="O9" s="211" t="s">
        <v>85</v>
      </c>
      <c r="P9" s="211" t="s">
        <v>85</v>
      </c>
      <c r="Q9" s="211" t="s">
        <v>85</v>
      </c>
      <c r="R9" s="128"/>
      <c r="S9" s="128"/>
      <c r="T9" s="128"/>
      <c r="U9" s="128"/>
      <c r="V9" s="128"/>
      <c r="W9" s="128"/>
      <c r="X9" s="128"/>
      <c r="Y9" s="128"/>
      <c r="AI9" s="229"/>
      <c r="AJ9" s="229"/>
      <c r="AK9" s="229"/>
      <c r="AL9" s="229"/>
      <c r="AM9" s="229"/>
    </row>
    <row r="10" spans="1:40">
      <c r="A10" s="519"/>
      <c r="B10" s="520" t="str">
        <f>B23</f>
        <v>GP Appointments</v>
      </c>
      <c r="C10" s="521"/>
      <c r="D10" s="522">
        <f>D27</f>
        <v>0</v>
      </c>
      <c r="E10" s="522">
        <f t="shared" ref="E10:I10" si="0">E27</f>
        <v>0</v>
      </c>
      <c r="F10" s="522">
        <f t="shared" si="0"/>
        <v>0</v>
      </c>
      <c r="G10" s="522">
        <f t="shared" si="0"/>
        <v>0</v>
      </c>
      <c r="H10" s="522">
        <f t="shared" si="0"/>
        <v>0</v>
      </c>
      <c r="I10" s="522">
        <f t="shared" si="0"/>
        <v>0</v>
      </c>
      <c r="L10" s="326">
        <f>L27</f>
        <v>0</v>
      </c>
      <c r="M10" s="326">
        <f t="shared" ref="M10:Q10" si="1">M27</f>
        <v>0</v>
      </c>
      <c r="N10" s="326">
        <f t="shared" si="1"/>
        <v>0</v>
      </c>
      <c r="O10" s="326">
        <f t="shared" si="1"/>
        <v>0</v>
      </c>
      <c r="P10" s="326">
        <f t="shared" si="1"/>
        <v>0</v>
      </c>
      <c r="Q10" s="326">
        <f t="shared" si="1"/>
        <v>0</v>
      </c>
      <c r="R10" s="128"/>
      <c r="S10" s="128"/>
      <c r="T10" s="128"/>
      <c r="U10" s="128"/>
      <c r="V10" s="128"/>
      <c r="W10" s="128"/>
      <c r="X10" s="128"/>
      <c r="Y10" s="128"/>
      <c r="AI10" s="229"/>
      <c r="AJ10" s="229"/>
      <c r="AK10" s="229"/>
      <c r="AL10" s="229"/>
      <c r="AM10" s="229"/>
    </row>
    <row r="11" spans="1:40">
      <c r="A11" s="425"/>
      <c r="B11" s="426" t="str">
        <f>B30</f>
        <v>Hospital admissions</v>
      </c>
      <c r="C11" s="427"/>
      <c r="D11" s="428">
        <f>D34</f>
        <v>0</v>
      </c>
      <c r="E11" s="428">
        <f t="shared" ref="E11:I11" si="2">E34</f>
        <v>0</v>
      </c>
      <c r="F11" s="428">
        <f t="shared" si="2"/>
        <v>0</v>
      </c>
      <c r="G11" s="428">
        <f t="shared" si="2"/>
        <v>0</v>
      </c>
      <c r="H11" s="428">
        <f t="shared" si="2"/>
        <v>0</v>
      </c>
      <c r="I11" s="428">
        <f t="shared" si="2"/>
        <v>0</v>
      </c>
      <c r="L11" s="326">
        <f>L34</f>
        <v>0</v>
      </c>
      <c r="M11" s="326">
        <f t="shared" ref="M11:Q11" si="3">M34</f>
        <v>0</v>
      </c>
      <c r="N11" s="326">
        <f t="shared" si="3"/>
        <v>0</v>
      </c>
      <c r="O11" s="326">
        <f t="shared" si="3"/>
        <v>0</v>
      </c>
      <c r="P11" s="326">
        <f t="shared" si="3"/>
        <v>0</v>
      </c>
      <c r="Q11" s="326">
        <f t="shared" si="3"/>
        <v>0</v>
      </c>
      <c r="R11" s="128"/>
      <c r="S11" s="128"/>
      <c r="T11" s="128"/>
      <c r="U11" s="128"/>
      <c r="V11" s="128"/>
      <c r="W11" s="128"/>
      <c r="X11" s="128"/>
      <c r="Y11" s="128"/>
      <c r="AI11" s="229"/>
      <c r="AJ11" s="229"/>
      <c r="AK11" s="229"/>
      <c r="AL11" s="229"/>
      <c r="AM11" s="229"/>
    </row>
    <row r="12" spans="1:40">
      <c r="A12" s="414"/>
      <c r="B12" s="422" t="str">
        <f>B37</f>
        <v>A&amp;E attendances</v>
      </c>
      <c r="C12" s="423"/>
      <c r="D12" s="424">
        <f>D41</f>
        <v>0</v>
      </c>
      <c r="E12" s="424">
        <f t="shared" ref="E12:I12" si="4">E41</f>
        <v>0</v>
      </c>
      <c r="F12" s="424">
        <f t="shared" si="4"/>
        <v>0</v>
      </c>
      <c r="G12" s="424">
        <f t="shared" si="4"/>
        <v>0</v>
      </c>
      <c r="H12" s="424">
        <f t="shared" si="4"/>
        <v>0</v>
      </c>
      <c r="I12" s="424">
        <f t="shared" si="4"/>
        <v>0</v>
      </c>
      <c r="L12" s="416">
        <f>L41</f>
        <v>0</v>
      </c>
      <c r="M12" s="416">
        <f t="shared" ref="M12:Q12" si="5">M41</f>
        <v>0</v>
      </c>
      <c r="N12" s="416">
        <f t="shared" si="5"/>
        <v>0</v>
      </c>
      <c r="O12" s="416">
        <f t="shared" si="5"/>
        <v>0</v>
      </c>
      <c r="P12" s="416">
        <f t="shared" si="5"/>
        <v>0</v>
      </c>
      <c r="Q12" s="416">
        <f t="shared" si="5"/>
        <v>0</v>
      </c>
      <c r="R12" s="128"/>
      <c r="S12" s="128"/>
      <c r="T12" s="128"/>
      <c r="U12" s="128"/>
      <c r="V12" s="128"/>
      <c r="W12" s="128"/>
      <c r="X12" s="128"/>
      <c r="Y12" s="128"/>
      <c r="AI12" s="229"/>
      <c r="AJ12" s="229"/>
      <c r="AK12" s="229"/>
      <c r="AL12" s="229"/>
      <c r="AM12" s="229"/>
    </row>
    <row r="13" spans="1:40">
      <c r="A13" s="487"/>
      <c r="B13" s="502" t="str">
        <f>B47</f>
        <v>Technology set up</v>
      </c>
      <c r="C13" s="492"/>
      <c r="D13" s="503">
        <f>D47</f>
        <v>0</v>
      </c>
      <c r="E13" s="503">
        <f t="shared" ref="E13:I13" si="6">E47</f>
        <v>0</v>
      </c>
      <c r="F13" s="503">
        <f t="shared" si="6"/>
        <v>0</v>
      </c>
      <c r="G13" s="503">
        <f t="shared" si="6"/>
        <v>0</v>
      </c>
      <c r="H13" s="503">
        <f t="shared" si="6"/>
        <v>0</v>
      </c>
      <c r="I13" s="503">
        <f t="shared" si="6"/>
        <v>0</v>
      </c>
      <c r="L13" s="566"/>
      <c r="M13" s="566"/>
      <c r="N13" s="566"/>
      <c r="O13" s="566"/>
      <c r="P13" s="566"/>
      <c r="Q13" s="566"/>
      <c r="S13" s="128"/>
      <c r="T13" s="128"/>
      <c r="U13" s="128"/>
      <c r="V13" s="128"/>
      <c r="W13" s="128"/>
      <c r="X13" s="128"/>
      <c r="Y13" s="128"/>
      <c r="AI13" s="229"/>
      <c r="AJ13" s="229"/>
      <c r="AK13" s="229"/>
      <c r="AL13" s="229"/>
      <c r="AM13" s="229"/>
    </row>
    <row r="14" spans="1:40">
      <c r="A14" s="487"/>
      <c r="B14" s="502" t="str">
        <f t="shared" ref="B14:B19" si="7">B48</f>
        <v>User registration</v>
      </c>
      <c r="C14" s="504"/>
      <c r="D14" s="503">
        <f t="shared" ref="D14:I19" si="8">D48</f>
        <v>0</v>
      </c>
      <c r="E14" s="503">
        <f t="shared" si="8"/>
        <v>0</v>
      </c>
      <c r="F14" s="503">
        <f t="shared" si="8"/>
        <v>0</v>
      </c>
      <c r="G14" s="503">
        <f t="shared" si="8"/>
        <v>0</v>
      </c>
      <c r="H14" s="503">
        <f t="shared" si="8"/>
        <v>0</v>
      </c>
      <c r="I14" s="503">
        <f t="shared" si="8"/>
        <v>0</v>
      </c>
      <c r="L14" s="566"/>
      <c r="M14" s="566"/>
      <c r="N14" s="566"/>
      <c r="O14" s="566"/>
      <c r="P14" s="566"/>
      <c r="Q14" s="566"/>
      <c r="R14" s="128"/>
      <c r="S14" s="128"/>
      <c r="T14" s="128"/>
      <c r="U14" s="128"/>
      <c r="V14" s="128"/>
      <c r="W14" s="128"/>
      <c r="X14" s="128"/>
      <c r="Y14" s="128"/>
      <c r="AI14" s="229"/>
      <c r="AJ14" s="229"/>
      <c r="AK14" s="229"/>
      <c r="AL14" s="229"/>
      <c r="AM14" s="229"/>
    </row>
    <row r="15" spans="1:40">
      <c r="A15" s="487"/>
      <c r="B15" s="502" t="str">
        <f t="shared" si="7"/>
        <v>GPs Training</v>
      </c>
      <c r="C15" s="504"/>
      <c r="D15" s="503">
        <f t="shared" si="8"/>
        <v>0</v>
      </c>
      <c r="E15" s="503">
        <f t="shared" si="8"/>
        <v>0</v>
      </c>
      <c r="F15" s="503">
        <f t="shared" si="8"/>
        <v>0</v>
      </c>
      <c r="G15" s="503">
        <f t="shared" si="8"/>
        <v>0</v>
      </c>
      <c r="H15" s="503">
        <f t="shared" si="8"/>
        <v>0</v>
      </c>
      <c r="I15" s="503">
        <f t="shared" si="8"/>
        <v>0</v>
      </c>
      <c r="L15" s="566"/>
      <c r="M15" s="566"/>
      <c r="N15" s="566"/>
      <c r="O15" s="566"/>
      <c r="P15" s="566"/>
      <c r="Q15" s="566"/>
      <c r="R15" s="128"/>
      <c r="S15" s="128"/>
      <c r="T15" s="128"/>
      <c r="U15" s="128"/>
      <c r="V15" s="128"/>
      <c r="W15" s="128"/>
      <c r="X15" s="128"/>
      <c r="Y15" s="128"/>
      <c r="AI15" s="229"/>
      <c r="AJ15" s="229"/>
      <c r="AK15" s="229"/>
      <c r="AL15" s="229"/>
      <c r="AM15" s="229"/>
    </row>
    <row r="16" spans="1:40">
      <c r="A16" s="487"/>
      <c r="B16" s="502" t="str">
        <f t="shared" si="7"/>
        <v>Advanced clinical practitioner / advanced nurse practitioner training</v>
      </c>
      <c r="C16" s="504"/>
      <c r="D16" s="503">
        <f t="shared" si="8"/>
        <v>0</v>
      </c>
      <c r="E16" s="503">
        <f t="shared" si="8"/>
        <v>0</v>
      </c>
      <c r="F16" s="503">
        <f t="shared" si="8"/>
        <v>0</v>
      </c>
      <c r="G16" s="503">
        <f t="shared" si="8"/>
        <v>0</v>
      </c>
      <c r="H16" s="503">
        <f t="shared" si="8"/>
        <v>0</v>
      </c>
      <c r="I16" s="503">
        <f t="shared" si="8"/>
        <v>0</v>
      </c>
      <c r="L16" s="566"/>
      <c r="M16" s="566"/>
      <c r="N16" s="566"/>
      <c r="O16" s="566"/>
      <c r="P16" s="566"/>
      <c r="Q16" s="566"/>
      <c r="R16" s="128"/>
      <c r="S16" s="128"/>
      <c r="T16" s="128"/>
      <c r="U16" s="128"/>
      <c r="V16" s="128"/>
      <c r="W16" s="128"/>
      <c r="X16" s="128"/>
      <c r="Y16" s="128"/>
      <c r="AI16" s="229"/>
      <c r="AJ16" s="229"/>
      <c r="AK16" s="229"/>
      <c r="AL16" s="229"/>
      <c r="AM16" s="229"/>
    </row>
    <row r="17" spans="1:39">
      <c r="A17" s="487"/>
      <c r="B17" s="502" t="str">
        <f t="shared" si="7"/>
        <v>Other (add staff group name) training</v>
      </c>
      <c r="C17" s="504"/>
      <c r="D17" s="503">
        <f t="shared" si="8"/>
        <v>0</v>
      </c>
      <c r="E17" s="503">
        <f t="shared" si="8"/>
        <v>0</v>
      </c>
      <c r="F17" s="503">
        <f t="shared" si="8"/>
        <v>0</v>
      </c>
      <c r="G17" s="503">
        <f t="shared" si="8"/>
        <v>0</v>
      </c>
      <c r="H17" s="503">
        <f t="shared" si="8"/>
        <v>0</v>
      </c>
      <c r="I17" s="503">
        <f t="shared" si="8"/>
        <v>0</v>
      </c>
      <c r="L17" s="566"/>
      <c r="M17" s="566"/>
      <c r="N17" s="566"/>
      <c r="O17" s="566"/>
      <c r="P17" s="566"/>
      <c r="Q17" s="566"/>
      <c r="R17" s="128"/>
      <c r="S17" s="128"/>
      <c r="T17" s="128"/>
      <c r="U17" s="128"/>
      <c r="V17" s="128"/>
      <c r="W17" s="128"/>
      <c r="X17" s="128"/>
      <c r="Y17" s="128"/>
      <c r="AI17" s="229"/>
      <c r="AJ17" s="229"/>
      <c r="AK17" s="229"/>
      <c r="AL17" s="229"/>
      <c r="AM17" s="229"/>
    </row>
    <row r="18" spans="1:39">
      <c r="A18" s="487"/>
      <c r="B18" s="502" t="str">
        <f t="shared" si="7"/>
        <v>Other (add staff group name) training</v>
      </c>
      <c r="C18" s="504"/>
      <c r="D18" s="503">
        <f t="shared" si="8"/>
        <v>0</v>
      </c>
      <c r="E18" s="503">
        <f t="shared" si="8"/>
        <v>0</v>
      </c>
      <c r="F18" s="503">
        <f t="shared" si="8"/>
        <v>0</v>
      </c>
      <c r="G18" s="503">
        <f t="shared" si="8"/>
        <v>0</v>
      </c>
      <c r="H18" s="503">
        <f t="shared" si="8"/>
        <v>0</v>
      </c>
      <c r="I18" s="503">
        <f t="shared" si="8"/>
        <v>0</v>
      </c>
      <c r="L18" s="566"/>
      <c r="M18" s="566"/>
      <c r="N18" s="566"/>
      <c r="O18" s="566"/>
      <c r="P18" s="566"/>
      <c r="Q18" s="566"/>
      <c r="R18" s="128"/>
      <c r="S18" s="128"/>
      <c r="T18" s="128"/>
      <c r="U18" s="128"/>
      <c r="V18" s="128"/>
      <c r="W18" s="128"/>
      <c r="X18" s="128"/>
      <c r="Y18" s="128"/>
      <c r="AI18" s="229"/>
      <c r="AJ18" s="229"/>
      <c r="AK18" s="229"/>
      <c r="AL18" s="229"/>
      <c r="AM18" s="229"/>
    </row>
    <row r="19" spans="1:39">
      <c r="A19" s="487"/>
      <c r="B19" s="502" t="str">
        <f t="shared" si="7"/>
        <v>Monitoring of patients using the technology</v>
      </c>
      <c r="C19" s="504"/>
      <c r="D19" s="503">
        <f t="shared" si="8"/>
        <v>0</v>
      </c>
      <c r="E19" s="503">
        <f t="shared" si="8"/>
        <v>0</v>
      </c>
      <c r="F19" s="503">
        <f t="shared" si="8"/>
        <v>0</v>
      </c>
      <c r="G19" s="503">
        <f t="shared" si="8"/>
        <v>0</v>
      </c>
      <c r="H19" s="503">
        <f t="shared" si="8"/>
        <v>0</v>
      </c>
      <c r="I19" s="503">
        <f t="shared" si="8"/>
        <v>0</v>
      </c>
      <c r="L19" s="566"/>
      <c r="M19" s="566"/>
      <c r="N19" s="566"/>
      <c r="O19" s="566"/>
      <c r="P19" s="566"/>
      <c r="Q19" s="566"/>
      <c r="R19" s="128"/>
      <c r="S19" s="128"/>
      <c r="T19" s="128"/>
      <c r="U19" s="128"/>
      <c r="V19" s="128"/>
      <c r="W19" s="128"/>
      <c r="X19" s="128"/>
      <c r="Y19" s="128"/>
      <c r="AI19" s="229"/>
      <c r="AJ19" s="229"/>
      <c r="AK19" s="229"/>
      <c r="AL19" s="229"/>
      <c r="AM19" s="229"/>
    </row>
    <row r="20" spans="1:39">
      <c r="B20" s="209"/>
      <c r="D20" s="229"/>
      <c r="F20" s="128"/>
      <c r="G20" s="128"/>
      <c r="H20" s="128"/>
      <c r="I20" s="128"/>
      <c r="J20" s="128"/>
      <c r="K20" s="128"/>
      <c r="L20" s="231">
        <f t="shared" ref="L20:Q20" si="9">SUM(L10:L19)</f>
        <v>0</v>
      </c>
      <c r="M20" s="231">
        <f t="shared" si="9"/>
        <v>0</v>
      </c>
      <c r="N20" s="231">
        <f t="shared" si="9"/>
        <v>0</v>
      </c>
      <c r="O20" s="231">
        <f t="shared" si="9"/>
        <v>0</v>
      </c>
      <c r="P20" s="231">
        <f t="shared" si="9"/>
        <v>0</v>
      </c>
      <c r="Q20" s="231">
        <f t="shared" si="9"/>
        <v>0</v>
      </c>
      <c r="R20" s="128"/>
      <c r="S20" s="128"/>
      <c r="T20" s="128"/>
      <c r="U20" s="128"/>
      <c r="V20" s="128"/>
      <c r="W20" s="128"/>
      <c r="X20" s="128"/>
      <c r="Y20" s="128"/>
    </row>
    <row r="21" spans="1:39">
      <c r="B21" s="234"/>
      <c r="C21" s="234"/>
      <c r="D21" s="234"/>
      <c r="E21" s="234"/>
      <c r="F21" s="234"/>
      <c r="G21" s="234"/>
      <c r="H21" s="234"/>
      <c r="I21" s="234"/>
      <c r="J21" s="234"/>
      <c r="K21" s="234"/>
      <c r="L21" s="234"/>
      <c r="P21" s="128"/>
      <c r="Q21" s="128"/>
      <c r="R21" s="128"/>
      <c r="U21" s="128"/>
      <c r="V21" s="128"/>
      <c r="W21" s="128"/>
      <c r="X21" s="128"/>
      <c r="Y21" s="128"/>
      <c r="AI21" s="229"/>
      <c r="AJ21" s="229"/>
      <c r="AK21" s="229"/>
      <c r="AL21" s="229"/>
      <c r="AM21" s="229"/>
    </row>
    <row r="22" spans="1:39">
      <c r="B22" s="262" t="s">
        <v>651</v>
      </c>
      <c r="C22" s="263"/>
      <c r="D22" s="263"/>
      <c r="E22" s="264"/>
      <c r="F22" s="263"/>
      <c r="G22" s="265"/>
      <c r="H22" s="266"/>
      <c r="I22" s="266"/>
      <c r="J22" s="266"/>
      <c r="K22" s="266"/>
      <c r="L22" s="266"/>
      <c r="M22" s="266"/>
      <c r="N22" s="266"/>
      <c r="O22" s="266"/>
      <c r="P22" s="266"/>
      <c r="Q22" s="267"/>
      <c r="R22" s="128"/>
      <c r="S22" s="128"/>
      <c r="T22" s="128"/>
      <c r="U22" s="128"/>
      <c r="V22" s="128"/>
      <c r="W22" s="128"/>
      <c r="X22" s="128"/>
      <c r="Y22" s="128"/>
      <c r="AI22" s="229"/>
      <c r="AJ22" s="229"/>
      <c r="AK22" s="229"/>
      <c r="AL22" s="229"/>
      <c r="AM22" s="229"/>
    </row>
    <row r="23" spans="1:39">
      <c r="A23" s="528"/>
      <c r="B23" s="529" t="s">
        <v>814</v>
      </c>
      <c r="C23" s="530"/>
      <c r="D23" s="530"/>
      <c r="E23" s="530"/>
      <c r="F23" s="530"/>
      <c r="G23" s="530"/>
      <c r="H23" s="530"/>
      <c r="I23" s="531"/>
      <c r="J23" s="527"/>
      <c r="K23" s="527"/>
      <c r="L23" s="527"/>
      <c r="M23" s="527"/>
      <c r="N23" s="527"/>
      <c r="O23" s="527"/>
      <c r="P23" s="527"/>
      <c r="Q23" s="527"/>
      <c r="R23" s="128"/>
      <c r="S23" s="128"/>
      <c r="T23" s="128"/>
      <c r="U23" s="128"/>
      <c r="V23" s="128"/>
      <c r="W23" s="128"/>
      <c r="X23" s="128"/>
      <c r="Y23" s="128"/>
      <c r="AI23" s="229"/>
      <c r="AJ23" s="229"/>
      <c r="AK23" s="229"/>
      <c r="AL23" s="229"/>
      <c r="AM23" s="229"/>
    </row>
    <row r="24" spans="1:39" ht="43.5">
      <c r="A24" s="528"/>
      <c r="B24" s="233" t="s">
        <v>77</v>
      </c>
      <c r="C24" s="155" t="s">
        <v>652</v>
      </c>
      <c r="D24" s="284" t="s">
        <v>643</v>
      </c>
      <c r="E24" s="213" t="s">
        <v>46</v>
      </c>
      <c r="F24" s="213" t="s">
        <v>47</v>
      </c>
      <c r="G24" s="154" t="s">
        <v>644</v>
      </c>
      <c r="H24" s="154" t="s">
        <v>645</v>
      </c>
      <c r="I24" s="213" t="s">
        <v>646</v>
      </c>
      <c r="J24" s="534"/>
      <c r="K24" s="349" t="s">
        <v>837</v>
      </c>
      <c r="L24" s="284" t="s">
        <v>643</v>
      </c>
      <c r="M24" s="343" t="s">
        <v>46</v>
      </c>
      <c r="N24" s="343" t="s">
        <v>47</v>
      </c>
      <c r="O24" s="285" t="s">
        <v>644</v>
      </c>
      <c r="P24" s="285" t="s">
        <v>645</v>
      </c>
      <c r="Q24" s="343" t="s">
        <v>646</v>
      </c>
      <c r="R24" s="128"/>
      <c r="S24" s="128"/>
      <c r="T24" s="128"/>
      <c r="U24" s="128"/>
      <c r="V24" s="128"/>
      <c r="W24" s="128"/>
      <c r="X24" s="128"/>
      <c r="Y24" s="128"/>
      <c r="AI24" s="229"/>
      <c r="AJ24" s="229"/>
      <c r="AK24" s="229"/>
      <c r="AL24" s="229"/>
      <c r="AM24" s="229"/>
    </row>
    <row r="25" spans="1:39">
      <c r="A25" s="528"/>
      <c r="B25" s="245" t="s">
        <v>807</v>
      </c>
      <c r="C25" s="141">
        <f>'Inputs and eligible population'!F73</f>
        <v>0</v>
      </c>
      <c r="D25" s="126">
        <f>$C$25*'Inputs and eligible population'!L51</f>
        <v>0</v>
      </c>
      <c r="E25" s="126">
        <f>$C$25*'Inputs and eligible population'!M51</f>
        <v>0</v>
      </c>
      <c r="F25" s="126">
        <f>$C$25*'Inputs and eligible population'!N51</f>
        <v>0</v>
      </c>
      <c r="G25" s="126">
        <f>$C$25*'Inputs and eligible population'!O51</f>
        <v>0</v>
      </c>
      <c r="H25" s="126">
        <f>$C$25*'Inputs and eligible population'!P51</f>
        <v>0</v>
      </c>
      <c r="I25" s="126">
        <f>$C$25*'Inputs and eligible population'!Q51</f>
        <v>0</v>
      </c>
      <c r="J25" s="534"/>
      <c r="K25" s="484">
        <f>'Inputs and eligible population'!K73</f>
        <v>15.87</v>
      </c>
      <c r="L25" s="351">
        <f>$K25/1000*D25</f>
        <v>0</v>
      </c>
      <c r="M25" s="351">
        <f t="shared" ref="M25:Q26" si="10">$K25/1000*E25</f>
        <v>0</v>
      </c>
      <c r="N25" s="351">
        <f t="shared" si="10"/>
        <v>0</v>
      </c>
      <c r="O25" s="351">
        <f t="shared" si="10"/>
        <v>0</v>
      </c>
      <c r="P25" s="351">
        <f t="shared" si="10"/>
        <v>0</v>
      </c>
      <c r="Q25" s="351">
        <f t="shared" si="10"/>
        <v>0</v>
      </c>
      <c r="R25" s="128"/>
      <c r="S25" s="128"/>
      <c r="T25" s="128"/>
      <c r="U25" s="128"/>
      <c r="V25" s="128"/>
      <c r="W25" s="128"/>
      <c r="X25" s="128"/>
      <c r="Y25" s="128"/>
      <c r="AI25" s="229"/>
      <c r="AJ25" s="229"/>
      <c r="AK25" s="229"/>
      <c r="AL25" s="229"/>
      <c r="AM25" s="229"/>
    </row>
    <row r="26" spans="1:39">
      <c r="A26" s="528"/>
      <c r="B26" s="245" t="s">
        <v>800</v>
      </c>
      <c r="C26" s="141">
        <f>'Inputs and eligible population'!G73</f>
        <v>0</v>
      </c>
      <c r="D26" s="126">
        <f>$C$26*SUM('Inputs and eligible population'!L45:L50)</f>
        <v>0</v>
      </c>
      <c r="E26" s="126">
        <f>$C$26*SUM('Inputs and eligible population'!M45:M50)</f>
        <v>0</v>
      </c>
      <c r="F26" s="126">
        <f>$C$26*SUM('Inputs and eligible population'!N45:N50)</f>
        <v>0</v>
      </c>
      <c r="G26" s="126">
        <f>$C$26*SUM('Inputs and eligible population'!O45:O50)</f>
        <v>0</v>
      </c>
      <c r="H26" s="126">
        <f>$C$26*SUM('Inputs and eligible population'!P45:P50)</f>
        <v>0</v>
      </c>
      <c r="I26" s="126">
        <f>$C$26*SUM('Inputs and eligible population'!Q45:Q50)</f>
        <v>0</v>
      </c>
      <c r="J26" s="534"/>
      <c r="K26" s="484">
        <f>K25</f>
        <v>15.87</v>
      </c>
      <c r="L26" s="351">
        <f t="shared" ref="L26" si="11">$K26/1000*D26</f>
        <v>0</v>
      </c>
      <c r="M26" s="351">
        <f t="shared" si="10"/>
        <v>0</v>
      </c>
      <c r="N26" s="351">
        <f t="shared" si="10"/>
        <v>0</v>
      </c>
      <c r="O26" s="351">
        <f t="shared" si="10"/>
        <v>0</v>
      </c>
      <c r="P26" s="351">
        <f t="shared" si="10"/>
        <v>0</v>
      </c>
      <c r="Q26" s="351">
        <f t="shared" si="10"/>
        <v>0</v>
      </c>
      <c r="R26" s="128"/>
      <c r="S26" s="128"/>
      <c r="U26" s="128"/>
      <c r="V26" s="128"/>
      <c r="W26" s="128"/>
      <c r="X26" s="128"/>
      <c r="Y26" s="128"/>
      <c r="AI26" s="229"/>
      <c r="AJ26" s="229"/>
      <c r="AK26" s="229"/>
      <c r="AL26" s="229"/>
      <c r="AM26" s="229"/>
    </row>
    <row r="27" spans="1:39">
      <c r="A27" s="528"/>
      <c r="B27" s="327"/>
      <c r="C27" s="235"/>
      <c r="D27" s="170">
        <f>SUM(D25:D26)</f>
        <v>0</v>
      </c>
      <c r="E27" s="170">
        <f t="shared" ref="E27:I27" si="12">SUM(E25:E26)</f>
        <v>0</v>
      </c>
      <c r="F27" s="170">
        <f t="shared" si="12"/>
        <v>0</v>
      </c>
      <c r="G27" s="170">
        <f t="shared" si="12"/>
        <v>0</v>
      </c>
      <c r="H27" s="170">
        <f t="shared" si="12"/>
        <v>0</v>
      </c>
      <c r="I27" s="170">
        <f t="shared" si="12"/>
        <v>0</v>
      </c>
      <c r="J27" s="534"/>
      <c r="K27" s="527"/>
      <c r="L27" s="231">
        <f>SUM(L25:L26)</f>
        <v>0</v>
      </c>
      <c r="M27" s="231">
        <f t="shared" ref="M27:Q27" si="13">SUM(M25:M26)</f>
        <v>0</v>
      </c>
      <c r="N27" s="231">
        <f t="shared" si="13"/>
        <v>0</v>
      </c>
      <c r="O27" s="231">
        <f t="shared" si="13"/>
        <v>0</v>
      </c>
      <c r="P27" s="231">
        <f t="shared" si="13"/>
        <v>0</v>
      </c>
      <c r="Q27" s="231">
        <f t="shared" si="13"/>
        <v>0</v>
      </c>
      <c r="R27" s="128"/>
      <c r="S27" s="128"/>
      <c r="T27" s="128"/>
      <c r="U27" s="128"/>
      <c r="V27" s="128"/>
      <c r="W27" s="128"/>
      <c r="X27" s="128"/>
      <c r="Y27" s="128"/>
      <c r="AI27" s="229"/>
      <c r="AJ27" s="229"/>
      <c r="AK27" s="229"/>
      <c r="AL27" s="229"/>
      <c r="AM27" s="229"/>
    </row>
    <row r="28" spans="1:39">
      <c r="A28" s="528"/>
      <c r="B28" s="214"/>
      <c r="C28" s="214"/>
      <c r="D28" s="228" t="s">
        <v>838</v>
      </c>
      <c r="E28" s="170">
        <f>E27-$D$27</f>
        <v>0</v>
      </c>
      <c r="F28" s="170">
        <f>F27-$D$27</f>
        <v>0</v>
      </c>
      <c r="G28" s="170">
        <f>G27-$D$27</f>
        <v>0</v>
      </c>
      <c r="H28" s="170">
        <f>H27-$D$27</f>
        <v>0</v>
      </c>
      <c r="I28" s="170">
        <f>I27-$D$27</f>
        <v>0</v>
      </c>
      <c r="J28" s="534"/>
      <c r="K28" s="527"/>
      <c r="L28" s="527"/>
      <c r="M28" s="231">
        <f>M27-$L27</f>
        <v>0</v>
      </c>
      <c r="N28" s="231">
        <f t="shared" ref="N28:Q28" si="14">N27-$L27</f>
        <v>0</v>
      </c>
      <c r="O28" s="231">
        <f t="shared" si="14"/>
        <v>0</v>
      </c>
      <c r="P28" s="231">
        <f t="shared" si="14"/>
        <v>0</v>
      </c>
      <c r="Q28" s="231">
        <f t="shared" si="14"/>
        <v>0</v>
      </c>
      <c r="R28" s="128"/>
      <c r="S28" s="128"/>
      <c r="T28" s="128"/>
      <c r="U28" s="128"/>
      <c r="V28" s="128"/>
      <c r="W28" s="128"/>
      <c r="X28" s="128"/>
      <c r="Y28" s="128"/>
      <c r="AI28" s="229"/>
      <c r="AJ28" s="229"/>
      <c r="AK28" s="229"/>
      <c r="AL28" s="229"/>
      <c r="AM28" s="229"/>
    </row>
    <row r="29" spans="1:39">
      <c r="A29" s="532"/>
      <c r="B29" s="532"/>
      <c r="C29" s="524"/>
      <c r="D29" s="525"/>
      <c r="E29" s="526"/>
      <c r="F29" s="519"/>
      <c r="G29" s="519"/>
      <c r="H29" s="519"/>
      <c r="I29" s="533"/>
      <c r="J29" s="527"/>
      <c r="K29" s="527"/>
      <c r="L29" s="527"/>
      <c r="M29" s="527"/>
      <c r="N29" s="527"/>
      <c r="O29" s="527"/>
      <c r="P29" s="527"/>
      <c r="Q29" s="527"/>
      <c r="R29" s="128"/>
      <c r="S29" s="128"/>
      <c r="T29" s="128"/>
      <c r="U29" s="128"/>
      <c r="V29" s="128"/>
      <c r="W29" s="128"/>
      <c r="X29" s="128"/>
      <c r="Y29" s="128"/>
      <c r="AI29" s="229"/>
      <c r="AJ29" s="229"/>
      <c r="AK29" s="229"/>
      <c r="AL29" s="229"/>
      <c r="AM29" s="229"/>
    </row>
    <row r="30" spans="1:39">
      <c r="A30" s="425"/>
      <c r="B30" s="430" t="s">
        <v>894</v>
      </c>
      <c r="C30" s="431"/>
      <c r="D30" s="431"/>
      <c r="E30" s="431"/>
      <c r="F30" s="431"/>
      <c r="G30" s="431"/>
      <c r="H30" s="431"/>
      <c r="I30" s="432"/>
      <c r="J30" s="433"/>
      <c r="K30" s="433"/>
      <c r="L30" s="433"/>
      <c r="M30" s="433"/>
      <c r="N30" s="433"/>
      <c r="O30" s="433"/>
      <c r="P30" s="433"/>
      <c r="Q30" s="433"/>
      <c r="R30" s="128"/>
      <c r="S30" s="128"/>
      <c r="T30" s="128"/>
      <c r="U30" s="128"/>
      <c r="V30" s="128"/>
      <c r="W30" s="128"/>
      <c r="X30" s="128"/>
      <c r="Y30" s="128"/>
      <c r="AI30" s="229"/>
      <c r="AJ30" s="229"/>
      <c r="AK30" s="229"/>
      <c r="AL30" s="229"/>
      <c r="AM30" s="229"/>
    </row>
    <row r="31" spans="1:39" ht="43.5">
      <c r="A31" s="425"/>
      <c r="B31" s="226" t="s">
        <v>77</v>
      </c>
      <c r="C31" s="155" t="s">
        <v>652</v>
      </c>
      <c r="D31" s="284" t="s">
        <v>643</v>
      </c>
      <c r="E31" s="213" t="s">
        <v>46</v>
      </c>
      <c r="F31" s="213" t="s">
        <v>47</v>
      </c>
      <c r="G31" s="154" t="s">
        <v>644</v>
      </c>
      <c r="H31" s="154" t="s">
        <v>645</v>
      </c>
      <c r="I31" s="213" t="s">
        <v>646</v>
      </c>
      <c r="J31" s="433"/>
      <c r="K31" s="349" t="s">
        <v>837</v>
      </c>
      <c r="L31" s="284" t="s">
        <v>643</v>
      </c>
      <c r="M31" s="343" t="s">
        <v>46</v>
      </c>
      <c r="N31" s="343" t="s">
        <v>47</v>
      </c>
      <c r="O31" s="285" t="s">
        <v>644</v>
      </c>
      <c r="P31" s="285" t="s">
        <v>645</v>
      </c>
      <c r="Q31" s="343" t="s">
        <v>646</v>
      </c>
      <c r="R31" s="128"/>
      <c r="S31" s="128"/>
      <c r="T31" s="128"/>
      <c r="U31" s="128"/>
      <c r="V31" s="128"/>
      <c r="W31" s="128"/>
      <c r="X31" s="128"/>
      <c r="Y31" s="128"/>
      <c r="AI31" s="229"/>
      <c r="AJ31" s="229"/>
      <c r="AK31" s="229"/>
      <c r="AL31" s="229"/>
      <c r="AM31" s="229"/>
    </row>
    <row r="32" spans="1:39">
      <c r="A32" s="425"/>
      <c r="B32" s="245" t="s">
        <v>807</v>
      </c>
      <c r="C32" s="141">
        <f>'Inputs and eligible population'!F74</f>
        <v>0</v>
      </c>
      <c r="D32" s="126">
        <f>$C$32*'Inputs and eligible population'!L51</f>
        <v>0</v>
      </c>
      <c r="E32" s="126">
        <f>$C$32*'Inputs and eligible population'!M51</f>
        <v>0</v>
      </c>
      <c r="F32" s="126">
        <f>$C$32*'Inputs and eligible population'!N51</f>
        <v>0</v>
      </c>
      <c r="G32" s="126">
        <f>$C$32*'Inputs and eligible population'!O51</f>
        <v>0</v>
      </c>
      <c r="H32" s="126">
        <f>$C$32*'Inputs and eligible population'!P51</f>
        <v>0</v>
      </c>
      <c r="I32" s="126">
        <f>$C$32*'Inputs and eligible population'!Q51</f>
        <v>0</v>
      </c>
      <c r="J32" s="433"/>
      <c r="K32" s="484">
        <f>'Unit costs'!N81</f>
        <v>1890.2791058738565</v>
      </c>
      <c r="L32" s="351">
        <f>$K32/1000*D32</f>
        <v>0</v>
      </c>
      <c r="M32" s="351">
        <f t="shared" ref="M32:Q33" si="15">$K32/1000*E32</f>
        <v>0</v>
      </c>
      <c r="N32" s="351">
        <f t="shared" si="15"/>
        <v>0</v>
      </c>
      <c r="O32" s="351">
        <f t="shared" si="15"/>
        <v>0</v>
      </c>
      <c r="P32" s="351">
        <f t="shared" si="15"/>
        <v>0</v>
      </c>
      <c r="Q32" s="351">
        <f t="shared" si="15"/>
        <v>0</v>
      </c>
      <c r="R32" s="128"/>
      <c r="S32" s="128"/>
      <c r="T32" s="128"/>
      <c r="U32" s="128"/>
      <c r="V32" s="128"/>
      <c r="W32" s="128"/>
      <c r="X32" s="128"/>
      <c r="Y32" s="128"/>
      <c r="AI32" s="229"/>
      <c r="AJ32" s="229"/>
      <c r="AK32" s="229"/>
      <c r="AL32" s="229"/>
      <c r="AM32" s="229"/>
    </row>
    <row r="33" spans="1:39">
      <c r="A33" s="425"/>
      <c r="B33" s="245" t="s">
        <v>800</v>
      </c>
      <c r="C33" s="141">
        <f>'Inputs and eligible population'!G74</f>
        <v>0</v>
      </c>
      <c r="D33" s="126">
        <f>$C$33*SUM('Inputs and eligible population'!L45:L50)</f>
        <v>0</v>
      </c>
      <c r="E33" s="126">
        <f>$C$33*SUM('Inputs and eligible population'!M45:M50)</f>
        <v>0</v>
      </c>
      <c r="F33" s="126">
        <f>$C$33*SUM('Inputs and eligible population'!N45:N50)</f>
        <v>0</v>
      </c>
      <c r="G33" s="126">
        <f>$C$33*SUM('Inputs and eligible population'!O45:O50)</f>
        <v>0</v>
      </c>
      <c r="H33" s="126">
        <f>$C$33*SUM('Inputs and eligible population'!P45:P50)</f>
        <v>0</v>
      </c>
      <c r="I33" s="126">
        <f>$C$33*SUM('Inputs and eligible population'!Q45:Q50)</f>
        <v>0</v>
      </c>
      <c r="J33" s="433"/>
      <c r="K33" s="484">
        <f>K32</f>
        <v>1890.2791058738565</v>
      </c>
      <c r="L33" s="351">
        <f t="shared" ref="L33" si="16">$K33/1000*D33</f>
        <v>0</v>
      </c>
      <c r="M33" s="351">
        <f t="shared" si="15"/>
        <v>0</v>
      </c>
      <c r="N33" s="351">
        <f t="shared" si="15"/>
        <v>0</v>
      </c>
      <c r="O33" s="351">
        <f t="shared" si="15"/>
        <v>0</v>
      </c>
      <c r="P33" s="351">
        <f t="shared" si="15"/>
        <v>0</v>
      </c>
      <c r="Q33" s="351">
        <f t="shared" si="15"/>
        <v>0</v>
      </c>
      <c r="R33" s="128"/>
      <c r="S33" s="128"/>
      <c r="T33" s="128"/>
      <c r="U33" s="128"/>
      <c r="V33" s="128"/>
      <c r="W33" s="128"/>
      <c r="X33" s="128"/>
      <c r="Y33" s="128"/>
      <c r="AI33" s="229"/>
      <c r="AJ33" s="229"/>
      <c r="AK33" s="229"/>
      <c r="AL33" s="229"/>
      <c r="AM33" s="229"/>
    </row>
    <row r="34" spans="1:39">
      <c r="A34" s="429"/>
      <c r="B34" s="327"/>
      <c r="C34" s="235"/>
      <c r="D34" s="170">
        <f>SUM(D32:D33)</f>
        <v>0</v>
      </c>
      <c r="E34" s="170">
        <f t="shared" ref="E34:I34" si="17">SUM(E32:E33)</f>
        <v>0</v>
      </c>
      <c r="F34" s="170">
        <f t="shared" si="17"/>
        <v>0</v>
      </c>
      <c r="G34" s="170">
        <f t="shared" si="17"/>
        <v>0</v>
      </c>
      <c r="H34" s="170">
        <f t="shared" si="17"/>
        <v>0</v>
      </c>
      <c r="I34" s="170">
        <f t="shared" si="17"/>
        <v>0</v>
      </c>
      <c r="J34" s="438"/>
      <c r="K34" s="433"/>
      <c r="L34" s="231">
        <f>SUM(L32:L33)</f>
        <v>0</v>
      </c>
      <c r="M34" s="231">
        <f t="shared" ref="M34:Q34" si="18">SUM(M32:M33)</f>
        <v>0</v>
      </c>
      <c r="N34" s="231">
        <f t="shared" si="18"/>
        <v>0</v>
      </c>
      <c r="O34" s="231">
        <f t="shared" si="18"/>
        <v>0</v>
      </c>
      <c r="P34" s="231">
        <f t="shared" si="18"/>
        <v>0</v>
      </c>
      <c r="Q34" s="231">
        <f t="shared" si="18"/>
        <v>0</v>
      </c>
      <c r="R34" s="128"/>
      <c r="S34" s="128"/>
      <c r="T34" s="128"/>
      <c r="U34" s="128"/>
      <c r="V34" s="128"/>
      <c r="W34" s="128"/>
      <c r="X34" s="128"/>
      <c r="Y34" s="128"/>
      <c r="AI34" s="229"/>
      <c r="AJ34" s="229"/>
      <c r="AK34" s="229"/>
      <c r="AL34" s="229"/>
      <c r="AM34" s="229"/>
    </row>
    <row r="35" spans="1:39">
      <c r="A35" s="429"/>
      <c r="B35" s="214"/>
      <c r="C35" s="214"/>
      <c r="D35" s="228" t="s">
        <v>840</v>
      </c>
      <c r="E35" s="170">
        <f>E34-$D$34</f>
        <v>0</v>
      </c>
      <c r="F35" s="170">
        <f t="shared" ref="F35:I35" si="19">F34-$D$34</f>
        <v>0</v>
      </c>
      <c r="G35" s="170">
        <f t="shared" si="19"/>
        <v>0</v>
      </c>
      <c r="H35" s="170">
        <f t="shared" si="19"/>
        <v>0</v>
      </c>
      <c r="I35" s="170">
        <f t="shared" si="19"/>
        <v>0</v>
      </c>
      <c r="J35" s="438"/>
      <c r="K35" s="433"/>
      <c r="L35" s="433"/>
      <c r="M35" s="231">
        <f>M34-$L34</f>
        <v>0</v>
      </c>
      <c r="N35" s="231">
        <f t="shared" ref="N35:Q35" si="20">N34-$L34</f>
        <v>0</v>
      </c>
      <c r="O35" s="231">
        <f t="shared" si="20"/>
        <v>0</v>
      </c>
      <c r="P35" s="231">
        <f t="shared" si="20"/>
        <v>0</v>
      </c>
      <c r="Q35" s="231">
        <f t="shared" si="20"/>
        <v>0</v>
      </c>
      <c r="R35" s="128"/>
      <c r="S35" s="128"/>
      <c r="T35" s="128"/>
      <c r="U35" s="128"/>
      <c r="V35" s="128"/>
      <c r="W35" s="128"/>
      <c r="X35" s="128"/>
      <c r="Y35" s="128"/>
      <c r="AI35" s="229"/>
      <c r="AJ35" s="229"/>
      <c r="AK35" s="229"/>
      <c r="AL35" s="229"/>
      <c r="AM35" s="229"/>
    </row>
    <row r="36" spans="1:39">
      <c r="A36" s="425"/>
      <c r="B36" s="434"/>
      <c r="C36" s="435"/>
      <c r="D36" s="436"/>
      <c r="E36" s="437"/>
      <c r="F36" s="425"/>
      <c r="G36" s="425"/>
      <c r="H36" s="425"/>
      <c r="I36" s="425"/>
      <c r="J36" s="433"/>
      <c r="K36" s="433"/>
      <c r="L36" s="433"/>
      <c r="M36" s="433"/>
      <c r="N36" s="433"/>
      <c r="O36" s="433"/>
      <c r="P36" s="433"/>
      <c r="Q36" s="433"/>
      <c r="R36" s="128"/>
      <c r="S36" s="128"/>
      <c r="T36" s="128"/>
      <c r="U36" s="128"/>
      <c r="V36" s="128"/>
      <c r="W36" s="128"/>
      <c r="X36" s="128"/>
      <c r="Y36" s="128"/>
      <c r="AI36" s="229"/>
      <c r="AJ36" s="229"/>
      <c r="AK36" s="229"/>
      <c r="AL36" s="229"/>
      <c r="AM36" s="229"/>
    </row>
    <row r="37" spans="1:39">
      <c r="A37" s="414"/>
      <c r="B37" s="439" t="s">
        <v>892</v>
      </c>
      <c r="C37" s="440"/>
      <c r="D37" s="440"/>
      <c r="E37" s="440"/>
      <c r="F37" s="440"/>
      <c r="G37" s="440"/>
      <c r="H37" s="440"/>
      <c r="I37" s="441"/>
      <c r="J37" s="442"/>
      <c r="K37" s="442"/>
      <c r="L37" s="442"/>
      <c r="M37" s="442"/>
      <c r="N37" s="442"/>
      <c r="O37" s="442"/>
      <c r="P37" s="442"/>
      <c r="Q37" s="442"/>
      <c r="R37" s="128"/>
      <c r="S37" s="128"/>
      <c r="T37" s="128"/>
      <c r="U37" s="128"/>
      <c r="V37" s="128"/>
      <c r="W37" s="128"/>
      <c r="X37" s="128"/>
      <c r="Y37" s="128"/>
      <c r="AI37" s="229"/>
      <c r="AJ37" s="229"/>
      <c r="AK37" s="229"/>
      <c r="AL37" s="229"/>
      <c r="AM37" s="229"/>
    </row>
    <row r="38" spans="1:39" ht="43.5">
      <c r="A38" s="414"/>
      <c r="B38" s="226" t="s">
        <v>77</v>
      </c>
      <c r="C38" s="155" t="s">
        <v>652</v>
      </c>
      <c r="D38" s="284" t="s">
        <v>643</v>
      </c>
      <c r="E38" s="213" t="s">
        <v>46</v>
      </c>
      <c r="F38" s="213" t="s">
        <v>47</v>
      </c>
      <c r="G38" s="154" t="s">
        <v>644</v>
      </c>
      <c r="H38" s="154" t="s">
        <v>645</v>
      </c>
      <c r="I38" s="213" t="s">
        <v>646</v>
      </c>
      <c r="J38" s="442"/>
      <c r="K38" s="349" t="s">
        <v>837</v>
      </c>
      <c r="L38" s="284" t="s">
        <v>643</v>
      </c>
      <c r="M38" s="343" t="s">
        <v>46</v>
      </c>
      <c r="N38" s="343" t="s">
        <v>47</v>
      </c>
      <c r="O38" s="285" t="s">
        <v>644</v>
      </c>
      <c r="P38" s="285" t="s">
        <v>645</v>
      </c>
      <c r="Q38" s="343" t="s">
        <v>646</v>
      </c>
      <c r="R38" s="128"/>
      <c r="S38" s="128"/>
      <c r="T38" s="128"/>
      <c r="U38" s="128"/>
      <c r="V38" s="128"/>
      <c r="W38" s="128"/>
      <c r="X38" s="128"/>
      <c r="Y38" s="128"/>
      <c r="AI38" s="229"/>
      <c r="AJ38" s="229"/>
      <c r="AK38" s="229"/>
      <c r="AL38" s="229"/>
      <c r="AM38" s="229"/>
    </row>
    <row r="39" spans="1:39">
      <c r="A39" s="414"/>
      <c r="B39" s="245" t="s">
        <v>807</v>
      </c>
      <c r="C39" s="141">
        <f>'Inputs and eligible population'!F75</f>
        <v>0</v>
      </c>
      <c r="D39" s="126">
        <f>$C$39*'Inputs and eligible population'!L51</f>
        <v>0</v>
      </c>
      <c r="E39" s="126">
        <f>$C$39*'Inputs and eligible population'!M51</f>
        <v>0</v>
      </c>
      <c r="F39" s="126">
        <f>$C$39*'Inputs and eligible population'!N51</f>
        <v>0</v>
      </c>
      <c r="G39" s="126">
        <f>$C$39*'Inputs and eligible population'!O51</f>
        <v>0</v>
      </c>
      <c r="H39" s="126">
        <f>$C$39*'Inputs and eligible population'!P51</f>
        <v>0</v>
      </c>
      <c r="I39" s="126">
        <f>$C$39*'Inputs and eligible population'!Q51</f>
        <v>0</v>
      </c>
      <c r="J39" s="442"/>
      <c r="K39" s="484">
        <f>'Unit costs'!N99</f>
        <v>173.66202355295275</v>
      </c>
      <c r="L39" s="351">
        <f>$K39/1000*D39</f>
        <v>0</v>
      </c>
      <c r="M39" s="351">
        <f t="shared" ref="M39:Q40" si="21">$K39/1000*E39</f>
        <v>0</v>
      </c>
      <c r="N39" s="351">
        <f t="shared" si="21"/>
        <v>0</v>
      </c>
      <c r="O39" s="351">
        <f t="shared" si="21"/>
        <v>0</v>
      </c>
      <c r="P39" s="351">
        <f t="shared" si="21"/>
        <v>0</v>
      </c>
      <c r="Q39" s="351">
        <f t="shared" si="21"/>
        <v>0</v>
      </c>
      <c r="R39" s="128"/>
      <c r="S39" s="128"/>
      <c r="T39" s="128"/>
      <c r="U39" s="128"/>
      <c r="V39" s="128"/>
      <c r="W39" s="128"/>
      <c r="X39" s="128"/>
      <c r="Y39" s="128"/>
      <c r="AI39" s="229"/>
      <c r="AJ39" s="229"/>
      <c r="AK39" s="229"/>
      <c r="AL39" s="229"/>
      <c r="AM39" s="229"/>
    </row>
    <row r="40" spans="1:39">
      <c r="A40" s="414"/>
      <c r="B40" s="245" t="s">
        <v>800</v>
      </c>
      <c r="C40" s="141">
        <f>'Inputs and eligible population'!G75</f>
        <v>0</v>
      </c>
      <c r="D40" s="126">
        <f>$C$40*SUM('Inputs and eligible population'!L45:L50)</f>
        <v>0</v>
      </c>
      <c r="E40" s="126">
        <f>$C$40*SUM('Inputs and eligible population'!M45:M50)</f>
        <v>0</v>
      </c>
      <c r="F40" s="126">
        <f>$C$40*SUM('Inputs and eligible population'!N45:N50)</f>
        <v>0</v>
      </c>
      <c r="G40" s="126">
        <f>$C$40*SUM('Inputs and eligible population'!O45:O50)</f>
        <v>0</v>
      </c>
      <c r="H40" s="126">
        <f>$C$40*SUM('Inputs and eligible population'!P45:P50)</f>
        <v>0</v>
      </c>
      <c r="I40" s="126">
        <f>$C$40*SUM('Inputs and eligible population'!Q45:Q50)</f>
        <v>0</v>
      </c>
      <c r="J40" s="442"/>
      <c r="K40" s="484">
        <f>K39</f>
        <v>173.66202355295275</v>
      </c>
      <c r="L40" s="351">
        <f t="shared" ref="L40" si="22">$K40/1000*D40</f>
        <v>0</v>
      </c>
      <c r="M40" s="351">
        <f t="shared" si="21"/>
        <v>0</v>
      </c>
      <c r="N40" s="351">
        <f t="shared" si="21"/>
        <v>0</v>
      </c>
      <c r="O40" s="351">
        <f t="shared" si="21"/>
        <v>0</v>
      </c>
      <c r="P40" s="351">
        <f t="shared" si="21"/>
        <v>0</v>
      </c>
      <c r="Q40" s="351">
        <f t="shared" si="21"/>
        <v>0</v>
      </c>
      <c r="R40" s="128"/>
      <c r="S40" s="128"/>
      <c r="T40" s="128"/>
      <c r="U40" s="128"/>
      <c r="V40" s="128"/>
      <c r="W40" s="128"/>
      <c r="X40" s="128"/>
      <c r="Y40" s="128"/>
      <c r="AI40" s="229"/>
      <c r="AJ40" s="229"/>
      <c r="AK40" s="229"/>
      <c r="AL40" s="229"/>
      <c r="AM40" s="229"/>
    </row>
    <row r="41" spans="1:39">
      <c r="A41" s="443"/>
      <c r="B41" s="327"/>
      <c r="C41" s="235"/>
      <c r="D41" s="170">
        <f>SUM(D39:D40)</f>
        <v>0</v>
      </c>
      <c r="E41" s="170">
        <f t="shared" ref="E41:I41" si="23">SUM(E39:E40)</f>
        <v>0</v>
      </c>
      <c r="F41" s="170">
        <f t="shared" si="23"/>
        <v>0</v>
      </c>
      <c r="G41" s="170">
        <f t="shared" si="23"/>
        <v>0</v>
      </c>
      <c r="H41" s="170">
        <f t="shared" si="23"/>
        <v>0</v>
      </c>
      <c r="I41" s="170">
        <f t="shared" si="23"/>
        <v>0</v>
      </c>
      <c r="J41" s="448"/>
      <c r="K41" s="442"/>
      <c r="L41" s="231">
        <f>SUM(L39:L40)</f>
        <v>0</v>
      </c>
      <c r="M41" s="231">
        <f t="shared" ref="M41:Q41" si="24">SUM(M39:M40)</f>
        <v>0</v>
      </c>
      <c r="N41" s="231">
        <f t="shared" si="24"/>
        <v>0</v>
      </c>
      <c r="O41" s="231">
        <f t="shared" si="24"/>
        <v>0</v>
      </c>
      <c r="P41" s="231">
        <f t="shared" si="24"/>
        <v>0</v>
      </c>
      <c r="Q41" s="231">
        <f t="shared" si="24"/>
        <v>0</v>
      </c>
      <c r="R41" s="128"/>
      <c r="S41" s="128"/>
      <c r="T41" s="128"/>
      <c r="U41" s="128"/>
      <c r="V41" s="128"/>
      <c r="W41" s="128"/>
      <c r="X41" s="128"/>
      <c r="Y41" s="128"/>
      <c r="AI41" s="229"/>
      <c r="AJ41" s="229"/>
      <c r="AK41" s="229"/>
      <c r="AL41" s="229"/>
      <c r="AM41" s="229"/>
    </row>
    <row r="42" spans="1:39">
      <c r="A42" s="443"/>
      <c r="B42" s="214"/>
      <c r="C42" s="214"/>
      <c r="D42" s="228" t="s">
        <v>839</v>
      </c>
      <c r="E42" s="170">
        <f>E41-$D$34</f>
        <v>0</v>
      </c>
      <c r="F42" s="170">
        <f t="shared" ref="F42:I42" si="25">F41-$D$34</f>
        <v>0</v>
      </c>
      <c r="G42" s="170">
        <f t="shared" si="25"/>
        <v>0</v>
      </c>
      <c r="H42" s="170">
        <f t="shared" si="25"/>
        <v>0</v>
      </c>
      <c r="I42" s="170">
        <f t="shared" si="25"/>
        <v>0</v>
      </c>
      <c r="J42" s="448"/>
      <c r="K42" s="442"/>
      <c r="L42" s="442"/>
      <c r="M42" s="231">
        <f>M41-$L41</f>
        <v>0</v>
      </c>
      <c r="N42" s="231">
        <f t="shared" ref="N42:Q42" si="26">N41-$L41</f>
        <v>0</v>
      </c>
      <c r="O42" s="231">
        <f t="shared" si="26"/>
        <v>0</v>
      </c>
      <c r="P42" s="231">
        <f t="shared" si="26"/>
        <v>0</v>
      </c>
      <c r="Q42" s="231">
        <f t="shared" si="26"/>
        <v>0</v>
      </c>
      <c r="R42" s="128"/>
      <c r="S42" s="128"/>
      <c r="T42" s="128"/>
      <c r="U42" s="128"/>
      <c r="V42" s="128"/>
      <c r="W42" s="128"/>
      <c r="X42" s="128"/>
      <c r="Y42" s="128"/>
      <c r="AI42" s="229"/>
      <c r="AJ42" s="229"/>
      <c r="AK42" s="229"/>
      <c r="AL42" s="229"/>
      <c r="AM42" s="229"/>
    </row>
    <row r="43" spans="1:39" ht="15" customHeight="1">
      <c r="A43" s="414"/>
      <c r="B43" s="444"/>
      <c r="C43" s="445"/>
      <c r="D43" s="446"/>
      <c r="E43" s="447"/>
      <c r="F43" s="414"/>
      <c r="G43" s="414"/>
      <c r="H43" s="414"/>
      <c r="I43" s="414"/>
      <c r="J43" s="442"/>
      <c r="K43" s="442"/>
      <c r="L43" s="442"/>
      <c r="M43" s="442"/>
      <c r="N43" s="442"/>
      <c r="O43" s="442"/>
      <c r="P43" s="442"/>
      <c r="Q43" s="442"/>
      <c r="R43" s="128"/>
      <c r="S43" s="128"/>
      <c r="T43" s="128"/>
      <c r="U43" s="128"/>
      <c r="V43" s="128"/>
      <c r="W43" s="128"/>
      <c r="X43" s="128"/>
      <c r="Y43" s="128"/>
      <c r="AI43" s="229"/>
      <c r="AJ43" s="229"/>
      <c r="AK43" s="229"/>
      <c r="AL43" s="229"/>
      <c r="AM43" s="229"/>
    </row>
    <row r="44" spans="1:39">
      <c r="A44" s="487"/>
      <c r="B44" s="488" t="s">
        <v>811</v>
      </c>
      <c r="C44" s="489"/>
      <c r="D44" s="489"/>
      <c r="E44" s="490"/>
      <c r="F44" s="491"/>
      <c r="G44" s="492"/>
      <c r="H44" s="492"/>
      <c r="I44" s="492"/>
      <c r="J44" s="493"/>
      <c r="K44" s="487"/>
      <c r="L44" s="487"/>
      <c r="M44" s="487"/>
      <c r="N44" s="487"/>
      <c r="O44" s="487"/>
      <c r="P44" s="487"/>
      <c r="Q44" s="494"/>
      <c r="R44" s="128"/>
      <c r="U44" s="128"/>
    </row>
    <row r="45" spans="1:39">
      <c r="A45" s="487"/>
      <c r="B45" s="495" t="s">
        <v>812</v>
      </c>
      <c r="C45" s="496"/>
      <c r="D45" s="496"/>
      <c r="E45" s="496"/>
      <c r="F45" s="496"/>
      <c r="G45" s="496"/>
      <c r="H45" s="496"/>
      <c r="I45" s="497"/>
      <c r="J45" s="498"/>
      <c r="K45" s="494"/>
      <c r="L45" s="494"/>
      <c r="M45" s="494"/>
      <c r="N45" s="494"/>
      <c r="O45" s="494"/>
      <c r="P45" s="494"/>
      <c r="Q45" s="494"/>
      <c r="R45" s="128"/>
      <c r="U45" s="128"/>
    </row>
    <row r="46" spans="1:39" ht="74.650000000000006" customHeight="1">
      <c r="A46" s="487"/>
      <c r="B46" s="226" t="s">
        <v>77</v>
      </c>
      <c r="C46" s="213" t="s">
        <v>64</v>
      </c>
      <c r="D46" s="284" t="s">
        <v>643</v>
      </c>
      <c r="E46" s="213" t="s">
        <v>46</v>
      </c>
      <c r="F46" s="213" t="s">
        <v>47</v>
      </c>
      <c r="G46" s="154" t="s">
        <v>644</v>
      </c>
      <c r="H46" s="154" t="s">
        <v>645</v>
      </c>
      <c r="I46" s="213" t="s">
        <v>646</v>
      </c>
      <c r="J46" s="487"/>
      <c r="K46" s="494"/>
      <c r="L46" s="494"/>
      <c r="M46" s="494"/>
      <c r="N46" s="494"/>
      <c r="O46" s="494"/>
      <c r="P46" s="494"/>
      <c r="Q46" s="494"/>
      <c r="R46" s="128"/>
      <c r="U46" s="128"/>
    </row>
    <row r="47" spans="1:39">
      <c r="A47" s="487"/>
      <c r="B47" s="245" t="s">
        <v>811</v>
      </c>
      <c r="C47" s="571">
        <f>'Inputs and eligible population'!G76*'Inputs and eligible population'!J76</f>
        <v>7.5</v>
      </c>
      <c r="D47" s="126">
        <f>$C$47*'Inputs and eligible population'!E55</f>
        <v>0</v>
      </c>
      <c r="E47" s="126">
        <f>$C$47*'Inputs and eligible population'!F55</f>
        <v>0</v>
      </c>
      <c r="F47" s="126">
        <f>$C$47*'Inputs and eligible population'!G55</f>
        <v>0</v>
      </c>
      <c r="G47" s="126">
        <f>$C$47*'Inputs and eligible population'!H55</f>
        <v>0</v>
      </c>
      <c r="H47" s="126">
        <f>$C$47*'Inputs and eligible population'!I55</f>
        <v>0</v>
      </c>
      <c r="I47" s="126">
        <f>$C$47*'Inputs and eligible population'!J55</f>
        <v>0</v>
      </c>
      <c r="J47" s="487"/>
      <c r="K47" s="494"/>
      <c r="L47" s="494"/>
      <c r="M47" s="494"/>
      <c r="N47" s="494"/>
      <c r="O47" s="494"/>
      <c r="P47" s="494"/>
      <c r="Q47" s="494"/>
      <c r="S47" s="128"/>
      <c r="T47" s="128"/>
      <c r="U47" s="128"/>
      <c r="V47" s="128"/>
      <c r="W47" s="128"/>
      <c r="X47" s="128"/>
      <c r="Y47" s="128"/>
      <c r="AI47" s="229"/>
      <c r="AJ47" s="229"/>
      <c r="AK47" s="229"/>
      <c r="AL47" s="229"/>
      <c r="AM47" s="229"/>
    </row>
    <row r="48" spans="1:39">
      <c r="A48" s="487"/>
      <c r="B48" s="245" t="s">
        <v>810</v>
      </c>
      <c r="C48" s="571">
        <f>'Inputs and eligible population'!G77*'Inputs and eligible population'!J77/60</f>
        <v>0.5</v>
      </c>
      <c r="D48" s="126">
        <f>$C$48*SUM('Inputs and eligible population'!L45:L50)</f>
        <v>0</v>
      </c>
      <c r="E48" s="126">
        <f>$C$48*SUM('Inputs and eligible population'!M45:M50)</f>
        <v>0</v>
      </c>
      <c r="F48" s="126">
        <f>$C$48*SUM('Inputs and eligible population'!N45:N50)</f>
        <v>0</v>
      </c>
      <c r="G48" s="126">
        <f>$C$48*SUM('Inputs and eligible population'!O45:O50)</f>
        <v>0</v>
      </c>
      <c r="H48" s="126">
        <f>$C$48*SUM('Inputs and eligible population'!P45:P50)</f>
        <v>0</v>
      </c>
      <c r="I48" s="126">
        <f>$C$48*SUM('Inputs and eligible population'!Q45:Q50)</f>
        <v>0</v>
      </c>
      <c r="J48" s="487"/>
      <c r="K48" s="494"/>
      <c r="L48" s="494"/>
      <c r="M48" s="494"/>
      <c r="N48" s="494"/>
      <c r="O48" s="494"/>
      <c r="P48" s="494"/>
      <c r="Q48" s="494"/>
      <c r="S48" s="128"/>
      <c r="T48" s="128"/>
      <c r="U48" s="128"/>
      <c r="V48" s="128"/>
      <c r="W48" s="128"/>
      <c r="X48" s="128"/>
      <c r="Y48" s="128"/>
      <c r="AI48" s="229"/>
      <c r="AJ48" s="229"/>
      <c r="AK48" s="229"/>
      <c r="AL48" s="229"/>
      <c r="AM48" s="229"/>
    </row>
    <row r="49" spans="1:39">
      <c r="A49" s="487"/>
      <c r="B49" s="245" t="str">
        <f>'Inputs and eligible population'!C78</f>
        <v>GPs Training</v>
      </c>
      <c r="C49" s="571">
        <f>'Inputs and eligible population'!G78*'Inputs and eligible population'!J78/60</f>
        <v>1</v>
      </c>
      <c r="D49" s="126">
        <f>'Inputs and eligible population'!E59*'Inputs and eligible population'!E55*$C$49</f>
        <v>0</v>
      </c>
      <c r="E49" s="126">
        <f>'Inputs and eligible population'!F59*'Inputs and eligible population'!F55*$C$49</f>
        <v>0</v>
      </c>
      <c r="F49" s="126">
        <f>'Inputs and eligible population'!G59*'Inputs and eligible population'!G55*$C$49</f>
        <v>0</v>
      </c>
      <c r="G49" s="126">
        <f>'Inputs and eligible population'!H59*'Inputs and eligible population'!H55*$C$49</f>
        <v>0</v>
      </c>
      <c r="H49" s="126">
        <f>'Inputs and eligible population'!I59*'Inputs and eligible population'!I55*$C$49</f>
        <v>0</v>
      </c>
      <c r="I49" s="126">
        <f>'Inputs and eligible population'!J59*'Inputs and eligible population'!J55*$C$49</f>
        <v>0</v>
      </c>
      <c r="J49" s="493"/>
      <c r="K49" s="494"/>
      <c r="L49" s="494"/>
      <c r="M49" s="494"/>
      <c r="N49" s="494"/>
      <c r="O49" s="494"/>
      <c r="P49" s="494"/>
      <c r="Q49" s="494"/>
      <c r="S49" s="128"/>
      <c r="T49" s="128"/>
      <c r="U49" s="128"/>
      <c r="V49" s="128"/>
      <c r="W49" s="128"/>
      <c r="X49" s="128"/>
      <c r="Y49" s="128"/>
      <c r="AI49" s="229"/>
      <c r="AJ49" s="229"/>
      <c r="AK49" s="229"/>
      <c r="AL49" s="229"/>
      <c r="AM49" s="229"/>
    </row>
    <row r="50" spans="1:39">
      <c r="A50" s="487"/>
      <c r="B50" s="245" t="str">
        <f>'Inputs and eligible population'!C79</f>
        <v>Advanced clinical practitioner / advanced nurse practitioner training</v>
      </c>
      <c r="C50" s="571">
        <f>'Inputs and eligible population'!G79*'Inputs and eligible population'!J79/60</f>
        <v>1</v>
      </c>
      <c r="D50" s="126">
        <f>'Inputs and eligible population'!E60*'Inputs and eligible population'!E55*$C$50</f>
        <v>0</v>
      </c>
      <c r="E50" s="126">
        <f>'Inputs and eligible population'!F60*'Inputs and eligible population'!F55*$C$50</f>
        <v>0</v>
      </c>
      <c r="F50" s="126">
        <f>'Inputs and eligible population'!G60*'Inputs and eligible population'!G55*$C$50</f>
        <v>0</v>
      </c>
      <c r="G50" s="126">
        <f>'Inputs and eligible population'!H60*'Inputs and eligible population'!H55*$C$50</f>
        <v>0</v>
      </c>
      <c r="H50" s="126">
        <f>'Inputs and eligible population'!I60*'Inputs and eligible population'!I55*$C$50</f>
        <v>0</v>
      </c>
      <c r="I50" s="126">
        <f>'Inputs and eligible population'!J60*'Inputs and eligible population'!J55*$C$50</f>
        <v>0</v>
      </c>
      <c r="J50" s="493"/>
      <c r="K50" s="494"/>
      <c r="L50" s="494"/>
      <c r="M50" s="494"/>
      <c r="N50" s="494"/>
      <c r="O50" s="494"/>
      <c r="P50" s="494"/>
      <c r="Q50" s="494"/>
      <c r="S50" s="128"/>
      <c r="T50" s="128"/>
      <c r="U50" s="128"/>
      <c r="V50" s="128"/>
      <c r="W50" s="128"/>
      <c r="X50" s="128"/>
      <c r="Y50" s="128"/>
      <c r="AI50" s="229"/>
      <c r="AJ50" s="229"/>
      <c r="AK50" s="229"/>
      <c r="AL50" s="229"/>
      <c r="AM50" s="229"/>
    </row>
    <row r="51" spans="1:39">
      <c r="A51" s="487"/>
      <c r="B51" s="245" t="str">
        <f>'Inputs and eligible population'!C80</f>
        <v>Other (add staff group name) training</v>
      </c>
      <c r="C51" s="571">
        <f>'Inputs and eligible population'!G80*'Inputs and eligible population'!J80/60</f>
        <v>1</v>
      </c>
      <c r="D51" s="126">
        <f>'Inputs and eligible population'!E61*'Inputs and eligible population'!E55*$C$51</f>
        <v>0</v>
      </c>
      <c r="E51" s="126">
        <f>'Inputs and eligible population'!F61*'Inputs and eligible population'!F55*$C$51</f>
        <v>0</v>
      </c>
      <c r="F51" s="126">
        <f>'Inputs and eligible population'!G61*'Inputs and eligible population'!G55*$C$51</f>
        <v>0</v>
      </c>
      <c r="G51" s="126">
        <f>'Inputs and eligible population'!H61*'Inputs and eligible population'!H55*$C$51</f>
        <v>0</v>
      </c>
      <c r="H51" s="126">
        <f>'Inputs and eligible population'!I61*'Inputs and eligible population'!I55*$C$51</f>
        <v>0</v>
      </c>
      <c r="I51" s="126">
        <f>'Inputs and eligible population'!J61*'Inputs and eligible population'!J55*$C$51</f>
        <v>0</v>
      </c>
      <c r="J51" s="493"/>
      <c r="K51" s="494"/>
      <c r="L51" s="494"/>
      <c r="M51" s="494"/>
      <c r="N51" s="494"/>
      <c r="O51" s="494"/>
      <c r="P51" s="494"/>
      <c r="Q51" s="494"/>
      <c r="S51" s="128"/>
      <c r="T51" s="128"/>
      <c r="U51" s="128"/>
      <c r="V51" s="128"/>
      <c r="W51" s="128"/>
      <c r="X51" s="128"/>
      <c r="Y51" s="128"/>
      <c r="AI51" s="229"/>
      <c r="AJ51" s="229"/>
      <c r="AK51" s="229"/>
      <c r="AL51" s="229"/>
      <c r="AM51" s="229"/>
    </row>
    <row r="52" spans="1:39">
      <c r="A52" s="487"/>
      <c r="B52" s="245" t="str">
        <f>'Inputs and eligible population'!C81</f>
        <v>Other (add staff group name) training</v>
      </c>
      <c r="C52" s="571">
        <f>'Inputs and eligible population'!G81*'Inputs and eligible population'!J81/60</f>
        <v>1</v>
      </c>
      <c r="D52" s="126">
        <f>'Inputs and eligible population'!E62*'Inputs and eligible population'!E55*$C$52</f>
        <v>0</v>
      </c>
      <c r="E52" s="126">
        <f>'Inputs and eligible population'!F62*'Inputs and eligible population'!F55*$C$52</f>
        <v>0</v>
      </c>
      <c r="F52" s="126">
        <f>'Inputs and eligible population'!G62*'Inputs and eligible population'!G55*$C$52</f>
        <v>0</v>
      </c>
      <c r="G52" s="126">
        <f>'Inputs and eligible population'!H62*'Inputs and eligible population'!H55*$C$52</f>
        <v>0</v>
      </c>
      <c r="H52" s="126">
        <f>'Inputs and eligible population'!I62*'Inputs and eligible population'!I55*$C$52</f>
        <v>0</v>
      </c>
      <c r="I52" s="126">
        <f>'Inputs and eligible population'!J62*'Inputs and eligible population'!J55*$C$52</f>
        <v>0</v>
      </c>
      <c r="J52" s="493"/>
      <c r="K52" s="494"/>
      <c r="L52" s="494"/>
      <c r="M52" s="494"/>
      <c r="N52" s="494"/>
      <c r="O52" s="494"/>
      <c r="P52" s="494"/>
      <c r="Q52" s="494"/>
      <c r="S52" s="128"/>
      <c r="T52" s="128"/>
      <c r="U52" s="128"/>
      <c r="V52" s="128"/>
      <c r="W52" s="128"/>
      <c r="X52" s="128"/>
      <c r="Y52" s="128"/>
      <c r="AI52" s="229"/>
      <c r="AJ52" s="229"/>
      <c r="AK52" s="229"/>
      <c r="AL52" s="229"/>
      <c r="AM52" s="229"/>
    </row>
    <row r="53" spans="1:39">
      <c r="A53" s="487"/>
      <c r="B53" s="245" t="s">
        <v>841</v>
      </c>
      <c r="C53" s="506">
        <f>'Inputs and eligible population'!G82*'Inputs and eligible population'!J82</f>
        <v>780</v>
      </c>
      <c r="D53" s="248">
        <f>IFERROR((SUM('Inputs and eligible population'!L45:L50))/'Inputs and eligible population'!E56,0)</f>
        <v>0</v>
      </c>
      <c r="E53" s="248">
        <f>IFERROR((SUM('Inputs and eligible population'!M45:M50))/'Inputs and eligible population'!F56,0)</f>
        <v>0</v>
      </c>
      <c r="F53" s="248">
        <f>IFERROR((SUM('Inputs and eligible population'!N45:N50))/'Inputs and eligible population'!G56,0)</f>
        <v>0</v>
      </c>
      <c r="G53" s="248">
        <f>IFERROR((SUM('Inputs and eligible population'!O45:O50))/'Inputs and eligible population'!H56,0)</f>
        <v>0</v>
      </c>
      <c r="H53" s="248">
        <f>IFERROR((SUM('Inputs and eligible population'!P45:P50))/'Inputs and eligible population'!I56,0)</f>
        <v>0</v>
      </c>
      <c r="I53" s="248">
        <f>IFERROR((SUM('Inputs and eligible population'!Q45:Q50))/'Inputs and eligible population'!J56,0)</f>
        <v>0</v>
      </c>
      <c r="J53" s="487"/>
      <c r="K53" s="494"/>
      <c r="L53" s="494"/>
      <c r="M53" s="494"/>
      <c r="N53" s="494"/>
      <c r="O53" s="494"/>
      <c r="P53" s="494"/>
      <c r="Q53" s="494"/>
      <c r="S53" s="128"/>
      <c r="T53" s="128"/>
      <c r="U53" s="128"/>
      <c r="V53" s="128"/>
      <c r="W53" s="128"/>
      <c r="X53" s="128"/>
      <c r="Y53" s="128"/>
      <c r="AI53" s="229"/>
      <c r="AJ53" s="229"/>
      <c r="AK53" s="229"/>
      <c r="AL53" s="229"/>
      <c r="AM53" s="229"/>
    </row>
    <row r="54" spans="1:39">
      <c r="A54" s="487"/>
      <c r="B54" s="505" t="s">
        <v>653</v>
      </c>
      <c r="C54" s="235"/>
      <c r="D54" s="170">
        <f t="shared" ref="D54:I54" si="27">SUM(D47:D53)</f>
        <v>0</v>
      </c>
      <c r="E54" s="170">
        <f t="shared" si="27"/>
        <v>0</v>
      </c>
      <c r="F54" s="170">
        <f t="shared" si="27"/>
        <v>0</v>
      </c>
      <c r="G54" s="170">
        <f t="shared" si="27"/>
        <v>0</v>
      </c>
      <c r="H54" s="170">
        <f t="shared" si="27"/>
        <v>0</v>
      </c>
      <c r="I54" s="170">
        <f t="shared" si="27"/>
        <v>0</v>
      </c>
      <c r="J54" s="487"/>
      <c r="K54" s="494"/>
      <c r="L54" s="494"/>
      <c r="M54" s="494"/>
      <c r="N54" s="494"/>
      <c r="O54" s="494"/>
      <c r="P54" s="494"/>
      <c r="Q54" s="494"/>
      <c r="S54" s="128"/>
      <c r="T54" s="128"/>
      <c r="U54" s="128"/>
      <c r="V54" s="128"/>
      <c r="W54" s="128"/>
      <c r="X54" s="128"/>
      <c r="Y54" s="128"/>
      <c r="AI54" s="229"/>
      <c r="AJ54" s="229"/>
      <c r="AK54" s="229"/>
      <c r="AL54" s="229"/>
      <c r="AM54" s="229"/>
    </row>
    <row r="55" spans="1:39">
      <c r="A55" s="487"/>
      <c r="B55" s="232"/>
      <c r="C55" s="214"/>
      <c r="D55" s="228" t="s">
        <v>842</v>
      </c>
      <c r="E55" s="170">
        <f>E54-$D$58</f>
        <v>0</v>
      </c>
      <c r="F55" s="170">
        <f>F54-$D$58</f>
        <v>0</v>
      </c>
      <c r="G55" s="170">
        <f>G54-$D$58</f>
        <v>0</v>
      </c>
      <c r="H55" s="170">
        <f>H54-$D$58</f>
        <v>0</v>
      </c>
      <c r="I55" s="170">
        <f>I54-$D$58</f>
        <v>0</v>
      </c>
      <c r="J55" s="487"/>
      <c r="K55" s="494"/>
      <c r="L55" s="494"/>
      <c r="M55" s="494"/>
      <c r="N55" s="494"/>
      <c r="O55" s="494"/>
      <c r="P55" s="494"/>
      <c r="Q55" s="494"/>
      <c r="S55" s="128"/>
      <c r="T55" s="418"/>
      <c r="U55" s="128"/>
      <c r="V55" s="128"/>
      <c r="W55" s="128"/>
      <c r="X55" s="128"/>
      <c r="Y55" s="128"/>
      <c r="AI55" s="229"/>
      <c r="AJ55" s="229"/>
      <c r="AK55" s="229"/>
      <c r="AL55" s="229"/>
      <c r="AM55" s="229"/>
    </row>
    <row r="56" spans="1:39">
      <c r="A56" s="487"/>
      <c r="B56" s="500"/>
      <c r="C56" s="494"/>
      <c r="D56" s="494"/>
      <c r="E56" s="494"/>
      <c r="F56" s="494"/>
      <c r="G56" s="494"/>
      <c r="H56" s="494"/>
      <c r="I56" s="494"/>
      <c r="J56" s="494"/>
      <c r="K56" s="494"/>
      <c r="L56" s="494"/>
      <c r="M56" s="494"/>
      <c r="N56" s="494"/>
      <c r="O56" s="494"/>
      <c r="P56" s="494"/>
      <c r="Q56" s="494"/>
      <c r="S56" s="128"/>
      <c r="T56" s="128"/>
      <c r="U56" s="128"/>
      <c r="V56" s="128"/>
      <c r="W56" s="128"/>
      <c r="X56" s="128"/>
      <c r="Y56" s="128"/>
      <c r="AI56" s="229"/>
      <c r="AJ56" s="229"/>
      <c r="AK56" s="229"/>
      <c r="AL56" s="229"/>
      <c r="AM56" s="229"/>
    </row>
  </sheetData>
  <sheetProtection algorithmName="SHA-512" hashValue="/eBYO0jrfGEAptwEHfkNYpQyAB2YRrYo6qC5rVlaCZDRrhbp4OoLOYdMDVl/II6jhAZsKaucaSL4/nA4E8vyPA==" saltValue="QgaIJ7xFEGbipgtqL9IyRA==" spinCount="100000" sheet="1" objects="1" scenarios="1"/>
  <pageMargins left="0.70866141732283472" right="0.70866141732283472" top="0.74803149606299213" bottom="0.74803149606299213" header="0.31496062992125984" footer="0.31496062992125984"/>
  <pageSetup paperSize="9" scale="38" fitToHeight="0" orientation="portrait" horizontalDpi="4294967293"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7A0E1E-21D3-45E0-BB28-99FE14E62B46}">
  <sheetPr>
    <tabColor theme="1"/>
  </sheetPr>
  <dimension ref="A1:X102"/>
  <sheetViews>
    <sheetView showGridLines="0" zoomScale="80" zoomScaleNormal="80" zoomScaleSheetLayoutView="80" workbookViewId="0"/>
  </sheetViews>
  <sheetFormatPr defaultColWidth="8.54296875" defaultRowHeight="14.5"/>
  <cols>
    <col min="1" max="1" width="13.54296875" customWidth="1"/>
    <col min="2" max="2" width="32.7265625" customWidth="1"/>
    <col min="3" max="4" width="12.7265625" customWidth="1"/>
    <col min="5" max="6" width="11.7265625" customWidth="1"/>
    <col min="7" max="7" width="10.453125" style="305" customWidth="1"/>
    <col min="8" max="8" width="11.7265625" customWidth="1"/>
    <col min="9" max="9" width="12.54296875" customWidth="1"/>
    <col min="10" max="10" width="10.26953125" customWidth="1"/>
    <col min="11" max="11" width="9" customWidth="1"/>
    <col min="12" max="12" width="10.453125" customWidth="1"/>
    <col min="13" max="13" width="9" customWidth="1"/>
    <col min="14" max="14" width="12.7265625" customWidth="1"/>
    <col min="15" max="15" width="15.453125" hidden="1" customWidth="1"/>
    <col min="16" max="16" width="13.453125" hidden="1" customWidth="1"/>
    <col min="17" max="17" width="14.453125" hidden="1" customWidth="1"/>
    <col min="18" max="18" width="10.453125" hidden="1" customWidth="1"/>
    <col min="19" max="21" width="8.54296875" hidden="1" customWidth="1"/>
    <col min="22" max="22" width="47.26953125" bestFit="1" customWidth="1"/>
    <col min="23" max="23" width="10" customWidth="1"/>
  </cols>
  <sheetData>
    <row r="1" spans="1:24" ht="21" customHeight="1">
      <c r="A1" s="576" t="s">
        <v>912</v>
      </c>
      <c r="B1" s="576"/>
      <c r="C1" s="576"/>
      <c r="D1" s="576"/>
      <c r="E1" s="576"/>
      <c r="F1" s="576"/>
      <c r="G1" s="576"/>
      <c r="H1" s="576"/>
      <c r="I1" s="576"/>
      <c r="J1" s="576"/>
      <c r="K1" s="576"/>
      <c r="L1" s="576"/>
      <c r="M1" s="576"/>
    </row>
    <row r="2" spans="1:24" ht="14.65" customHeight="1" thickBot="1">
      <c r="A2" s="622"/>
      <c r="B2" s="622"/>
      <c r="C2" s="622"/>
      <c r="D2" s="622"/>
      <c r="E2" s="622"/>
      <c r="F2" s="622"/>
      <c r="G2" s="622"/>
      <c r="H2" s="622"/>
      <c r="I2" s="622"/>
      <c r="J2" s="622"/>
      <c r="K2" s="622"/>
      <c r="L2" s="622"/>
      <c r="M2" s="622"/>
    </row>
    <row r="3" spans="1:24" ht="14.65" customHeight="1">
      <c r="A3" s="622"/>
      <c r="B3" s="623" t="s">
        <v>102</v>
      </c>
      <c r="C3" s="624"/>
      <c r="D3" s="622"/>
      <c r="E3" s="622"/>
      <c r="F3" s="622"/>
      <c r="G3" s="622"/>
      <c r="H3" s="622"/>
      <c r="I3" s="622"/>
      <c r="J3" s="622"/>
      <c r="K3" s="622"/>
      <c r="L3" s="622"/>
      <c r="M3" s="622"/>
    </row>
    <row r="4" spans="1:24" ht="14.65" customHeight="1">
      <c r="A4" s="622"/>
      <c r="B4" s="625" t="s">
        <v>959</v>
      </c>
      <c r="C4" s="626" t="s">
        <v>960</v>
      </c>
      <c r="D4" s="627" t="s">
        <v>961</v>
      </c>
      <c r="E4" s="622"/>
      <c r="F4" s="622"/>
      <c r="G4" s="622"/>
      <c r="H4" s="622"/>
      <c r="I4" s="622"/>
      <c r="J4" s="622"/>
      <c r="K4" s="622"/>
      <c r="L4" s="622"/>
      <c r="M4" s="622"/>
    </row>
    <row r="5" spans="1:24" ht="14.65" customHeight="1">
      <c r="A5" s="622"/>
      <c r="B5" s="625" t="s">
        <v>962</v>
      </c>
      <c r="C5" s="628">
        <v>9100</v>
      </c>
      <c r="D5" s="622"/>
      <c r="E5" s="622"/>
      <c r="F5" s="622"/>
      <c r="G5" s="622"/>
      <c r="H5" s="622"/>
      <c r="I5" s="622"/>
      <c r="J5" s="622"/>
      <c r="K5" s="622"/>
      <c r="L5" s="622"/>
      <c r="M5" s="622"/>
    </row>
    <row r="6" spans="1:24" ht="14.65" customHeight="1">
      <c r="A6" s="622"/>
      <c r="B6" s="625" t="s">
        <v>963</v>
      </c>
      <c r="C6" s="629">
        <v>0.13800000000000001</v>
      </c>
      <c r="D6" s="622"/>
      <c r="E6" s="622"/>
      <c r="F6" s="622"/>
      <c r="G6" s="622"/>
      <c r="H6" s="622"/>
      <c r="I6" s="622"/>
      <c r="J6" s="622"/>
      <c r="K6" s="622"/>
      <c r="L6" s="622"/>
      <c r="M6" s="622"/>
    </row>
    <row r="7" spans="1:24" ht="14.65" customHeight="1">
      <c r="A7" s="622"/>
      <c r="B7" s="625" t="s">
        <v>964</v>
      </c>
      <c r="C7" s="629">
        <v>0.23780000000000001</v>
      </c>
      <c r="D7" s="622"/>
      <c r="E7" s="622"/>
      <c r="F7" s="622"/>
      <c r="G7" s="622"/>
      <c r="H7" s="622"/>
      <c r="I7" s="622"/>
      <c r="J7" s="622"/>
      <c r="K7" s="622"/>
      <c r="L7" s="622"/>
      <c r="M7" s="622"/>
    </row>
    <row r="8" spans="1:24" ht="14.65" customHeight="1">
      <c r="A8" s="622"/>
      <c r="B8" s="625" t="s">
        <v>965</v>
      </c>
      <c r="C8" s="629">
        <v>5.0000000000000001E-3</v>
      </c>
      <c r="D8" s="622"/>
      <c r="E8" s="622"/>
      <c r="F8" s="622"/>
      <c r="G8" s="622"/>
      <c r="H8" s="622"/>
      <c r="I8" s="622"/>
      <c r="J8" s="622"/>
      <c r="K8" s="622"/>
      <c r="L8" s="622"/>
      <c r="M8" s="622"/>
    </row>
    <row r="9" spans="1:24" ht="14.65" customHeight="1" thickBot="1">
      <c r="A9" s="622"/>
      <c r="B9" s="630" t="s">
        <v>966</v>
      </c>
      <c r="C9" s="631">
        <v>0</v>
      </c>
      <c r="D9" s="622"/>
      <c r="E9" s="622"/>
      <c r="F9" s="622"/>
      <c r="G9" s="622"/>
      <c r="H9" s="622"/>
      <c r="I9" s="622"/>
      <c r="J9" s="622"/>
      <c r="K9" s="622"/>
      <c r="L9" s="622"/>
      <c r="M9" s="622"/>
      <c r="R9" s="632"/>
    </row>
    <row r="10" spans="1:24" ht="15" thickBot="1">
      <c r="P10" s="633"/>
      <c r="R10" s="633"/>
    </row>
    <row r="11" spans="1:24" ht="109.5" customHeight="1" thickBot="1">
      <c r="A11" s="634" t="s">
        <v>655</v>
      </c>
      <c r="B11" s="635" t="s">
        <v>967</v>
      </c>
      <c r="C11" s="636" t="s">
        <v>968</v>
      </c>
      <c r="D11" s="636" t="s">
        <v>969</v>
      </c>
      <c r="E11" s="636" t="s">
        <v>970</v>
      </c>
      <c r="F11" s="636" t="s">
        <v>971</v>
      </c>
      <c r="G11" s="637" t="s">
        <v>972</v>
      </c>
      <c r="H11" s="636" t="s">
        <v>973</v>
      </c>
      <c r="I11" s="638" t="s">
        <v>974</v>
      </c>
      <c r="J11" s="639" t="s">
        <v>975</v>
      </c>
      <c r="K11" s="640" t="s">
        <v>658</v>
      </c>
      <c r="L11" s="641" t="s">
        <v>656</v>
      </c>
      <c r="M11" s="642" t="s">
        <v>657</v>
      </c>
      <c r="O11" t="s">
        <v>960</v>
      </c>
      <c r="P11" t="s">
        <v>976</v>
      </c>
      <c r="Q11" t="s">
        <v>977</v>
      </c>
      <c r="R11" t="s">
        <v>978</v>
      </c>
    </row>
    <row r="12" spans="1:24">
      <c r="A12" s="643">
        <v>2</v>
      </c>
      <c r="B12" s="644" t="s">
        <v>659</v>
      </c>
      <c r="C12" s="645">
        <f>HLOOKUP($C$4,$O$11:$R$41,2,FALSE)</f>
        <v>23615</v>
      </c>
      <c r="D12" s="645">
        <f>C12*$C$9</f>
        <v>0</v>
      </c>
      <c r="E12" s="645">
        <f>C12*(100%+$C$9)</f>
        <v>23615</v>
      </c>
      <c r="F12" s="645">
        <f>(E12-$C$5)*$C$6</f>
        <v>2003.0700000000002</v>
      </c>
      <c r="G12" s="646">
        <f>E12*$C$8</f>
        <v>118.075</v>
      </c>
      <c r="H12" s="645">
        <f>E12*$C$7</f>
        <v>5615.6469999999999</v>
      </c>
      <c r="I12" s="647">
        <f>SUM(E12:H12)</f>
        <v>31351.792000000001</v>
      </c>
      <c r="J12" s="648">
        <v>1560</v>
      </c>
      <c r="K12" s="649">
        <f>ROUND(I12/J12,2)</f>
        <v>20.100000000000001</v>
      </c>
      <c r="L12" s="650">
        <v>0.41</v>
      </c>
      <c r="M12" s="651">
        <v>0.83</v>
      </c>
      <c r="O12" s="632">
        <v>23615</v>
      </c>
      <c r="P12" s="229">
        <v>29029</v>
      </c>
      <c r="Q12">
        <v>28166</v>
      </c>
      <c r="R12">
        <v>24873</v>
      </c>
      <c r="V12" s="652"/>
      <c r="W12" s="653"/>
      <c r="X12" s="654"/>
    </row>
    <row r="13" spans="1:24">
      <c r="A13" s="310">
        <v>2</v>
      </c>
      <c r="B13" s="655" t="s">
        <v>660</v>
      </c>
      <c r="C13" s="656">
        <f>HLOOKUP($C$4,$O$11:$R$41,3,FALSE)</f>
        <v>23615</v>
      </c>
      <c r="D13" s="656">
        <f t="shared" ref="D13:D47" si="0">C13*$C$9</f>
        <v>0</v>
      </c>
      <c r="E13" s="656">
        <f t="shared" ref="E13:E47" si="1">C13*(100%+$C$9)</f>
        <v>23615</v>
      </c>
      <c r="F13" s="656">
        <f t="shared" ref="F13:F47" si="2">(E13-$C$5)*$C$6</f>
        <v>2003.0700000000002</v>
      </c>
      <c r="G13" s="657">
        <f t="shared" ref="G13:G47" si="3">E13*$C$8</f>
        <v>118.075</v>
      </c>
      <c r="H13" s="656">
        <f t="shared" ref="H13:H47" si="4">E13*$C$7</f>
        <v>5615.6469999999999</v>
      </c>
      <c r="I13" s="647">
        <f t="shared" ref="I13:I47" si="5">SUM(E13:H13)</f>
        <v>31351.792000000001</v>
      </c>
      <c r="J13" s="658">
        <v>1560</v>
      </c>
      <c r="K13" s="649">
        <f t="shared" ref="K13:K47" si="6">ROUND(I13/J13,2)</f>
        <v>20.100000000000001</v>
      </c>
      <c r="L13" s="659">
        <v>0.41</v>
      </c>
      <c r="M13" s="581">
        <v>0.83</v>
      </c>
      <c r="O13" s="632">
        <v>23615</v>
      </c>
      <c r="P13" s="229">
        <v>29029</v>
      </c>
      <c r="Q13">
        <v>28166</v>
      </c>
      <c r="R13">
        <v>24873</v>
      </c>
      <c r="V13" s="344" t="s">
        <v>694</v>
      </c>
      <c r="X13" s="148"/>
    </row>
    <row r="14" spans="1:24">
      <c r="A14" s="310">
        <v>3</v>
      </c>
      <c r="B14" s="655" t="s">
        <v>661</v>
      </c>
      <c r="C14" s="656">
        <f>HLOOKUP($C$4,$O$11:$R$41,4,FALSE)</f>
        <v>24071</v>
      </c>
      <c r="D14" s="656">
        <f t="shared" si="0"/>
        <v>0</v>
      </c>
      <c r="E14" s="656">
        <f t="shared" si="1"/>
        <v>24071</v>
      </c>
      <c r="F14" s="656">
        <f t="shared" si="2"/>
        <v>2065.998</v>
      </c>
      <c r="G14" s="657">
        <f t="shared" si="3"/>
        <v>120.355</v>
      </c>
      <c r="H14" s="656">
        <f t="shared" si="4"/>
        <v>5724.0838000000003</v>
      </c>
      <c r="I14" s="647">
        <f t="shared" si="5"/>
        <v>31981.436799999999</v>
      </c>
      <c r="J14" s="658">
        <v>1560</v>
      </c>
      <c r="K14" s="649">
        <f t="shared" si="6"/>
        <v>20.5</v>
      </c>
      <c r="L14" s="659">
        <v>0.35</v>
      </c>
      <c r="M14" s="581">
        <v>0.69</v>
      </c>
      <c r="O14" s="632">
        <v>24071</v>
      </c>
      <c r="P14" s="229">
        <v>29485</v>
      </c>
      <c r="Q14">
        <v>28622</v>
      </c>
      <c r="R14">
        <v>25329</v>
      </c>
      <c r="S14" t="s">
        <v>960</v>
      </c>
      <c r="V14" s="345" t="s">
        <v>695</v>
      </c>
      <c r="W14">
        <v>260</v>
      </c>
      <c r="X14" s="148"/>
    </row>
    <row r="15" spans="1:24">
      <c r="A15" s="310">
        <v>3</v>
      </c>
      <c r="B15" s="655" t="s">
        <v>662</v>
      </c>
      <c r="C15" s="656">
        <f>HLOOKUP($C$4,$O$11:$R$41,5,FALSE)</f>
        <v>25674</v>
      </c>
      <c r="D15" s="656">
        <f t="shared" si="0"/>
        <v>0</v>
      </c>
      <c r="E15" s="656">
        <f t="shared" si="1"/>
        <v>25674</v>
      </c>
      <c r="F15" s="656">
        <f t="shared" si="2"/>
        <v>2287.212</v>
      </c>
      <c r="G15" s="657">
        <f t="shared" si="3"/>
        <v>128.37</v>
      </c>
      <c r="H15" s="656">
        <f t="shared" si="4"/>
        <v>6105.2772000000004</v>
      </c>
      <c r="I15" s="647">
        <f t="shared" si="5"/>
        <v>34194.859199999999</v>
      </c>
      <c r="J15" s="658">
        <v>1560</v>
      </c>
      <c r="K15" s="649">
        <f t="shared" si="6"/>
        <v>21.92</v>
      </c>
      <c r="L15" s="659">
        <v>0.35</v>
      </c>
      <c r="M15" s="581">
        <v>0.69</v>
      </c>
      <c r="O15" s="632">
        <v>25674</v>
      </c>
      <c r="P15" s="229">
        <v>31088</v>
      </c>
      <c r="Q15">
        <v>30225</v>
      </c>
      <c r="R15">
        <v>26958</v>
      </c>
      <c r="S15" t="s">
        <v>979</v>
      </c>
      <c r="V15" s="345" t="s">
        <v>696</v>
      </c>
      <c r="W15">
        <v>-40</v>
      </c>
      <c r="X15" s="148"/>
    </row>
    <row r="16" spans="1:24">
      <c r="A16" s="310">
        <v>4</v>
      </c>
      <c r="B16" s="655" t="s">
        <v>663</v>
      </c>
      <c r="C16" s="656">
        <f>HLOOKUP($C$4,$O$11:$R$41,6,FALSE)</f>
        <v>26530</v>
      </c>
      <c r="D16" s="656">
        <f t="shared" si="0"/>
        <v>0</v>
      </c>
      <c r="E16" s="656">
        <f t="shared" si="1"/>
        <v>26530</v>
      </c>
      <c r="F16" s="656">
        <f t="shared" si="2"/>
        <v>2405.34</v>
      </c>
      <c r="G16" s="657">
        <f t="shared" si="3"/>
        <v>132.65</v>
      </c>
      <c r="H16" s="656">
        <f t="shared" si="4"/>
        <v>6308.8340000000007</v>
      </c>
      <c r="I16" s="647">
        <f t="shared" si="5"/>
        <v>35376.824000000001</v>
      </c>
      <c r="J16" s="658">
        <v>1560</v>
      </c>
      <c r="K16" s="649">
        <f t="shared" si="6"/>
        <v>22.68</v>
      </c>
      <c r="L16" s="659">
        <v>0.3</v>
      </c>
      <c r="M16" s="581">
        <v>0.6</v>
      </c>
      <c r="O16" s="632">
        <v>26530</v>
      </c>
      <c r="P16" s="229">
        <v>31944</v>
      </c>
      <c r="Q16">
        <v>31081</v>
      </c>
      <c r="R16">
        <v>27857</v>
      </c>
      <c r="S16" t="s">
        <v>980</v>
      </c>
      <c r="V16" s="345" t="s">
        <v>697</v>
      </c>
      <c r="W16">
        <v>-2</v>
      </c>
      <c r="X16" s="148"/>
    </row>
    <row r="17" spans="1:24">
      <c r="A17" s="310">
        <v>4</v>
      </c>
      <c r="B17" s="655" t="s">
        <v>664</v>
      </c>
      <c r="C17" s="656">
        <f>HLOOKUP($C$4,$O$11:$R$41,7,FALSE)</f>
        <v>29114</v>
      </c>
      <c r="D17" s="656">
        <f t="shared" si="0"/>
        <v>0</v>
      </c>
      <c r="E17" s="656">
        <f t="shared" si="1"/>
        <v>29114</v>
      </c>
      <c r="F17" s="656">
        <f t="shared" si="2"/>
        <v>2761.9320000000002</v>
      </c>
      <c r="G17" s="657">
        <f t="shared" si="3"/>
        <v>145.57</v>
      </c>
      <c r="H17" s="656">
        <f t="shared" si="4"/>
        <v>6923.3092000000006</v>
      </c>
      <c r="I17" s="647">
        <f t="shared" si="5"/>
        <v>38944.811200000004</v>
      </c>
      <c r="J17" s="658">
        <v>1560</v>
      </c>
      <c r="K17" s="649">
        <f t="shared" si="6"/>
        <v>24.96</v>
      </c>
      <c r="L17" s="659">
        <v>0.3</v>
      </c>
      <c r="M17" s="581">
        <v>0.6</v>
      </c>
      <c r="O17" s="632">
        <v>29114</v>
      </c>
      <c r="P17" s="229">
        <v>34937</v>
      </c>
      <c r="Q17">
        <v>33665</v>
      </c>
      <c r="R17">
        <v>30570</v>
      </c>
      <c r="S17" t="s">
        <v>981</v>
      </c>
      <c r="V17" s="345" t="s">
        <v>698</v>
      </c>
      <c r="W17">
        <v>-10</v>
      </c>
      <c r="X17" s="148"/>
    </row>
    <row r="18" spans="1:24">
      <c r="A18" s="310">
        <v>5</v>
      </c>
      <c r="B18" s="655" t="s">
        <v>665</v>
      </c>
      <c r="C18" s="656">
        <f>HLOOKUP($C$4,$O$11:$R$41,8,FALSE)</f>
        <v>29970</v>
      </c>
      <c r="D18" s="656">
        <f t="shared" si="0"/>
        <v>0</v>
      </c>
      <c r="E18" s="656">
        <f t="shared" si="1"/>
        <v>29970</v>
      </c>
      <c r="F18" s="656">
        <f t="shared" si="2"/>
        <v>2880.0600000000004</v>
      </c>
      <c r="G18" s="657">
        <f t="shared" si="3"/>
        <v>149.85</v>
      </c>
      <c r="H18" s="656">
        <f t="shared" si="4"/>
        <v>7126.866</v>
      </c>
      <c r="I18" s="647">
        <f t="shared" si="5"/>
        <v>40126.775999999998</v>
      </c>
      <c r="J18" s="658">
        <v>1560</v>
      </c>
      <c r="K18" s="649">
        <f t="shared" si="6"/>
        <v>25.72</v>
      </c>
      <c r="L18" s="659">
        <v>0.3</v>
      </c>
      <c r="M18" s="581">
        <v>0.6</v>
      </c>
      <c r="O18" s="632">
        <v>29970</v>
      </c>
      <c r="P18" s="229">
        <v>35964</v>
      </c>
      <c r="Q18">
        <v>34521</v>
      </c>
      <c r="R18">
        <v>31469</v>
      </c>
      <c r="V18" s="345"/>
      <c r="W18" s="653">
        <v>208</v>
      </c>
      <c r="X18" s="148"/>
    </row>
    <row r="19" spans="1:24">
      <c r="A19" s="310">
        <v>5</v>
      </c>
      <c r="B19" s="655" t="s">
        <v>68</v>
      </c>
      <c r="C19" s="656">
        <f>HLOOKUP($C$4,$O$11:$R$41,9,FALSE)</f>
        <v>32324</v>
      </c>
      <c r="D19" s="656">
        <f t="shared" si="0"/>
        <v>0</v>
      </c>
      <c r="E19" s="656">
        <f t="shared" si="1"/>
        <v>32324</v>
      </c>
      <c r="F19" s="656">
        <f t="shared" si="2"/>
        <v>3204.9120000000003</v>
      </c>
      <c r="G19" s="657">
        <f t="shared" si="3"/>
        <v>161.62</v>
      </c>
      <c r="H19" s="656">
        <f t="shared" si="4"/>
        <v>7686.6472000000003</v>
      </c>
      <c r="I19" s="647">
        <f t="shared" si="5"/>
        <v>43377.179199999999</v>
      </c>
      <c r="J19" s="658">
        <v>1560</v>
      </c>
      <c r="K19" s="649">
        <f t="shared" si="6"/>
        <v>27.81</v>
      </c>
      <c r="L19" s="659">
        <v>0.3</v>
      </c>
      <c r="M19" s="581">
        <v>0.6</v>
      </c>
      <c r="O19" s="632">
        <v>32324</v>
      </c>
      <c r="P19" s="229">
        <v>38789</v>
      </c>
      <c r="Q19">
        <v>37173</v>
      </c>
      <c r="R19">
        <v>33941</v>
      </c>
      <c r="V19" s="345" t="s">
        <v>699</v>
      </c>
      <c r="W19" s="254">
        <f>7.5*W18</f>
        <v>1560</v>
      </c>
      <c r="X19" s="148"/>
    </row>
    <row r="20" spans="1:24">
      <c r="A20" s="310">
        <v>5</v>
      </c>
      <c r="B20" s="655" t="s">
        <v>666</v>
      </c>
      <c r="C20" s="656">
        <f>HLOOKUP($C$4,$O$11:$R$41,10,FALSE)</f>
        <v>36483</v>
      </c>
      <c r="D20" s="656">
        <f t="shared" si="0"/>
        <v>0</v>
      </c>
      <c r="E20" s="656">
        <f t="shared" si="1"/>
        <v>36483</v>
      </c>
      <c r="F20" s="656">
        <f t="shared" si="2"/>
        <v>3778.8540000000003</v>
      </c>
      <c r="G20" s="657">
        <f t="shared" si="3"/>
        <v>182.41499999999999</v>
      </c>
      <c r="H20" s="656">
        <f t="shared" si="4"/>
        <v>8675.6574000000001</v>
      </c>
      <c r="I20" s="647">
        <f t="shared" si="5"/>
        <v>49119.926399999997</v>
      </c>
      <c r="J20" s="658">
        <v>1560</v>
      </c>
      <c r="K20" s="649">
        <f t="shared" si="6"/>
        <v>31.49</v>
      </c>
      <c r="L20" s="659">
        <v>0.3</v>
      </c>
      <c r="M20" s="581">
        <v>0.6</v>
      </c>
      <c r="O20" s="632">
        <v>36483</v>
      </c>
      <c r="P20" s="229">
        <v>43780</v>
      </c>
      <c r="Q20">
        <v>41956</v>
      </c>
      <c r="R20">
        <v>38308</v>
      </c>
      <c r="V20" s="149"/>
      <c r="X20" s="148"/>
    </row>
    <row r="21" spans="1:24">
      <c r="A21" s="310">
        <v>6</v>
      </c>
      <c r="B21" s="655" t="s">
        <v>667</v>
      </c>
      <c r="C21" s="656">
        <f>HLOOKUP($C$4,$O$11:$R$41,11,FALSE)</f>
        <v>37338</v>
      </c>
      <c r="D21" s="656">
        <f t="shared" si="0"/>
        <v>0</v>
      </c>
      <c r="E21" s="656">
        <f t="shared" si="1"/>
        <v>37338</v>
      </c>
      <c r="F21" s="656">
        <f t="shared" si="2"/>
        <v>3896.8440000000005</v>
      </c>
      <c r="G21" s="657">
        <f t="shared" si="3"/>
        <v>186.69</v>
      </c>
      <c r="H21" s="656">
        <f t="shared" si="4"/>
        <v>8878.9763999999996</v>
      </c>
      <c r="I21" s="647">
        <f t="shared" si="5"/>
        <v>50300.510399999999</v>
      </c>
      <c r="J21" s="658">
        <v>1560</v>
      </c>
      <c r="K21" s="649">
        <f t="shared" si="6"/>
        <v>32.24</v>
      </c>
      <c r="L21" s="659">
        <v>0.3</v>
      </c>
      <c r="M21" s="581">
        <v>0.6</v>
      </c>
      <c r="O21" s="632">
        <v>37338</v>
      </c>
      <c r="P21" s="229">
        <v>44806</v>
      </c>
      <c r="Q21">
        <v>42939</v>
      </c>
      <c r="R21">
        <v>39205</v>
      </c>
      <c r="V21" s="345"/>
      <c r="X21" s="148"/>
    </row>
    <row r="22" spans="1:24">
      <c r="A22" s="310">
        <v>6</v>
      </c>
      <c r="B22" s="655" t="s">
        <v>71</v>
      </c>
      <c r="C22" s="656">
        <f>HLOOKUP($C$4,$O$11:$R$41,12,FALSE)</f>
        <v>39405</v>
      </c>
      <c r="D22" s="656">
        <f t="shared" si="0"/>
        <v>0</v>
      </c>
      <c r="E22" s="656">
        <f t="shared" si="1"/>
        <v>39405</v>
      </c>
      <c r="F22" s="656">
        <f t="shared" si="2"/>
        <v>4182.09</v>
      </c>
      <c r="G22" s="657">
        <f t="shared" si="3"/>
        <v>197.02500000000001</v>
      </c>
      <c r="H22" s="656">
        <f t="shared" si="4"/>
        <v>9370.509</v>
      </c>
      <c r="I22" s="647">
        <f t="shared" si="5"/>
        <v>53154.623999999996</v>
      </c>
      <c r="J22" s="658">
        <v>1560</v>
      </c>
      <c r="K22" s="649">
        <f t="shared" si="6"/>
        <v>34.07</v>
      </c>
      <c r="L22" s="659">
        <v>0.3</v>
      </c>
      <c r="M22" s="581">
        <v>0.6</v>
      </c>
      <c r="O22" s="632">
        <v>39405</v>
      </c>
      <c r="P22" s="229">
        <v>47286</v>
      </c>
      <c r="Q22">
        <v>45140</v>
      </c>
      <c r="R22">
        <v>41376</v>
      </c>
      <c r="V22" s="344" t="s">
        <v>685</v>
      </c>
      <c r="X22" s="148"/>
    </row>
    <row r="23" spans="1:24">
      <c r="A23" s="310">
        <v>6</v>
      </c>
      <c r="B23" s="655" t="s">
        <v>668</v>
      </c>
      <c r="C23" s="656">
        <f>HLOOKUP($C$4,$O$11:$R$41,13,FALSE)</f>
        <v>44962</v>
      </c>
      <c r="D23" s="656">
        <f t="shared" si="0"/>
        <v>0</v>
      </c>
      <c r="E23" s="656">
        <f t="shared" si="1"/>
        <v>44962</v>
      </c>
      <c r="F23" s="656">
        <f t="shared" si="2"/>
        <v>4948.9560000000001</v>
      </c>
      <c r="G23" s="657">
        <f t="shared" si="3"/>
        <v>224.81</v>
      </c>
      <c r="H23" s="656">
        <f t="shared" si="4"/>
        <v>10691.963600000001</v>
      </c>
      <c r="I23" s="647">
        <f t="shared" si="5"/>
        <v>60827.729599999999</v>
      </c>
      <c r="J23" s="658">
        <v>1560</v>
      </c>
      <c r="K23" s="649">
        <f t="shared" si="6"/>
        <v>38.99</v>
      </c>
      <c r="L23" s="659">
        <v>0.3</v>
      </c>
      <c r="M23" s="581">
        <v>0.6</v>
      </c>
      <c r="O23" s="632">
        <v>44962</v>
      </c>
      <c r="P23" s="229">
        <v>53134</v>
      </c>
      <c r="Q23">
        <v>50697</v>
      </c>
      <c r="R23">
        <v>47084</v>
      </c>
      <c r="V23" s="345" t="s">
        <v>703</v>
      </c>
      <c r="W23">
        <v>43</v>
      </c>
      <c r="X23" s="148"/>
    </row>
    <row r="24" spans="1:24">
      <c r="A24" s="310">
        <v>7</v>
      </c>
      <c r="B24" s="655" t="s">
        <v>669</v>
      </c>
      <c r="C24" s="656">
        <f>HLOOKUP($C$4,$O$11:$R$41,14,FALSE)</f>
        <v>46148</v>
      </c>
      <c r="D24" s="656">
        <f t="shared" si="0"/>
        <v>0</v>
      </c>
      <c r="E24" s="656">
        <f t="shared" si="1"/>
        <v>46148</v>
      </c>
      <c r="F24" s="656">
        <f t="shared" si="2"/>
        <v>5112.6240000000007</v>
      </c>
      <c r="G24" s="657">
        <f t="shared" si="3"/>
        <v>230.74</v>
      </c>
      <c r="H24" s="656">
        <f t="shared" si="4"/>
        <v>10973.994400000001</v>
      </c>
      <c r="I24" s="647">
        <f t="shared" si="5"/>
        <v>62465.358400000005</v>
      </c>
      <c r="J24" s="658">
        <v>1560</v>
      </c>
      <c r="K24" s="649">
        <f t="shared" si="6"/>
        <v>40.04</v>
      </c>
      <c r="L24" s="659">
        <v>0.3</v>
      </c>
      <c r="M24" s="581">
        <v>0.6</v>
      </c>
      <c r="O24" s="632">
        <v>46148</v>
      </c>
      <c r="P24" s="229">
        <v>54320</v>
      </c>
      <c r="Q24">
        <v>51883</v>
      </c>
      <c r="R24">
        <v>48270</v>
      </c>
      <c r="V24" s="345"/>
      <c r="X24" s="148"/>
    </row>
    <row r="25" spans="1:24">
      <c r="A25" s="310">
        <v>7</v>
      </c>
      <c r="B25" s="655" t="s">
        <v>67</v>
      </c>
      <c r="C25" s="656">
        <f>HLOOKUP($C$4,$O$11:$R$41,15,FALSE)</f>
        <v>48526</v>
      </c>
      <c r="D25" s="656">
        <f t="shared" si="0"/>
        <v>0</v>
      </c>
      <c r="E25" s="656">
        <f t="shared" si="1"/>
        <v>48526</v>
      </c>
      <c r="F25" s="656">
        <f t="shared" si="2"/>
        <v>5440.7880000000005</v>
      </c>
      <c r="G25" s="657">
        <f t="shared" si="3"/>
        <v>242.63</v>
      </c>
      <c r="H25" s="656">
        <f t="shared" si="4"/>
        <v>11539.4828</v>
      </c>
      <c r="I25" s="647">
        <f t="shared" si="5"/>
        <v>65748.900800000003</v>
      </c>
      <c r="J25" s="658">
        <v>1560</v>
      </c>
      <c r="K25" s="649">
        <f t="shared" si="6"/>
        <v>42.15</v>
      </c>
      <c r="L25" s="659">
        <v>0.3</v>
      </c>
      <c r="M25" s="581">
        <v>0.6</v>
      </c>
      <c r="O25" s="632">
        <v>48526</v>
      </c>
      <c r="P25" s="229">
        <v>56698</v>
      </c>
      <c r="Q25">
        <v>54261</v>
      </c>
      <c r="R25">
        <v>50648</v>
      </c>
      <c r="V25" s="345" t="s">
        <v>700</v>
      </c>
      <c r="W25">
        <v>10</v>
      </c>
      <c r="X25" s="148"/>
    </row>
    <row r="26" spans="1:24">
      <c r="A26" s="310">
        <v>7</v>
      </c>
      <c r="B26" s="655" t="s">
        <v>670</v>
      </c>
      <c r="C26" s="656">
        <f>HLOOKUP($C$4,$O$11:$R$41,16,FALSE)</f>
        <v>52809</v>
      </c>
      <c r="D26" s="656">
        <f t="shared" si="0"/>
        <v>0</v>
      </c>
      <c r="E26" s="656">
        <f t="shared" si="1"/>
        <v>52809</v>
      </c>
      <c r="F26" s="656">
        <f t="shared" si="2"/>
        <v>6031.8420000000006</v>
      </c>
      <c r="G26" s="657">
        <f t="shared" si="3"/>
        <v>264.04500000000002</v>
      </c>
      <c r="H26" s="656">
        <f t="shared" si="4"/>
        <v>12557.9802</v>
      </c>
      <c r="I26" s="647">
        <f t="shared" si="5"/>
        <v>71662.867200000008</v>
      </c>
      <c r="J26" s="658">
        <v>1560</v>
      </c>
      <c r="K26" s="649">
        <f t="shared" si="6"/>
        <v>45.94</v>
      </c>
      <c r="L26" s="659">
        <v>0.3</v>
      </c>
      <c r="M26" s="581">
        <v>0.6</v>
      </c>
      <c r="O26" s="632">
        <v>52809</v>
      </c>
      <c r="P26" s="229">
        <v>60981</v>
      </c>
      <c r="Q26">
        <v>58544</v>
      </c>
      <c r="R26">
        <v>54931</v>
      </c>
      <c r="V26" s="345" t="s">
        <v>701</v>
      </c>
      <c r="W26">
        <v>-2</v>
      </c>
      <c r="X26" s="148"/>
    </row>
    <row r="27" spans="1:24">
      <c r="A27" s="310" t="s">
        <v>689</v>
      </c>
      <c r="B27" s="655" t="s">
        <v>671</v>
      </c>
      <c r="C27" s="656">
        <f>HLOOKUP($C$4,$O$11:$R$41,17,FALSE)</f>
        <v>53754.676500000001</v>
      </c>
      <c r="D27" s="656">
        <f t="shared" si="0"/>
        <v>0</v>
      </c>
      <c r="E27" s="656">
        <f t="shared" si="1"/>
        <v>53754.676500000001</v>
      </c>
      <c r="F27" s="656">
        <f t="shared" si="2"/>
        <v>6162.3453570000011</v>
      </c>
      <c r="G27" s="657">
        <f t="shared" si="3"/>
        <v>268.77338250000003</v>
      </c>
      <c r="H27" s="656">
        <f t="shared" si="4"/>
        <v>12782.862071700001</v>
      </c>
      <c r="I27" s="647">
        <f t="shared" si="5"/>
        <v>72968.657311200004</v>
      </c>
      <c r="J27" s="658">
        <v>1560</v>
      </c>
      <c r="K27" s="649">
        <f t="shared" si="6"/>
        <v>46.77</v>
      </c>
      <c r="L27" s="659">
        <v>0.3</v>
      </c>
      <c r="M27" s="581">
        <v>0.6</v>
      </c>
      <c r="O27" s="632">
        <v>53754.676500000001</v>
      </c>
      <c r="P27" s="229">
        <v>61927</v>
      </c>
      <c r="Q27">
        <v>59490</v>
      </c>
      <c r="R27">
        <v>55877</v>
      </c>
      <c r="V27" s="345"/>
      <c r="W27" s="653">
        <v>8</v>
      </c>
      <c r="X27" s="148"/>
    </row>
    <row r="28" spans="1:24">
      <c r="A28" s="310" t="s">
        <v>689</v>
      </c>
      <c r="B28" s="655" t="s">
        <v>69</v>
      </c>
      <c r="C28" s="656">
        <f>HLOOKUP($C$4,$O$11:$R$41,18,FALSE)</f>
        <v>56454</v>
      </c>
      <c r="D28" s="656">
        <f t="shared" si="0"/>
        <v>0</v>
      </c>
      <c r="E28" s="656">
        <f t="shared" si="1"/>
        <v>56454</v>
      </c>
      <c r="F28" s="656">
        <f t="shared" si="2"/>
        <v>6534.8520000000008</v>
      </c>
      <c r="G28" s="657">
        <f t="shared" si="3"/>
        <v>282.27</v>
      </c>
      <c r="H28" s="656">
        <f t="shared" si="4"/>
        <v>13424.761200000001</v>
      </c>
      <c r="I28" s="647">
        <f t="shared" si="5"/>
        <v>76695.883199999997</v>
      </c>
      <c r="J28" s="658">
        <v>1560</v>
      </c>
      <c r="K28" s="649">
        <f t="shared" si="6"/>
        <v>49.16</v>
      </c>
      <c r="L28" s="659">
        <v>0.3</v>
      </c>
      <c r="M28" s="581">
        <v>0.6</v>
      </c>
      <c r="O28" s="632">
        <v>56454</v>
      </c>
      <c r="P28" s="229">
        <v>64626</v>
      </c>
      <c r="Q28">
        <v>62189</v>
      </c>
      <c r="R28">
        <v>58576</v>
      </c>
      <c r="V28" s="345" t="s">
        <v>702</v>
      </c>
      <c r="W28" s="254">
        <f>W27*4*W23</f>
        <v>1376</v>
      </c>
      <c r="X28" s="148"/>
    </row>
    <row r="29" spans="1:24">
      <c r="A29" s="310" t="s">
        <v>689</v>
      </c>
      <c r="B29" s="655" t="s">
        <v>672</v>
      </c>
      <c r="C29" s="656">
        <f>HLOOKUP($C$4,$O$11:$R$41,19,FALSE)</f>
        <v>60504</v>
      </c>
      <c r="D29" s="656">
        <f t="shared" si="0"/>
        <v>0</v>
      </c>
      <c r="E29" s="656">
        <f t="shared" si="1"/>
        <v>60504</v>
      </c>
      <c r="F29" s="656">
        <f t="shared" si="2"/>
        <v>7093.7520000000004</v>
      </c>
      <c r="G29" s="657">
        <f t="shared" si="3"/>
        <v>302.52</v>
      </c>
      <c r="H29" s="656">
        <f t="shared" si="4"/>
        <v>14387.851200000001</v>
      </c>
      <c r="I29" s="647">
        <f t="shared" si="5"/>
        <v>82288.123200000016</v>
      </c>
      <c r="J29" s="658">
        <v>1560</v>
      </c>
      <c r="K29" s="649">
        <f t="shared" si="6"/>
        <v>52.75</v>
      </c>
      <c r="L29" s="659">
        <v>0.3</v>
      </c>
      <c r="M29" s="581">
        <v>0.6</v>
      </c>
      <c r="O29" s="632">
        <v>60504</v>
      </c>
      <c r="P29" s="229">
        <v>68676</v>
      </c>
      <c r="Q29">
        <v>66239</v>
      </c>
      <c r="R29">
        <v>62626</v>
      </c>
      <c r="V29" s="149"/>
      <c r="X29" s="148"/>
    </row>
    <row r="30" spans="1:24">
      <c r="A30" s="310" t="s">
        <v>690</v>
      </c>
      <c r="B30" s="655" t="s">
        <v>673</v>
      </c>
      <c r="C30" s="656">
        <f>HLOOKUP($C$4,$O$11:$R$41,20,FALSE)</f>
        <v>62215</v>
      </c>
      <c r="D30" s="656">
        <f t="shared" si="0"/>
        <v>0</v>
      </c>
      <c r="E30" s="656">
        <f t="shared" si="1"/>
        <v>62215</v>
      </c>
      <c r="F30" s="656">
        <f t="shared" si="2"/>
        <v>7329.8700000000008</v>
      </c>
      <c r="G30" s="657">
        <f t="shared" si="3"/>
        <v>311.07499999999999</v>
      </c>
      <c r="H30" s="656">
        <f t="shared" si="4"/>
        <v>14794.727000000001</v>
      </c>
      <c r="I30" s="647">
        <f t="shared" si="5"/>
        <v>84650.671999999991</v>
      </c>
      <c r="J30" s="658">
        <v>1560</v>
      </c>
      <c r="K30" s="649">
        <f t="shared" si="6"/>
        <v>54.26</v>
      </c>
      <c r="L30" s="659">
        <v>0.3</v>
      </c>
      <c r="M30" s="581">
        <v>0.6</v>
      </c>
      <c r="O30" s="632">
        <v>62215</v>
      </c>
      <c r="P30" s="229">
        <v>70387</v>
      </c>
      <c r="Q30">
        <v>67950</v>
      </c>
      <c r="R30">
        <v>64337</v>
      </c>
      <c r="V30" s="345"/>
      <c r="X30" s="148"/>
    </row>
    <row r="31" spans="1:24">
      <c r="A31" s="310" t="s">
        <v>690</v>
      </c>
      <c r="B31" s="655" t="s">
        <v>674</v>
      </c>
      <c r="C31" s="656">
        <f>HLOOKUP($C$4,$O$11:$R$41,21,FALSE)</f>
        <v>66246</v>
      </c>
      <c r="D31" s="656">
        <f t="shared" si="0"/>
        <v>0</v>
      </c>
      <c r="E31" s="656">
        <f t="shared" si="1"/>
        <v>66246</v>
      </c>
      <c r="F31" s="656">
        <f t="shared" si="2"/>
        <v>7886.148000000001</v>
      </c>
      <c r="G31" s="657">
        <f t="shared" si="3"/>
        <v>331.23</v>
      </c>
      <c r="H31" s="656">
        <f t="shared" si="4"/>
        <v>15753.2988</v>
      </c>
      <c r="I31" s="647">
        <f t="shared" si="5"/>
        <v>90216.676800000001</v>
      </c>
      <c r="J31" s="658">
        <v>1560</v>
      </c>
      <c r="K31" s="649">
        <f t="shared" si="6"/>
        <v>57.83</v>
      </c>
      <c r="L31" s="659">
        <v>0.3</v>
      </c>
      <c r="M31" s="581">
        <v>0.6</v>
      </c>
      <c r="O31" s="632">
        <v>66246</v>
      </c>
      <c r="P31" s="229">
        <v>74418</v>
      </c>
      <c r="Q31">
        <v>71981</v>
      </c>
      <c r="R31">
        <v>68368</v>
      </c>
      <c r="V31" s="344" t="s">
        <v>688</v>
      </c>
      <c r="X31" s="148"/>
    </row>
    <row r="32" spans="1:24">
      <c r="A32" s="310" t="s">
        <v>690</v>
      </c>
      <c r="B32" s="655" t="s">
        <v>675</v>
      </c>
      <c r="C32" s="656">
        <f>HLOOKUP($C$4,$O$11:$R$41,22,FALSE)</f>
        <v>72293</v>
      </c>
      <c r="D32" s="656">
        <f t="shared" si="0"/>
        <v>0</v>
      </c>
      <c r="E32" s="656">
        <f t="shared" si="1"/>
        <v>72293</v>
      </c>
      <c r="F32" s="656">
        <f t="shared" si="2"/>
        <v>8720.634</v>
      </c>
      <c r="G32" s="657">
        <f t="shared" si="3"/>
        <v>361.46500000000003</v>
      </c>
      <c r="H32" s="656">
        <f t="shared" si="4"/>
        <v>17191.275400000002</v>
      </c>
      <c r="I32" s="647">
        <f t="shared" si="5"/>
        <v>98566.374400000001</v>
      </c>
      <c r="J32" s="658">
        <v>1560</v>
      </c>
      <c r="K32" s="649">
        <f t="shared" si="6"/>
        <v>63.18</v>
      </c>
      <c r="L32" s="659">
        <v>0.3</v>
      </c>
      <c r="M32" s="581">
        <v>0.6</v>
      </c>
      <c r="O32" s="632">
        <v>72293</v>
      </c>
      <c r="P32" s="229">
        <v>80465</v>
      </c>
      <c r="Q32">
        <v>78028</v>
      </c>
      <c r="R32">
        <v>74415</v>
      </c>
      <c r="V32" s="345" t="s">
        <v>704</v>
      </c>
      <c r="W32">
        <v>44.7</v>
      </c>
      <c r="X32" s="148"/>
    </row>
    <row r="33" spans="1:24">
      <c r="A33" s="310" t="s">
        <v>691</v>
      </c>
      <c r="B33" s="655" t="s">
        <v>676</v>
      </c>
      <c r="C33" s="656">
        <f>HLOOKUP($C$4,$O$11:$R$41,23,FALSE)</f>
        <v>74290</v>
      </c>
      <c r="D33" s="656">
        <f t="shared" si="0"/>
        <v>0</v>
      </c>
      <c r="E33" s="656">
        <f t="shared" si="1"/>
        <v>74290</v>
      </c>
      <c r="F33" s="656">
        <f t="shared" si="2"/>
        <v>8996.2200000000012</v>
      </c>
      <c r="G33" s="657">
        <f t="shared" si="3"/>
        <v>371.45</v>
      </c>
      <c r="H33" s="656">
        <f t="shared" si="4"/>
        <v>17666.162</v>
      </c>
      <c r="I33" s="647">
        <f t="shared" si="5"/>
        <v>101323.83199999999</v>
      </c>
      <c r="J33" s="658">
        <v>1560</v>
      </c>
      <c r="K33" s="649">
        <f t="shared" si="6"/>
        <v>64.95</v>
      </c>
      <c r="L33" s="659">
        <v>0.3</v>
      </c>
      <c r="M33" s="581">
        <v>0.6</v>
      </c>
      <c r="O33" s="632">
        <v>74290</v>
      </c>
      <c r="P33" s="229">
        <v>82462</v>
      </c>
      <c r="Q33">
        <v>80025</v>
      </c>
      <c r="R33">
        <v>76412</v>
      </c>
      <c r="V33" s="345" t="s">
        <v>705</v>
      </c>
      <c r="W33">
        <v>48</v>
      </c>
      <c r="X33" s="148"/>
    </row>
    <row r="34" spans="1:24">
      <c r="A34" s="310" t="s">
        <v>691</v>
      </c>
      <c r="B34" s="655" t="s">
        <v>677</v>
      </c>
      <c r="C34" s="656">
        <f>HLOOKUP($C$4,$O$11:$R$41,24,FALSE)</f>
        <v>78814</v>
      </c>
      <c r="D34" s="656">
        <f t="shared" si="0"/>
        <v>0</v>
      </c>
      <c r="E34" s="656">
        <f t="shared" si="1"/>
        <v>78814</v>
      </c>
      <c r="F34" s="656">
        <f t="shared" si="2"/>
        <v>9620.5320000000011</v>
      </c>
      <c r="G34" s="657">
        <f t="shared" si="3"/>
        <v>394.07</v>
      </c>
      <c r="H34" s="656">
        <f t="shared" si="4"/>
        <v>18741.9692</v>
      </c>
      <c r="I34" s="647">
        <f t="shared" si="5"/>
        <v>107570.57120000001</v>
      </c>
      <c r="J34" s="658">
        <v>1560</v>
      </c>
      <c r="K34" s="649">
        <f t="shared" si="6"/>
        <v>68.959999999999994</v>
      </c>
      <c r="L34" s="659">
        <v>0.3</v>
      </c>
      <c r="M34" s="581">
        <v>0.6</v>
      </c>
      <c r="O34" s="632">
        <v>78814</v>
      </c>
      <c r="P34" s="229">
        <v>86986</v>
      </c>
      <c r="Q34">
        <v>84549</v>
      </c>
      <c r="R34">
        <v>80936</v>
      </c>
      <c r="V34" s="345" t="s">
        <v>706</v>
      </c>
      <c r="W34">
        <v>2145.6</v>
      </c>
      <c r="X34" s="148"/>
    </row>
    <row r="35" spans="1:24">
      <c r="A35" s="310" t="s">
        <v>691</v>
      </c>
      <c r="B35" s="655" t="s">
        <v>678</v>
      </c>
      <c r="C35" s="656">
        <f>HLOOKUP($C$4,$O$11:$R$41,25,FALSE)</f>
        <v>85601</v>
      </c>
      <c r="D35" s="656">
        <f t="shared" si="0"/>
        <v>0</v>
      </c>
      <c r="E35" s="656">
        <f t="shared" si="1"/>
        <v>85601</v>
      </c>
      <c r="F35" s="656">
        <f t="shared" si="2"/>
        <v>10557.138000000001</v>
      </c>
      <c r="G35" s="657">
        <f t="shared" si="3"/>
        <v>428.005</v>
      </c>
      <c r="H35" s="656">
        <f t="shared" si="4"/>
        <v>20355.917799999999</v>
      </c>
      <c r="I35" s="647">
        <f t="shared" si="5"/>
        <v>116942.06080000001</v>
      </c>
      <c r="J35" s="658">
        <v>1560</v>
      </c>
      <c r="K35" s="649">
        <f t="shared" si="6"/>
        <v>74.959999999999994</v>
      </c>
      <c r="L35" s="659">
        <v>0.3</v>
      </c>
      <c r="M35" s="581">
        <v>0.6</v>
      </c>
      <c r="O35" s="632">
        <v>85601</v>
      </c>
      <c r="P35" s="229">
        <v>93773</v>
      </c>
      <c r="Q35">
        <v>91336</v>
      </c>
      <c r="R35">
        <v>87723</v>
      </c>
      <c r="V35" s="345" t="s">
        <v>707</v>
      </c>
      <c r="W35" s="346">
        <v>0.6</v>
      </c>
      <c r="X35" s="148"/>
    </row>
    <row r="36" spans="1:24">
      <c r="A36" s="310" t="s">
        <v>692</v>
      </c>
      <c r="B36" s="655" t="s">
        <v>679</v>
      </c>
      <c r="C36" s="656">
        <f>HLOOKUP($C$4,$O$11:$R$41,26,FALSE)</f>
        <v>88168</v>
      </c>
      <c r="D36" s="656">
        <f t="shared" si="0"/>
        <v>0</v>
      </c>
      <c r="E36" s="656">
        <f t="shared" si="1"/>
        <v>88168</v>
      </c>
      <c r="F36" s="656">
        <f t="shared" si="2"/>
        <v>10911.384</v>
      </c>
      <c r="G36" s="657">
        <f t="shared" si="3"/>
        <v>440.84000000000003</v>
      </c>
      <c r="H36" s="656">
        <f t="shared" si="4"/>
        <v>20966.350399999999</v>
      </c>
      <c r="I36" s="647">
        <f t="shared" si="5"/>
        <v>120486.5744</v>
      </c>
      <c r="J36" s="658">
        <v>1560</v>
      </c>
      <c r="K36" s="649">
        <f t="shared" si="6"/>
        <v>77.23</v>
      </c>
      <c r="L36" s="659">
        <v>0.3</v>
      </c>
      <c r="M36" s="581">
        <v>0.6</v>
      </c>
      <c r="O36" s="632">
        <v>88168</v>
      </c>
      <c r="P36" s="229">
        <v>96340</v>
      </c>
      <c r="Q36">
        <v>93903</v>
      </c>
      <c r="R36">
        <v>90290</v>
      </c>
      <c r="V36" s="345" t="s">
        <v>708</v>
      </c>
      <c r="W36" s="660">
        <f>ROUND(W35*W34,0)</f>
        <v>1287</v>
      </c>
      <c r="X36" s="148"/>
    </row>
    <row r="37" spans="1:24">
      <c r="A37" s="310" t="s">
        <v>692</v>
      </c>
      <c r="B37" s="655" t="s">
        <v>680</v>
      </c>
      <c r="C37" s="656">
        <f>HLOOKUP($C$4,$O$11:$R$41,27,FALSE)</f>
        <v>93572</v>
      </c>
      <c r="D37" s="656">
        <f t="shared" si="0"/>
        <v>0</v>
      </c>
      <c r="E37" s="656">
        <f t="shared" si="1"/>
        <v>93572</v>
      </c>
      <c r="F37" s="656">
        <f t="shared" si="2"/>
        <v>11657.136</v>
      </c>
      <c r="G37" s="657">
        <f t="shared" si="3"/>
        <v>467.86</v>
      </c>
      <c r="H37" s="656">
        <f t="shared" si="4"/>
        <v>22251.421600000001</v>
      </c>
      <c r="I37" s="647">
        <f t="shared" si="5"/>
        <v>127948.4176</v>
      </c>
      <c r="J37" s="658">
        <v>1560</v>
      </c>
      <c r="K37" s="649">
        <f t="shared" si="6"/>
        <v>82.02</v>
      </c>
      <c r="L37" s="659">
        <v>0.3</v>
      </c>
      <c r="M37" s="581">
        <v>0.6</v>
      </c>
      <c r="O37" s="632">
        <v>93572</v>
      </c>
      <c r="P37" s="229">
        <v>101744</v>
      </c>
      <c r="Q37">
        <v>99307</v>
      </c>
      <c r="R37">
        <v>95694</v>
      </c>
      <c r="V37" s="150"/>
      <c r="W37" s="151"/>
      <c r="X37" s="152"/>
    </row>
    <row r="38" spans="1:24">
      <c r="A38" s="310" t="s">
        <v>692</v>
      </c>
      <c r="B38" s="655" t="s">
        <v>681</v>
      </c>
      <c r="C38" s="656">
        <f>HLOOKUP($C$4,$O$11:$R$41,28,FALSE)</f>
        <v>101677</v>
      </c>
      <c r="D38" s="656">
        <f t="shared" si="0"/>
        <v>0</v>
      </c>
      <c r="E38" s="656">
        <f t="shared" si="1"/>
        <v>101677</v>
      </c>
      <c r="F38" s="656">
        <f t="shared" si="2"/>
        <v>12775.626</v>
      </c>
      <c r="G38" s="657">
        <f t="shared" si="3"/>
        <v>508.38499999999999</v>
      </c>
      <c r="H38" s="656">
        <f t="shared" si="4"/>
        <v>24178.7906</v>
      </c>
      <c r="I38" s="647">
        <f t="shared" si="5"/>
        <v>139139.80160000001</v>
      </c>
      <c r="J38" s="658">
        <v>1560</v>
      </c>
      <c r="K38" s="649">
        <f t="shared" si="6"/>
        <v>89.19</v>
      </c>
      <c r="L38" s="659">
        <v>0.3</v>
      </c>
      <c r="M38" s="581">
        <v>0.6</v>
      </c>
      <c r="O38" s="632">
        <v>101677</v>
      </c>
      <c r="P38" s="229">
        <v>109849</v>
      </c>
      <c r="Q38">
        <v>107412</v>
      </c>
      <c r="R38">
        <v>103799</v>
      </c>
    </row>
    <row r="39" spans="1:24">
      <c r="A39" s="310">
        <v>9</v>
      </c>
      <c r="B39" s="655" t="s">
        <v>682</v>
      </c>
      <c r="C39" s="656">
        <f>HLOOKUP($C$4,$O$11:$R$41,29,FALSE)</f>
        <v>105385</v>
      </c>
      <c r="D39" s="656">
        <f t="shared" si="0"/>
        <v>0</v>
      </c>
      <c r="E39" s="656">
        <f t="shared" si="1"/>
        <v>105385</v>
      </c>
      <c r="F39" s="656">
        <f t="shared" si="2"/>
        <v>13287.330000000002</v>
      </c>
      <c r="G39" s="657">
        <f t="shared" si="3"/>
        <v>526.92499999999995</v>
      </c>
      <c r="H39" s="656">
        <f t="shared" si="4"/>
        <v>25060.553</v>
      </c>
      <c r="I39" s="647">
        <f t="shared" si="5"/>
        <v>144259.80800000002</v>
      </c>
      <c r="J39" s="658">
        <v>1560</v>
      </c>
      <c r="K39" s="649">
        <f t="shared" si="6"/>
        <v>92.47</v>
      </c>
      <c r="L39" s="659">
        <v>0.3</v>
      </c>
      <c r="M39" s="581">
        <v>0.6</v>
      </c>
      <c r="O39" s="632">
        <v>105385</v>
      </c>
      <c r="P39" s="229">
        <v>113557</v>
      </c>
      <c r="Q39">
        <v>111120</v>
      </c>
      <c r="R39">
        <v>107507</v>
      </c>
    </row>
    <row r="40" spans="1:24">
      <c r="A40" s="310">
        <v>9</v>
      </c>
      <c r="B40" s="655" t="s">
        <v>683</v>
      </c>
      <c r="C40" s="656">
        <f>HLOOKUP($C$4,$O$11:$R$41,30,FALSE)</f>
        <v>111740</v>
      </c>
      <c r="D40" s="656">
        <f t="shared" si="0"/>
        <v>0</v>
      </c>
      <c r="E40" s="656">
        <f t="shared" si="1"/>
        <v>111740</v>
      </c>
      <c r="F40" s="656">
        <f t="shared" si="2"/>
        <v>14164.320000000002</v>
      </c>
      <c r="G40" s="657">
        <f t="shared" si="3"/>
        <v>558.70000000000005</v>
      </c>
      <c r="H40" s="656">
        <f t="shared" si="4"/>
        <v>26571.772000000001</v>
      </c>
      <c r="I40" s="647">
        <f t="shared" si="5"/>
        <v>153034.79200000002</v>
      </c>
      <c r="J40" s="658">
        <v>1560</v>
      </c>
      <c r="K40" s="649">
        <f t="shared" si="6"/>
        <v>98.1</v>
      </c>
      <c r="L40" s="659">
        <v>0.3</v>
      </c>
      <c r="M40" s="581">
        <v>0.6</v>
      </c>
      <c r="O40" s="632">
        <v>111740</v>
      </c>
      <c r="P40" s="229">
        <v>119912</v>
      </c>
      <c r="Q40">
        <v>117475</v>
      </c>
      <c r="R40">
        <v>113862</v>
      </c>
    </row>
    <row r="41" spans="1:24">
      <c r="A41" s="310">
        <v>9</v>
      </c>
      <c r="B41" s="655" t="s">
        <v>684</v>
      </c>
      <c r="C41" s="656">
        <f>HLOOKUP($C$4,$O$11:$R$41,31,FALSE)</f>
        <v>121271</v>
      </c>
      <c r="D41" s="656">
        <f t="shared" si="0"/>
        <v>0</v>
      </c>
      <c r="E41" s="656">
        <f t="shared" si="1"/>
        <v>121271</v>
      </c>
      <c r="F41" s="656">
        <f t="shared" si="2"/>
        <v>15479.598000000002</v>
      </c>
      <c r="G41" s="657">
        <f t="shared" si="3"/>
        <v>606.35500000000002</v>
      </c>
      <c r="H41" s="656">
        <f t="shared" si="4"/>
        <v>28838.2438</v>
      </c>
      <c r="I41" s="647">
        <f t="shared" si="5"/>
        <v>166195.19680000001</v>
      </c>
      <c r="J41" s="658">
        <v>1560</v>
      </c>
      <c r="K41" s="649">
        <f t="shared" si="6"/>
        <v>106.54</v>
      </c>
      <c r="L41" s="659">
        <v>0.3</v>
      </c>
      <c r="M41" s="581">
        <v>0.6</v>
      </c>
      <c r="O41" s="632">
        <v>121271</v>
      </c>
      <c r="P41" s="229">
        <v>129443</v>
      </c>
      <c r="Q41">
        <v>127006</v>
      </c>
      <c r="R41">
        <v>123393</v>
      </c>
    </row>
    <row r="42" spans="1:24">
      <c r="A42" s="310" t="s">
        <v>688</v>
      </c>
      <c r="B42" s="661" t="s">
        <v>913</v>
      </c>
      <c r="C42" s="656">
        <v>73113</v>
      </c>
      <c r="D42" s="656">
        <f t="shared" si="0"/>
        <v>0</v>
      </c>
      <c r="E42" s="656">
        <f t="shared" si="1"/>
        <v>73113</v>
      </c>
      <c r="F42" s="656">
        <f t="shared" si="2"/>
        <v>8833.7939999999999</v>
      </c>
      <c r="G42" s="657">
        <f t="shared" si="3"/>
        <v>365.565</v>
      </c>
      <c r="H42" s="656">
        <f>C42*0.2068</f>
        <v>15119.768400000001</v>
      </c>
      <c r="I42" s="647">
        <f t="shared" si="5"/>
        <v>97432.127399999998</v>
      </c>
      <c r="J42" s="658">
        <f>W36</f>
        <v>1287</v>
      </c>
      <c r="K42" s="649">
        <f t="shared" si="6"/>
        <v>75.7</v>
      </c>
      <c r="L42" s="662">
        <v>0</v>
      </c>
      <c r="M42" s="577">
        <v>0</v>
      </c>
    </row>
    <row r="43" spans="1:24">
      <c r="A43" s="310" t="s">
        <v>688</v>
      </c>
      <c r="B43" s="661" t="s">
        <v>914</v>
      </c>
      <c r="C43" s="656">
        <f>(C42+C44)/2</f>
        <v>91721.5</v>
      </c>
      <c r="D43" s="656">
        <f t="shared" si="0"/>
        <v>0</v>
      </c>
      <c r="E43" s="656">
        <f t="shared" si="1"/>
        <v>91721.5</v>
      </c>
      <c r="F43" s="656">
        <f t="shared" si="2"/>
        <v>11401.767000000002</v>
      </c>
      <c r="G43" s="657">
        <f t="shared" si="3"/>
        <v>458.60750000000002</v>
      </c>
      <c r="H43" s="656">
        <f>C43*0.2068</f>
        <v>18968.0062</v>
      </c>
      <c r="I43" s="647">
        <f t="shared" si="5"/>
        <v>122549.88070000001</v>
      </c>
      <c r="J43" s="658">
        <f>W36</f>
        <v>1287</v>
      </c>
      <c r="K43" s="649">
        <f t="shared" si="6"/>
        <v>95.22</v>
      </c>
      <c r="L43" s="662">
        <v>0</v>
      </c>
      <c r="M43" s="577">
        <v>0</v>
      </c>
    </row>
    <row r="44" spans="1:24">
      <c r="A44" s="663" t="s">
        <v>688</v>
      </c>
      <c r="B44" s="664" t="s">
        <v>914</v>
      </c>
      <c r="C44" s="665">
        <v>110330</v>
      </c>
      <c r="D44" s="665">
        <f t="shared" si="0"/>
        <v>0</v>
      </c>
      <c r="E44" s="656">
        <f t="shared" si="1"/>
        <v>110330</v>
      </c>
      <c r="F44" s="656">
        <f t="shared" si="2"/>
        <v>13969.740000000002</v>
      </c>
      <c r="G44" s="657">
        <f t="shared" si="3"/>
        <v>551.65</v>
      </c>
      <c r="H44" s="665">
        <f>C44*0.2068</f>
        <v>22816.244000000002</v>
      </c>
      <c r="I44" s="647">
        <f t="shared" si="5"/>
        <v>147667.63399999999</v>
      </c>
      <c r="J44" s="658">
        <f>W36</f>
        <v>1287</v>
      </c>
      <c r="K44" s="649">
        <f t="shared" si="6"/>
        <v>114.74</v>
      </c>
      <c r="L44" s="662">
        <v>0</v>
      </c>
      <c r="M44" s="577">
        <v>0</v>
      </c>
    </row>
    <row r="45" spans="1:24">
      <c r="A45" s="310" t="s">
        <v>685</v>
      </c>
      <c r="B45" s="661" t="s">
        <v>686</v>
      </c>
      <c r="C45" s="656">
        <v>105504</v>
      </c>
      <c r="D45" s="656">
        <f t="shared" si="0"/>
        <v>0</v>
      </c>
      <c r="E45" s="656">
        <f t="shared" si="1"/>
        <v>105504</v>
      </c>
      <c r="F45" s="656">
        <f t="shared" si="2"/>
        <v>13303.752</v>
      </c>
      <c r="G45" s="657">
        <f t="shared" si="3"/>
        <v>527.52</v>
      </c>
      <c r="H45" s="656">
        <f t="shared" si="4"/>
        <v>25088.851200000001</v>
      </c>
      <c r="I45" s="647">
        <f t="shared" si="5"/>
        <v>144424.1232</v>
      </c>
      <c r="J45" s="658">
        <v>1376</v>
      </c>
      <c r="K45" s="649">
        <f t="shared" si="6"/>
        <v>104.96</v>
      </c>
      <c r="L45" s="662">
        <v>0</v>
      </c>
      <c r="M45" s="577">
        <v>0</v>
      </c>
    </row>
    <row r="46" spans="1:24">
      <c r="A46" s="310" t="s">
        <v>685</v>
      </c>
      <c r="B46" s="661" t="s">
        <v>70</v>
      </c>
      <c r="C46" s="656">
        <f>(4*114894+6*126018)/10</f>
        <v>121568.4</v>
      </c>
      <c r="D46" s="656">
        <f t="shared" si="0"/>
        <v>0</v>
      </c>
      <c r="E46" s="656">
        <f t="shared" si="1"/>
        <v>121568.4</v>
      </c>
      <c r="F46" s="656">
        <f t="shared" si="2"/>
        <v>15520.6392</v>
      </c>
      <c r="G46" s="657">
        <f t="shared" si="3"/>
        <v>607.84199999999998</v>
      </c>
      <c r="H46" s="656">
        <f t="shared" si="4"/>
        <v>28908.965520000002</v>
      </c>
      <c r="I46" s="647">
        <f t="shared" si="5"/>
        <v>166605.84672</v>
      </c>
      <c r="J46" s="658">
        <v>1376</v>
      </c>
      <c r="K46" s="649">
        <f t="shared" si="6"/>
        <v>121.08</v>
      </c>
      <c r="L46" s="662">
        <v>0</v>
      </c>
      <c r="M46" s="577">
        <v>0</v>
      </c>
    </row>
    <row r="47" spans="1:24" ht="15" thickBot="1">
      <c r="A47" s="311" t="s">
        <v>685</v>
      </c>
      <c r="B47" s="307" t="s">
        <v>687</v>
      </c>
      <c r="C47" s="308">
        <v>139882</v>
      </c>
      <c r="D47" s="308">
        <f t="shared" si="0"/>
        <v>0</v>
      </c>
      <c r="E47" s="308">
        <f t="shared" si="1"/>
        <v>139882</v>
      </c>
      <c r="F47" s="308">
        <f t="shared" si="2"/>
        <v>18047.916000000001</v>
      </c>
      <c r="G47" s="666">
        <f t="shared" si="3"/>
        <v>699.41</v>
      </c>
      <c r="H47" s="308">
        <f t="shared" si="4"/>
        <v>33263.939600000005</v>
      </c>
      <c r="I47" s="309">
        <f t="shared" si="5"/>
        <v>191893.26560000001</v>
      </c>
      <c r="J47" s="667">
        <v>1376</v>
      </c>
      <c r="K47" s="578">
        <f t="shared" si="6"/>
        <v>139.46</v>
      </c>
      <c r="L47" s="579">
        <v>0</v>
      </c>
      <c r="M47" s="580">
        <v>0</v>
      </c>
    </row>
    <row r="96" ht="23.65" customHeight="1"/>
    <row r="97" ht="55.5" customHeight="1"/>
    <row r="98" ht="23.65" customHeight="1"/>
    <row r="99" ht="23.65" customHeight="1"/>
    <row r="100" ht="23.65" customHeight="1"/>
    <row r="101" ht="23.65" customHeight="1"/>
    <row r="102" ht="23.65" customHeight="1"/>
  </sheetData>
  <sheetProtection algorithmName="SHA-512" hashValue="gAmEQB80XMvgkH0SQ3D+4/SYL1xiHZypPyvEYAbn+lBsGqKNhvodUEUcuCf3ChWlpE+ZNJR74miHZAuC4+xO4A==" saltValue="0IPNTz0MEpgF77UEkZoiYQ==" spinCount="100000" sheet="1" objects="1" scenarios="1"/>
  <dataValidations count="1">
    <dataValidation type="list" allowBlank="1" showInputMessage="1" showErrorMessage="1" sqref="C4" xr:uid="{B7BC67AE-B907-416E-8E52-7AF696694CB5}">
      <formula1>$S$14:$S$17</formula1>
    </dataValidation>
  </dataValidations>
  <pageMargins left="0.7" right="0.7" top="0.75" bottom="0.75" header="0.3" footer="0.3"/>
  <pageSetup paperSize="9" scale="35" orientation="portrait" r:id="rId1"/>
  <ignoredErrors>
    <ignoredError sqref="K12:K47" unlockedFormula="1"/>
  </ignoredErrors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99456BF0FC3654992BB01F701E3BF13" ma:contentTypeVersion="16" ma:contentTypeDescription="Create a new document." ma:contentTypeScope="" ma:versionID="9c122098d4e003b4384c4da8d0c27443">
  <xsd:schema xmlns:xsd="http://www.w3.org/2001/XMLSchema" xmlns:xs="http://www.w3.org/2001/XMLSchema" xmlns:p="http://schemas.microsoft.com/office/2006/metadata/properties" xmlns:ns2="acaf4567-dc07-471f-892c-2bcb86ef35ae" xmlns:ns3="c1f338ac-e338-414f-952c-f74dcc6d59e1" xmlns:ns4="0eb656aa-4e79-4e95-9076-bc119a23e0cc" targetNamespace="http://schemas.microsoft.com/office/2006/metadata/properties" ma:root="true" ma:fieldsID="d886e9f0196ab673da6bef6c2dfa2844" ns2:_="" ns3:_="" ns4:_="">
    <xsd:import namespace="acaf4567-dc07-471f-892c-2bcb86ef35ae"/>
    <xsd:import namespace="c1f338ac-e338-414f-952c-f74dcc6d59e1"/>
    <xsd:import namespace="0eb656aa-4e79-4e95-9076-bc119a23e0c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DateTaken" minOccurs="0"/>
                <xsd:element ref="ns3:SharedWithUsers" minOccurs="0"/>
                <xsd:element ref="ns3:SharedWithDetails" minOccurs="0"/>
                <xsd:element ref="ns2:geb11f8ce9d940728585fae6d5409a45" minOccurs="0"/>
                <xsd:element ref="ns4:TaxCatchAll" minOccurs="0"/>
                <xsd:element ref="ns2:MediaServiceSearchProperties" minOccurs="0"/>
                <xsd:element ref="ns2:lcf76f155ced4ddcb4097134ff3c332f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caf4567-dc07-471f-892c-2bcb86ef35a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geb11f8ce9d940728585fae6d5409a45" ma:index="18" nillable="true" ma:taxonomy="true" ma:internalName="geb11f8ce9d940728585fae6d5409a45" ma:taxonomyFieldName="Display_x0020_Status" ma:displayName="Display Status" ma:default="" ma:fieldId="{0eb11f8c-e9d9-4072-8585-fae6d5409a45}" ma:taxonomyMulti="true" ma:sspId="9abb4586-6e39-4769-a9e9-e64cee0e77fc" ma:termSetId="a3edbbf6-09fc-44dd-a9a2-ad1f41badab5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9abb4586-6e39-4769-a9e9-e64cee0e77f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f338ac-e338-414f-952c-f74dcc6d59e1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eb656aa-4e79-4e95-9076-bc119a23e0cc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2ee1930f-003b-4c79-bb18-414e791589f1}" ma:internalName="TaxCatchAll" ma:showField="CatchAllData" ma:web="c1f338ac-e338-414f-952c-f74dcc6d59e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c1f338ac-e338-414f-952c-f74dcc6d59e1">
      <UserInfo>
        <DisplayName>Gary Shield</DisplayName>
        <AccountId>19</AccountId>
        <AccountType/>
      </UserInfo>
      <UserInfo>
        <DisplayName>Ciara Donnelly</DisplayName>
        <AccountId>24</AccountId>
        <AccountType/>
      </UserInfo>
      <UserInfo>
        <DisplayName>Nicola Bodey</DisplayName>
        <AccountId>21</AccountId>
        <AccountType/>
      </UserInfo>
      <UserInfo>
        <DisplayName>David Tyldesley</DisplayName>
        <AccountId>14</AccountId>
        <AccountType/>
      </UserInfo>
      <UserInfo>
        <DisplayName>Edgar Masanga</DisplayName>
        <AccountId>25</AccountId>
        <AccountType/>
      </UserInfo>
      <UserInfo>
        <DisplayName>Merrily Kenyon</DisplayName>
        <AccountId>161</AccountId>
        <AccountType/>
      </UserInfo>
      <UserInfo>
        <DisplayName>Elaine Cartwright</DisplayName>
        <AccountId>16</AccountId>
        <AccountType/>
      </UserInfo>
      <UserInfo>
        <DisplayName>Bing Luan-Gallagher</DisplayName>
        <AccountId>169</AccountId>
        <AccountType/>
      </UserInfo>
    </SharedWithUsers>
    <geb11f8ce9d940728585fae6d5409a45 xmlns="acaf4567-dc07-471f-892c-2bcb86ef35ae">
      <Terms xmlns="http://schemas.microsoft.com/office/infopath/2007/PartnerControls"/>
    </geb11f8ce9d940728585fae6d5409a45>
    <lcf76f155ced4ddcb4097134ff3c332f xmlns="acaf4567-dc07-471f-892c-2bcb86ef35ae">
      <Terms xmlns="http://schemas.microsoft.com/office/infopath/2007/PartnerControls"/>
    </lcf76f155ced4ddcb4097134ff3c332f>
    <TaxCatchAll xmlns="0eb656aa-4e79-4e95-9076-bc119a23e0cc" xsi:nil="true"/>
  </documentManagement>
</p:properties>
</file>

<file path=customXml/itemProps1.xml><?xml version="1.0" encoding="utf-8"?>
<ds:datastoreItem xmlns:ds="http://schemas.openxmlformats.org/officeDocument/2006/customXml" ds:itemID="{F6E5F98C-D41C-4C90-ABB5-AB488F6C2A1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BE2C7A8-2E38-42D7-ADD3-E5BFC736BDA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caf4567-dc07-471f-892c-2bcb86ef35ae"/>
    <ds:schemaRef ds:uri="c1f338ac-e338-414f-952c-f74dcc6d59e1"/>
    <ds:schemaRef ds:uri="0eb656aa-4e79-4e95-9076-bc119a23e0c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4024C17-9003-4474-A67F-56162B9CF558}">
  <ds:schemaRefs>
    <ds:schemaRef ds:uri="http://purl.org/dc/terms/"/>
    <ds:schemaRef ds:uri="http://purl.org/dc/elements/1.1/"/>
    <ds:schemaRef ds:uri="http://schemas.microsoft.com/office/infopath/2007/PartnerControls"/>
    <ds:schemaRef ds:uri="c1f338ac-e338-414f-952c-f74dcc6d59e1"/>
    <ds:schemaRef ds:uri="http://purl.org/dc/dcmitype/"/>
    <ds:schemaRef ds:uri="http://schemas.microsoft.com/office/2006/documentManagement/types"/>
    <ds:schemaRef ds:uri="http://schemas.microsoft.com/office/2006/metadata/properties"/>
    <ds:schemaRef ds:uri="acaf4567-dc07-471f-892c-2bcb86ef35ae"/>
    <ds:schemaRef ds:uri="http://schemas.openxmlformats.org/package/2006/metadata/core-properties"/>
    <ds:schemaRef ds:uri="0eb656aa-4e79-4e95-9076-bc119a23e0cc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24</vt:i4>
      </vt:variant>
    </vt:vector>
  </HeadingPairs>
  <TitlesOfParts>
    <vt:vector size="34" baseType="lpstr">
      <vt:lpstr>Cover</vt:lpstr>
      <vt:lpstr>Contents</vt:lpstr>
      <vt:lpstr>Population selection</vt:lpstr>
      <vt:lpstr>Inputs and eligible population</vt:lpstr>
      <vt:lpstr>Unit costs</vt:lpstr>
      <vt:lpstr>Summary</vt:lpstr>
      <vt:lpstr>Financial impact (cash)</vt:lpstr>
      <vt:lpstr>Capacity (local prices)</vt:lpstr>
      <vt:lpstr>Capacity (national prices)</vt:lpstr>
      <vt:lpstr>payscales</vt:lpstr>
      <vt:lpstr>Bands</vt:lpstr>
      <vt:lpstr>ENGCCGS</vt:lpstr>
      <vt:lpstr>ENGLANDICS</vt:lpstr>
      <vt:lpstr>LAUCALAUTHWALES</vt:lpstr>
      <vt:lpstr>LOCALAUTH</vt:lpstr>
      <vt:lpstr>LOCALAUTHENG</vt:lpstr>
      <vt:lpstr>LOCALAUTHNORTHI</vt:lpstr>
      <vt:lpstr>LOCALAUTHWALES</vt:lpstr>
      <vt:lpstr>NATIONAL</vt:lpstr>
      <vt:lpstr>NHSENGRE</vt:lpstr>
      <vt:lpstr>NI_HSCT</vt:lpstr>
      <vt:lpstr>ORGTYPE</vt:lpstr>
      <vt:lpstr>PER100K</vt:lpstr>
      <vt:lpstr>Popindicator</vt:lpstr>
      <vt:lpstr>'Capacity (local prices)'!Print_Area</vt:lpstr>
      <vt:lpstr>'Capacity (national prices)'!Print_Area</vt:lpstr>
      <vt:lpstr>Contents!Print_Area</vt:lpstr>
      <vt:lpstr>Cover!Print_Area</vt:lpstr>
      <vt:lpstr>'Financial impact (cash)'!Print_Area</vt:lpstr>
      <vt:lpstr>'Inputs and eligible population'!Print_Area</vt:lpstr>
      <vt:lpstr>'Population selection'!Print_Area</vt:lpstr>
      <vt:lpstr>Summary!Print_Area</vt:lpstr>
      <vt:lpstr>'Unit costs'!Print_Area</vt:lpstr>
      <vt:lpstr>WALESHB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HTE19 Digital technologies to support self-management of COPD: early value assessment: resource impact template 04/02/2025</dc:title>
  <dc:subject/>
  <dc:creator/>
  <cp:keywords/>
  <dc:description/>
  <cp:lastModifiedBy/>
  <cp:revision/>
  <dcterms:created xsi:type="dcterms:W3CDTF">2022-07-27T12:38:28Z</dcterms:created>
  <dcterms:modified xsi:type="dcterms:W3CDTF">2025-02-05T13:26:57Z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c69d85d5-6d9e-4305-a294-1f636ec0f2d6_Enabled">
    <vt:lpwstr>true</vt:lpwstr>
  </property>
  <property fmtid="{D5CDD505-2E9C-101B-9397-08002B2CF9AE}" pid="3" name="MSIP_Label_c69d85d5-6d9e-4305-a294-1f636ec0f2d6_SetDate">
    <vt:lpwstr>2023-05-09T11:23:49Z</vt:lpwstr>
  </property>
  <property fmtid="{D5CDD505-2E9C-101B-9397-08002B2CF9AE}" pid="4" name="MSIP_Label_c69d85d5-6d9e-4305-a294-1f636ec0f2d6_Method">
    <vt:lpwstr>Standard</vt:lpwstr>
  </property>
  <property fmtid="{D5CDD505-2E9C-101B-9397-08002B2CF9AE}" pid="5" name="MSIP_Label_c69d85d5-6d9e-4305-a294-1f636ec0f2d6_Name">
    <vt:lpwstr>OFFICIAL</vt:lpwstr>
  </property>
  <property fmtid="{D5CDD505-2E9C-101B-9397-08002B2CF9AE}" pid="6" name="MSIP_Label_c69d85d5-6d9e-4305-a294-1f636ec0f2d6_SiteId">
    <vt:lpwstr>6030f479-b342-472d-a5dd-740ff7538de9</vt:lpwstr>
  </property>
  <property fmtid="{D5CDD505-2E9C-101B-9397-08002B2CF9AE}" pid="7" name="MSIP_Label_c69d85d5-6d9e-4305-a294-1f636ec0f2d6_ActionId">
    <vt:lpwstr>ae2fb839-b434-4c6b-a8fd-14f0b2789a2b</vt:lpwstr>
  </property>
  <property fmtid="{D5CDD505-2E9C-101B-9397-08002B2CF9AE}" pid="8" name="MSIP_Label_c69d85d5-6d9e-4305-a294-1f636ec0f2d6_ContentBits">
    <vt:lpwstr>0</vt:lpwstr>
  </property>
  <property fmtid="{D5CDD505-2E9C-101B-9397-08002B2CF9AE}" pid="9" name="ContentTypeId">
    <vt:lpwstr>0x010100B99456BF0FC3654992BB01F701E3BF13</vt:lpwstr>
  </property>
  <property fmtid="{D5CDD505-2E9C-101B-9397-08002B2CF9AE}" pid="10" name="Order">
    <vt:r8>100</vt:r8>
  </property>
  <property fmtid="{D5CDD505-2E9C-101B-9397-08002B2CF9AE}" pid="11" name="Display Status">
    <vt:lpwstr/>
  </property>
  <property fmtid="{D5CDD505-2E9C-101B-9397-08002B2CF9AE}" pid="12" name="MediaServiceImageTags">
    <vt:lpwstr/>
  </property>
  <property fmtid="{D5CDD505-2E9C-101B-9397-08002B2CF9AE}" pid="13" name="Display_x0020_Status">
    <vt:lpwstr/>
  </property>
</Properties>
</file>