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BD007C50-289F-4315-BB3D-E078B328C15A}" xr6:coauthVersionLast="47" xr6:coauthVersionMax="47" xr10:uidLastSave="{00000000-0000-0000-0000-000000000000}"/>
  <bookViews>
    <workbookView xWindow="-108" yWindow="-108" windowWidth="23256" windowHeight="12456" tabRatio="921" xr2:uid="{00000000-000D-0000-FFFF-FFFF00000000}"/>
  </bookViews>
  <sheets>
    <sheet name="Cover page" sheetId="38" r:id="rId1"/>
    <sheet name="Guide" sheetId="39" r:id="rId2"/>
    <sheet name="Population selection" sheetId="32" state="hidden" r:id="rId3"/>
    <sheet name="Assumptions input" sheetId="40" r:id="rId4"/>
    <sheet name="Unit costs" sheetId="45" r:id="rId5"/>
    <sheet name="Resource impact template" sheetId="41" r:id="rId6"/>
    <sheet name="Resource impact over time" sheetId="42" r:id="rId7"/>
  </sheets>
  <externalReferences>
    <externalReference r:id="rId8"/>
    <externalReference r:id="rId9"/>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input'!$A$1:$I$62</definedName>
    <definedName name="_xlnm.Print_Area" localSheetId="1">Guide!$A$1:$E$25</definedName>
    <definedName name="_xlnm.Print_Area" localSheetId="2">'Population selection'!$B$10:$J$23</definedName>
    <definedName name="_xlnm.Print_Area" localSheetId="6">'Resource impact over time'!$A$1:$W$63</definedName>
    <definedName name="_xlnm.Print_Area" localSheetId="5">'Resource impact template'!$A$1:$I$43</definedName>
    <definedName name="_xlnm.Print_Area" localSheetId="4">'Unit costs'!$A$1:$I$76</definedName>
    <definedName name="_xlnm.Print_Titles" localSheetId="3">'Assumptions input'!$1:$1</definedName>
    <definedName name="Text72" localSheetId="1">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42" l="1"/>
  <c r="D10" i="42"/>
  <c r="E10" i="42"/>
  <c r="F10" i="42"/>
  <c r="G10" i="42"/>
  <c r="H10" i="42"/>
  <c r="I10" i="42"/>
  <c r="J10" i="42"/>
  <c r="K10" i="42"/>
  <c r="L10" i="42"/>
  <c r="D16" i="40" l="1"/>
  <c r="B16" i="40"/>
  <c r="B5" i="41"/>
  <c r="B23" i="41" l="1"/>
  <c r="B24" i="41"/>
  <c r="B25" i="41"/>
  <c r="B26" i="41"/>
  <c r="B27" i="41"/>
  <c r="B28" i="41"/>
  <c r="B39" i="40" l="1"/>
  <c r="C39" i="45"/>
  <c r="C40" i="45"/>
  <c r="C41" i="45"/>
  <c r="C38" i="45"/>
  <c r="B30" i="40" s="1"/>
  <c r="D41" i="40"/>
  <c r="D42" i="40"/>
  <c r="D43" i="40"/>
  <c r="D44" i="40"/>
  <c r="D40" i="40"/>
  <c r="B41" i="40"/>
  <c r="B42" i="40"/>
  <c r="B43" i="40"/>
  <c r="B44" i="40"/>
  <c r="B40" i="40"/>
  <c r="A44" i="42"/>
  <c r="A35" i="42"/>
  <c r="B35" i="40" l="1"/>
  <c r="B32" i="40"/>
  <c r="B33" i="40"/>
  <c r="B34" i="40"/>
  <c r="B31" i="40"/>
  <c r="D31" i="40"/>
  <c r="D35" i="40"/>
  <c r="D34" i="40"/>
  <c r="D33" i="40"/>
  <c r="D32" i="40"/>
  <c r="B15" i="41"/>
  <c r="B16" i="41"/>
  <c r="B17" i="41"/>
  <c r="B18" i="41"/>
  <c r="B19" i="41"/>
  <c r="B14" i="41"/>
  <c r="E62" i="45"/>
  <c r="B33" i="41" s="1"/>
  <c r="B55" i="42" s="1"/>
  <c r="E63" i="45"/>
  <c r="B34" i="41" s="1"/>
  <c r="E64" i="45"/>
  <c r="B35" i="41" s="1"/>
  <c r="E65" i="45"/>
  <c r="B36" i="41" s="1"/>
  <c r="E66" i="45"/>
  <c r="B37" i="41" s="1"/>
  <c r="E61" i="45"/>
  <c r="B32" i="41" s="1"/>
  <c r="B54" i="42" s="1"/>
  <c r="A53" i="42"/>
  <c r="B59" i="42" l="1"/>
  <c r="B58" i="42"/>
  <c r="B57" i="42"/>
  <c r="B56" i="42"/>
  <c r="A46" i="42"/>
  <c r="A47" i="42"/>
  <c r="A48" i="42"/>
  <c r="A49" i="42"/>
  <c r="A50" i="42"/>
  <c r="A45" i="42"/>
  <c r="B36" i="42"/>
  <c r="B45" i="42"/>
  <c r="B50" i="42" l="1"/>
  <c r="B49" i="42"/>
  <c r="B48" i="42"/>
  <c r="B47" i="42"/>
  <c r="B46" i="42"/>
  <c r="A28" i="41"/>
  <c r="A27" i="41"/>
  <c r="A26" i="41"/>
  <c r="A25" i="41"/>
  <c r="A24" i="41"/>
  <c r="A23" i="41"/>
  <c r="B41" i="42"/>
  <c r="B40" i="42"/>
  <c r="B39" i="42"/>
  <c r="B38" i="42"/>
  <c r="B37" i="42"/>
  <c r="A15" i="41"/>
  <c r="A16" i="41"/>
  <c r="A17" i="41"/>
  <c r="A18" i="41"/>
  <c r="A19" i="41"/>
  <c r="A14" i="41"/>
  <c r="A16" i="42"/>
  <c r="A26" i="42" s="1"/>
  <c r="B27" i="42"/>
  <c r="A19" i="42"/>
  <c r="A28" i="42" s="1"/>
  <c r="A20" i="42"/>
  <c r="A29" i="42" s="1"/>
  <c r="A21" i="42"/>
  <c r="A30" i="42" s="1"/>
  <c r="A22" i="42"/>
  <c r="A31" i="42" s="1"/>
  <c r="A23" i="42"/>
  <c r="A32" i="42" s="1"/>
  <c r="A18" i="42"/>
  <c r="A27" i="42" s="1"/>
  <c r="G12" i="45"/>
  <c r="B10" i="41" s="1"/>
  <c r="G8" i="45"/>
  <c r="B6" i="41" s="1"/>
  <c r="G11" i="45"/>
  <c r="B9" i="41" s="1"/>
  <c r="G10" i="45"/>
  <c r="B8" i="41" s="1"/>
  <c r="G9" i="45"/>
  <c r="B7" i="41" s="1"/>
  <c r="A6" i="41"/>
  <c r="A7" i="41"/>
  <c r="A8" i="41"/>
  <c r="A9" i="41"/>
  <c r="A10" i="41"/>
  <c r="A5" i="41"/>
  <c r="B27" i="40"/>
  <c r="A41" i="42" l="1"/>
  <c r="A59" i="42"/>
  <c r="A40" i="42"/>
  <c r="A36" i="41"/>
  <c r="A58" i="42" s="1"/>
  <c r="A36" i="42"/>
  <c r="A32" i="41"/>
  <c r="A54" i="42" s="1"/>
  <c r="A37" i="42"/>
  <c r="A33" i="41"/>
  <c r="A55" i="42" s="1"/>
  <c r="A38" i="42"/>
  <c r="A34" i="41"/>
  <c r="A56" i="42" s="1"/>
  <c r="A39" i="42"/>
  <c r="A35" i="41"/>
  <c r="A57" i="42" s="1"/>
  <c r="B28" i="42"/>
  <c r="B30" i="42"/>
  <c r="B32" i="42"/>
  <c r="B29" i="42"/>
  <c r="B31" i="42"/>
  <c r="C209" i="32" l="1"/>
  <c r="A1" i="45" l="1"/>
  <c r="H24" i="42" l="1"/>
  <c r="L24" i="42"/>
  <c r="K24" i="42"/>
  <c r="J24" i="42"/>
  <c r="I24" i="42"/>
  <c r="G24" i="42"/>
  <c r="F24" i="42"/>
  <c r="E24" i="42"/>
  <c r="D24" i="42"/>
  <c r="C24" i="42"/>
  <c r="AG14" i="42" l="1"/>
  <c r="AH14" i="42"/>
  <c r="AI14" i="42"/>
  <c r="AJ14" i="42"/>
  <c r="AK14" i="42"/>
  <c r="Y18" i="42"/>
  <c r="Z18" i="42"/>
  <c r="AA18" i="42"/>
  <c r="AB18" i="42"/>
  <c r="AC18" i="42"/>
  <c r="AD18" i="42"/>
  <c r="AF18" i="42"/>
  <c r="AJ18" i="42" s="1"/>
  <c r="Y24" i="42"/>
  <c r="Z24" i="42"/>
  <c r="AA24" i="42"/>
  <c r="AB24" i="42"/>
  <c r="AC24" i="42"/>
  <c r="AD24" i="42"/>
  <c r="AF24" i="42"/>
  <c r="AI24" i="42" s="1"/>
  <c r="AI18" i="42" l="1"/>
  <c r="AH18" i="42"/>
  <c r="AG24" i="42"/>
  <c r="AG18" i="42"/>
  <c r="AH24" i="42"/>
  <c r="AK18" i="42"/>
  <c r="AK24" i="42"/>
  <c r="AJ24" i="42"/>
  <c r="C15" i="32" l="1"/>
  <c r="C14" i="32"/>
  <c r="G15" i="32" l="1"/>
  <c r="C4" i="42" l="1"/>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41" l="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6" i="40" s="1"/>
  <c r="C17" i="40" l="1"/>
  <c r="C18" i="40" s="1"/>
  <c r="C14" i="40"/>
  <c r="E14" i="40" s="1"/>
  <c r="L12" i="42"/>
  <c r="L13" i="42" s="1"/>
  <c r="F12" i="42"/>
  <c r="F13" i="42" s="1"/>
  <c r="K12" i="42"/>
  <c r="K13" i="42" s="1"/>
  <c r="C12" i="42"/>
  <c r="C13" i="42" s="1"/>
  <c r="J12" i="42"/>
  <c r="J13" i="42" s="1"/>
  <c r="I12" i="42"/>
  <c r="I13" i="42" s="1"/>
  <c r="H12" i="42"/>
  <c r="H13" i="42" s="1"/>
  <c r="G12" i="42"/>
  <c r="G13" i="42" s="1"/>
  <c r="E12" i="42"/>
  <c r="E13" i="42" s="1"/>
  <c r="D12" i="42"/>
  <c r="D13" i="42" s="1"/>
  <c r="K31" i="42" l="1"/>
  <c r="K32" i="42"/>
  <c r="G31" i="42"/>
  <c r="G58" i="42" s="1"/>
  <c r="G32" i="42"/>
  <c r="G59" i="42" s="1"/>
  <c r="C32" i="42"/>
  <c r="C31" i="42"/>
  <c r="D31" i="42"/>
  <c r="D58" i="42" s="1"/>
  <c r="D32" i="42"/>
  <c r="D59" i="42" s="1"/>
  <c r="F31" i="42"/>
  <c r="F58" i="42" s="1"/>
  <c r="F32" i="42"/>
  <c r="F59" i="42" s="1"/>
  <c r="H31" i="42"/>
  <c r="H32" i="42"/>
  <c r="I32" i="42"/>
  <c r="I31" i="42"/>
  <c r="J31" i="42"/>
  <c r="J32" i="42"/>
  <c r="E31" i="42"/>
  <c r="E58" i="42" s="1"/>
  <c r="E32" i="42"/>
  <c r="E59" i="42" s="1"/>
  <c r="L31" i="42"/>
  <c r="L32" i="42"/>
  <c r="I29" i="42"/>
  <c r="I27" i="42"/>
  <c r="I30" i="42"/>
  <c r="I28" i="42"/>
  <c r="L29" i="42"/>
  <c r="L27" i="42"/>
  <c r="L30" i="42"/>
  <c r="L28" i="42"/>
  <c r="J27" i="42"/>
  <c r="J29" i="42"/>
  <c r="J30" i="42"/>
  <c r="J28" i="42"/>
  <c r="K29" i="42"/>
  <c r="K30" i="42"/>
  <c r="K28" i="42"/>
  <c r="K27" i="42"/>
  <c r="D29" i="42"/>
  <c r="D56" i="42" s="1"/>
  <c r="D30" i="42"/>
  <c r="D57" i="42" s="1"/>
  <c r="F29" i="42"/>
  <c r="F56" i="42" s="1"/>
  <c r="F28" i="42"/>
  <c r="F55" i="42" s="1"/>
  <c r="F30" i="42"/>
  <c r="F57" i="42" s="1"/>
  <c r="F27" i="42"/>
  <c r="E27" i="42"/>
  <c r="E54" i="42" s="1"/>
  <c r="E28" i="42"/>
  <c r="E55" i="42" s="1"/>
  <c r="E30" i="42"/>
  <c r="E57" i="42" s="1"/>
  <c r="E29" i="42"/>
  <c r="E56" i="42" s="1"/>
  <c r="G29" i="42"/>
  <c r="G56" i="42" s="1"/>
  <c r="G30" i="42"/>
  <c r="G57" i="42" s="1"/>
  <c r="G28" i="42"/>
  <c r="G55" i="42" s="1"/>
  <c r="G27" i="42"/>
  <c r="G54" i="42" s="1"/>
  <c r="C30" i="42"/>
  <c r="C29" i="42"/>
  <c r="C28" i="42"/>
  <c r="C27" i="42"/>
  <c r="C54" i="42" s="1"/>
  <c r="D27" i="42"/>
  <c r="D28" i="42"/>
  <c r="D55" i="42" s="1"/>
  <c r="H28" i="42"/>
  <c r="H29" i="42"/>
  <c r="H30" i="42"/>
  <c r="H27" i="42"/>
  <c r="E15" i="40"/>
  <c r="E16" i="40" s="1"/>
  <c r="K22" i="32"/>
  <c r="I57" i="42" l="1"/>
  <c r="O57" i="42" s="1"/>
  <c r="T57" i="42" s="1"/>
  <c r="I39" i="42"/>
  <c r="I48" i="42"/>
  <c r="K58" i="42"/>
  <c r="K49" i="42"/>
  <c r="K40" i="42"/>
  <c r="I55" i="42"/>
  <c r="I46" i="42"/>
  <c r="I37" i="42"/>
  <c r="J57" i="42"/>
  <c r="P57" i="42" s="1"/>
  <c r="U57" i="42" s="1"/>
  <c r="J39" i="42"/>
  <c r="J48" i="42"/>
  <c r="J56" i="42"/>
  <c r="P56" i="42" s="1"/>
  <c r="U56" i="42" s="1"/>
  <c r="J47" i="42"/>
  <c r="J38" i="42"/>
  <c r="I54" i="42"/>
  <c r="I45" i="42"/>
  <c r="I36" i="42"/>
  <c r="I58" i="42"/>
  <c r="O58" i="42" s="1"/>
  <c r="T58" i="42" s="1"/>
  <c r="I49" i="42"/>
  <c r="I40" i="42"/>
  <c r="J58" i="42"/>
  <c r="P58" i="42" s="1"/>
  <c r="U58" i="42" s="1"/>
  <c r="J49" i="42"/>
  <c r="J40" i="42"/>
  <c r="J54" i="42"/>
  <c r="J45" i="42"/>
  <c r="J36" i="42"/>
  <c r="I56" i="42"/>
  <c r="O56" i="42" s="1"/>
  <c r="T56" i="42" s="1"/>
  <c r="I47" i="42"/>
  <c r="I38" i="42"/>
  <c r="I59" i="42"/>
  <c r="O59" i="42" s="1"/>
  <c r="T59" i="42" s="1"/>
  <c r="I41" i="42"/>
  <c r="I50" i="42"/>
  <c r="H55" i="42"/>
  <c r="H46" i="42"/>
  <c r="H37" i="42"/>
  <c r="J55" i="42"/>
  <c r="J37" i="42"/>
  <c r="J46" i="42"/>
  <c r="J59" i="42"/>
  <c r="P59" i="42" s="1"/>
  <c r="U59" i="42" s="1"/>
  <c r="J41" i="42"/>
  <c r="J50" i="42"/>
  <c r="H54" i="42"/>
  <c r="H36" i="42"/>
  <c r="H45" i="42"/>
  <c r="K54" i="42"/>
  <c r="K45" i="42"/>
  <c r="K36" i="42"/>
  <c r="L55" i="42"/>
  <c r="L46" i="42"/>
  <c r="L37" i="42"/>
  <c r="L59" i="42"/>
  <c r="R59" i="42" s="1"/>
  <c r="W59" i="42" s="1"/>
  <c r="L41" i="42"/>
  <c r="L50" i="42"/>
  <c r="H59" i="42"/>
  <c r="H41" i="42"/>
  <c r="H50" i="42"/>
  <c r="K56" i="42"/>
  <c r="Q56" i="42" s="1"/>
  <c r="V56" i="42" s="1"/>
  <c r="K47" i="42"/>
  <c r="K38" i="42"/>
  <c r="L56" i="42"/>
  <c r="R56" i="42" s="1"/>
  <c r="W56" i="42" s="1"/>
  <c r="L47" i="42"/>
  <c r="L38" i="42"/>
  <c r="H57" i="42"/>
  <c r="H39" i="42"/>
  <c r="H48" i="42"/>
  <c r="K55" i="42"/>
  <c r="K46" i="42"/>
  <c r="K37" i="42"/>
  <c r="L57" i="42"/>
  <c r="R57" i="42" s="1"/>
  <c r="W57" i="42" s="1"/>
  <c r="L48" i="42"/>
  <c r="L39" i="42"/>
  <c r="L58" i="42"/>
  <c r="R58" i="42" s="1"/>
  <c r="W58" i="42" s="1"/>
  <c r="L49" i="42"/>
  <c r="L40" i="42"/>
  <c r="H58" i="42"/>
  <c r="H49" i="42"/>
  <c r="H40" i="42"/>
  <c r="H56" i="42"/>
  <c r="H38" i="42"/>
  <c r="H47" i="42"/>
  <c r="K57" i="42"/>
  <c r="Q57" i="42" s="1"/>
  <c r="V57" i="42" s="1"/>
  <c r="K39" i="42"/>
  <c r="K48" i="42"/>
  <c r="L54" i="42"/>
  <c r="L45" i="42"/>
  <c r="L36" i="42"/>
  <c r="K59" i="42"/>
  <c r="Q59" i="42" s="1"/>
  <c r="V59" i="42" s="1"/>
  <c r="K41" i="42"/>
  <c r="K50" i="42"/>
  <c r="C59" i="42"/>
  <c r="C58" i="42"/>
  <c r="C57" i="42"/>
  <c r="C56" i="42"/>
  <c r="C55" i="42"/>
  <c r="D45" i="42"/>
  <c r="D54" i="42"/>
  <c r="F45" i="42"/>
  <c r="F54" i="42"/>
  <c r="C36" i="42"/>
  <c r="C45" i="42"/>
  <c r="E39" i="42"/>
  <c r="E48" i="42"/>
  <c r="C38" i="42"/>
  <c r="C47" i="42"/>
  <c r="E38" i="42"/>
  <c r="E47" i="42"/>
  <c r="F40" i="42"/>
  <c r="F49" i="42"/>
  <c r="F38" i="42"/>
  <c r="F47" i="42"/>
  <c r="C39" i="42"/>
  <c r="C48" i="42"/>
  <c r="G39" i="42"/>
  <c r="G48" i="42"/>
  <c r="E40" i="42"/>
  <c r="E49" i="42"/>
  <c r="D41" i="42"/>
  <c r="D50" i="42"/>
  <c r="F41" i="42"/>
  <c r="F50" i="42"/>
  <c r="G41" i="42"/>
  <c r="G50" i="42"/>
  <c r="D39" i="42"/>
  <c r="D48" i="42"/>
  <c r="Q58" i="42"/>
  <c r="V58" i="42" s="1"/>
  <c r="P32" i="42"/>
  <c r="U32" i="42" s="1"/>
  <c r="E41" i="42"/>
  <c r="E50" i="42"/>
  <c r="C41" i="42"/>
  <c r="C50" i="42"/>
  <c r="G38" i="42"/>
  <c r="G47" i="42"/>
  <c r="D38" i="42"/>
  <c r="D47" i="42"/>
  <c r="C40" i="42"/>
  <c r="C49" i="42"/>
  <c r="G40" i="42"/>
  <c r="G49" i="42"/>
  <c r="F39" i="42"/>
  <c r="F48" i="42"/>
  <c r="D40" i="42"/>
  <c r="D49" i="42"/>
  <c r="D37" i="42"/>
  <c r="D46" i="42"/>
  <c r="E37" i="42"/>
  <c r="E46" i="42"/>
  <c r="F37" i="42"/>
  <c r="F46" i="42"/>
  <c r="G37" i="42"/>
  <c r="G46" i="42"/>
  <c r="G36" i="42"/>
  <c r="G45" i="42"/>
  <c r="E36" i="42"/>
  <c r="E45" i="42"/>
  <c r="C37" i="42"/>
  <c r="C46" i="42"/>
  <c r="Q32" i="42"/>
  <c r="V32" i="42" s="1"/>
  <c r="D36" i="42"/>
  <c r="F36" i="42"/>
  <c r="R32" i="42"/>
  <c r="W32" i="42" s="1"/>
  <c r="Q29" i="42"/>
  <c r="V29" i="42" s="1"/>
  <c r="R28" i="42"/>
  <c r="W28" i="42" s="1"/>
  <c r="R30" i="42"/>
  <c r="W30" i="42" s="1"/>
  <c r="P29" i="42"/>
  <c r="U29" i="42" s="1"/>
  <c r="R31" i="42"/>
  <c r="W31" i="42" s="1"/>
  <c r="P27" i="42"/>
  <c r="U27" i="42" s="1"/>
  <c r="R29" i="42"/>
  <c r="W29" i="42" s="1"/>
  <c r="F33" i="42"/>
  <c r="Q30" i="42"/>
  <c r="V30" i="42" s="1"/>
  <c r="N31" i="42"/>
  <c r="S31" i="42" s="1"/>
  <c r="R27" i="42"/>
  <c r="G33" i="42"/>
  <c r="I33" i="42"/>
  <c r="O28" i="42"/>
  <c r="T28" i="42" s="1"/>
  <c r="N30" i="42"/>
  <c r="S30" i="42" s="1"/>
  <c r="K33" i="42"/>
  <c r="Q27" i="42"/>
  <c r="D33" i="42"/>
  <c r="Q31" i="42"/>
  <c r="V31" i="42" s="1"/>
  <c r="H33" i="42"/>
  <c r="N27" i="42"/>
  <c r="L33" i="42"/>
  <c r="N29" i="42"/>
  <c r="S29" i="42" s="1"/>
  <c r="O29" i="42"/>
  <c r="T29" i="42" s="1"/>
  <c r="C33" i="42"/>
  <c r="N32" i="42"/>
  <c r="S32" i="42" s="1"/>
  <c r="O30" i="42"/>
  <c r="T30" i="42" s="1"/>
  <c r="P30" i="42"/>
  <c r="U30" i="42" s="1"/>
  <c r="O27" i="42"/>
  <c r="E33" i="42"/>
  <c r="O32" i="42"/>
  <c r="T32" i="42" s="1"/>
  <c r="P31" i="42"/>
  <c r="U31" i="42" s="1"/>
  <c r="Q28" i="42"/>
  <c r="V28" i="42" s="1"/>
  <c r="N28" i="42"/>
  <c r="S28" i="42" s="1"/>
  <c r="J33" i="42"/>
  <c r="P28" i="42"/>
  <c r="U28" i="42" s="1"/>
  <c r="O31" i="42"/>
  <c r="T31" i="42" s="1"/>
  <c r="O55" i="42" l="1"/>
  <c r="T55" i="42" s="1"/>
  <c r="R55" i="42"/>
  <c r="W55" i="42" s="1"/>
  <c r="N58" i="42"/>
  <c r="S58" i="42" s="1"/>
  <c r="N56" i="42"/>
  <c r="S56" i="42" s="1"/>
  <c r="N59" i="42"/>
  <c r="S59" i="42" s="1"/>
  <c r="N57" i="42"/>
  <c r="S57" i="42" s="1"/>
  <c r="Q55" i="42"/>
  <c r="V55" i="42" s="1"/>
  <c r="K60" i="42"/>
  <c r="P55" i="42"/>
  <c r="U55" i="42" s="1"/>
  <c r="J60" i="42"/>
  <c r="I60" i="42"/>
  <c r="H60" i="42"/>
  <c r="N55" i="42"/>
  <c r="S55" i="42" s="1"/>
  <c r="L60" i="42"/>
  <c r="R54" i="42"/>
  <c r="G60" i="42"/>
  <c r="F60" i="42"/>
  <c r="Q54" i="42"/>
  <c r="E60" i="42"/>
  <c r="P54" i="42"/>
  <c r="D60" i="42"/>
  <c r="O54" i="42"/>
  <c r="C60" i="42"/>
  <c r="N54" i="42"/>
  <c r="P37" i="42"/>
  <c r="U37" i="42" s="1"/>
  <c r="P39" i="42"/>
  <c r="U39" i="42" s="1"/>
  <c r="H51" i="42"/>
  <c r="K42" i="42"/>
  <c r="Q39" i="42"/>
  <c r="V39" i="42" s="1"/>
  <c r="P38" i="42"/>
  <c r="U38" i="42" s="1"/>
  <c r="P47" i="42"/>
  <c r="U47" i="42" s="1"/>
  <c r="O46" i="42"/>
  <c r="T46" i="42" s="1"/>
  <c r="R36" i="42"/>
  <c r="W36" i="42" s="1"/>
  <c r="N48" i="42"/>
  <c r="S48" i="42" s="1"/>
  <c r="O48" i="42"/>
  <c r="T48" i="42" s="1"/>
  <c r="R49" i="42"/>
  <c r="W49" i="42" s="1"/>
  <c r="O36" i="42"/>
  <c r="T36" i="42" s="1"/>
  <c r="I42" i="42"/>
  <c r="R50" i="42"/>
  <c r="W50" i="42" s="1"/>
  <c r="P48" i="42"/>
  <c r="U48" i="42" s="1"/>
  <c r="O49" i="42"/>
  <c r="T49" i="42" s="1"/>
  <c r="N39" i="42"/>
  <c r="S39" i="42" s="1"/>
  <c r="O50" i="42"/>
  <c r="T50" i="42" s="1"/>
  <c r="N40" i="42"/>
  <c r="S40" i="42" s="1"/>
  <c r="Q46" i="42"/>
  <c r="V46" i="42" s="1"/>
  <c r="O37" i="42"/>
  <c r="T37" i="42" s="1"/>
  <c r="O39" i="42"/>
  <c r="T39" i="42" s="1"/>
  <c r="Q37" i="42"/>
  <c r="V37" i="42" s="1"/>
  <c r="R46" i="42"/>
  <c r="W46" i="42" s="1"/>
  <c r="P40" i="42"/>
  <c r="U40" i="42" s="1"/>
  <c r="Q40" i="42"/>
  <c r="V40" i="42" s="1"/>
  <c r="E42" i="42"/>
  <c r="R48" i="42"/>
  <c r="W48" i="42" s="1"/>
  <c r="N50" i="42"/>
  <c r="S50" i="42" s="1"/>
  <c r="O47" i="42"/>
  <c r="T47" i="42" s="1"/>
  <c r="R41" i="42"/>
  <c r="W41" i="42" s="1"/>
  <c r="R39" i="42"/>
  <c r="W39" i="42" s="1"/>
  <c r="Q49" i="42"/>
  <c r="V49" i="42" s="1"/>
  <c r="P46" i="42"/>
  <c r="U46" i="42" s="1"/>
  <c r="N47" i="42"/>
  <c r="S47" i="42" s="1"/>
  <c r="Q48" i="42"/>
  <c r="V48" i="42" s="1"/>
  <c r="G42" i="42"/>
  <c r="R40" i="42"/>
  <c r="W40" i="42" s="1"/>
  <c r="P36" i="42"/>
  <c r="U36" i="42" s="1"/>
  <c r="N41" i="42"/>
  <c r="S41" i="42" s="1"/>
  <c r="P49" i="42"/>
  <c r="U49" i="42" s="1"/>
  <c r="N49" i="42"/>
  <c r="S49" i="42" s="1"/>
  <c r="Q50" i="42"/>
  <c r="V50" i="42" s="1"/>
  <c r="Q41" i="42"/>
  <c r="V41" i="42" s="1"/>
  <c r="R37" i="42"/>
  <c r="W37" i="42" s="1"/>
  <c r="O41" i="42"/>
  <c r="T41" i="42" s="1"/>
  <c r="P41" i="42"/>
  <c r="U41" i="42" s="1"/>
  <c r="E51" i="42"/>
  <c r="P50" i="42"/>
  <c r="U50" i="42" s="1"/>
  <c r="R47" i="42"/>
  <c r="W47" i="42" s="1"/>
  <c r="J42" i="42"/>
  <c r="F51" i="42"/>
  <c r="Q47" i="42"/>
  <c r="V47" i="42" s="1"/>
  <c r="L42" i="42"/>
  <c r="O38" i="42"/>
  <c r="T38" i="42" s="1"/>
  <c r="O40" i="42"/>
  <c r="T40" i="42" s="1"/>
  <c r="R38" i="42"/>
  <c r="W38" i="42" s="1"/>
  <c r="Q38" i="42"/>
  <c r="V38" i="42" s="1"/>
  <c r="F42" i="42"/>
  <c r="C51" i="42"/>
  <c r="N38" i="42"/>
  <c r="S38" i="42" s="1"/>
  <c r="N45" i="42"/>
  <c r="D51" i="42"/>
  <c r="D42" i="42"/>
  <c r="G51" i="42"/>
  <c r="H42" i="42"/>
  <c r="P45" i="42"/>
  <c r="J51" i="42"/>
  <c r="Q36" i="42"/>
  <c r="V36" i="42" s="1"/>
  <c r="K51" i="42"/>
  <c r="I51" i="42"/>
  <c r="L51" i="42"/>
  <c r="R45" i="42"/>
  <c r="N46" i="42"/>
  <c r="S46" i="42" s="1"/>
  <c r="N37" i="42"/>
  <c r="S37" i="42" s="1"/>
  <c r="Q45" i="42"/>
  <c r="C42" i="42"/>
  <c r="N36" i="42"/>
  <c r="C22" i="40"/>
  <c r="C40" i="40" s="1"/>
  <c r="V27" i="42"/>
  <c r="V33" i="42" s="1"/>
  <c r="Q33" i="42"/>
  <c r="N33" i="42"/>
  <c r="S27" i="42"/>
  <c r="S33" i="42" s="1"/>
  <c r="U33" i="42"/>
  <c r="T27" i="42"/>
  <c r="T33" i="42" s="1"/>
  <c r="O33" i="42"/>
  <c r="P33" i="42"/>
  <c r="R33" i="42"/>
  <c r="W27" i="42"/>
  <c r="W33" i="42" s="1"/>
  <c r="E17" i="40"/>
  <c r="E18" i="40" s="1"/>
  <c r="C24" i="41" l="1"/>
  <c r="W54" i="42"/>
  <c r="W60" i="42" s="1"/>
  <c r="R60" i="42"/>
  <c r="V54" i="42"/>
  <c r="V60" i="42" s="1"/>
  <c r="Q60" i="42"/>
  <c r="U54" i="42"/>
  <c r="U60" i="42" s="1"/>
  <c r="P60" i="42"/>
  <c r="T54" i="42"/>
  <c r="T60" i="42" s="1"/>
  <c r="O60" i="42"/>
  <c r="N60" i="42"/>
  <c r="S54" i="42"/>
  <c r="S60" i="42" s="1"/>
  <c r="P42" i="42"/>
  <c r="U42" i="42"/>
  <c r="W42" i="42"/>
  <c r="Q42" i="42"/>
  <c r="T42" i="42"/>
  <c r="R42" i="42"/>
  <c r="V42" i="42"/>
  <c r="O42" i="42"/>
  <c r="U45" i="42"/>
  <c r="U51" i="42" s="1"/>
  <c r="P51" i="42"/>
  <c r="W45" i="42"/>
  <c r="W51" i="42" s="1"/>
  <c r="R51" i="42"/>
  <c r="V45" i="42"/>
  <c r="V51" i="42" s="1"/>
  <c r="Q51" i="42"/>
  <c r="S45" i="42"/>
  <c r="S51" i="42" s="1"/>
  <c r="N51" i="42"/>
  <c r="O45" i="42"/>
  <c r="S36" i="42"/>
  <c r="S42" i="42" s="1"/>
  <c r="N42" i="42"/>
  <c r="C31" i="40"/>
  <c r="C23" i="40"/>
  <c r="C41" i="40" s="1"/>
  <c r="C6" i="41"/>
  <c r="C21" i="40"/>
  <c r="C39" i="40" s="1"/>
  <c r="C25" i="40"/>
  <c r="C43" i="40" s="1"/>
  <c r="C26" i="40"/>
  <c r="D27" i="40"/>
  <c r="C24" i="40"/>
  <c r="C42" i="40" s="1"/>
  <c r="C44" i="40" l="1"/>
  <c r="C28" i="41" s="1"/>
  <c r="C35" i="40"/>
  <c r="C19" i="41" s="1"/>
  <c r="S62" i="42"/>
  <c r="V62" i="42"/>
  <c r="W62" i="42"/>
  <c r="U62" i="42"/>
  <c r="C30" i="40"/>
  <c r="C14" i="41" s="1"/>
  <c r="C7" i="41"/>
  <c r="C34" i="41" s="1"/>
  <c r="G34" i="41" s="1"/>
  <c r="G6" i="41"/>
  <c r="C33" i="41"/>
  <c r="G33" i="41" s="1"/>
  <c r="C15" i="41"/>
  <c r="G15" i="41" s="1"/>
  <c r="T45" i="42"/>
  <c r="T51" i="42" s="1"/>
  <c r="T62" i="42" s="1"/>
  <c r="O51" i="42"/>
  <c r="C26" i="41"/>
  <c r="C33" i="40"/>
  <c r="C17" i="41" s="1"/>
  <c r="C34" i="40"/>
  <c r="C18" i="41" s="1"/>
  <c r="C27" i="41"/>
  <c r="C32" i="40"/>
  <c r="C16" i="41" s="1"/>
  <c r="G16" i="41" s="1"/>
  <c r="C25" i="41"/>
  <c r="G25" i="41" s="1"/>
  <c r="C9" i="41"/>
  <c r="C8" i="41"/>
  <c r="G24" i="41"/>
  <c r="C5" i="41"/>
  <c r="C32" i="41" s="1"/>
  <c r="G32" i="41" s="1"/>
  <c r="C10" i="41"/>
  <c r="E25" i="40"/>
  <c r="E24" i="40"/>
  <c r="C27" i="40"/>
  <c r="E21" i="40"/>
  <c r="E26" i="40"/>
  <c r="E22" i="40"/>
  <c r="E23" i="40"/>
  <c r="E33" i="40" l="1"/>
  <c r="D17" i="41" s="1"/>
  <c r="H17" i="41" s="1"/>
  <c r="E42" i="40"/>
  <c r="E34" i="40"/>
  <c r="D18" i="41" s="1"/>
  <c r="H18" i="41" s="1"/>
  <c r="E43" i="40"/>
  <c r="D27" i="41" s="1"/>
  <c r="H27" i="41" s="1"/>
  <c r="E41" i="40"/>
  <c r="D25" i="41" s="1"/>
  <c r="E32" i="40"/>
  <c r="D16" i="41" s="1"/>
  <c r="E40" i="40"/>
  <c r="D24" i="41" s="1"/>
  <c r="E31" i="40"/>
  <c r="E44" i="40"/>
  <c r="D28" i="41" s="1"/>
  <c r="H28" i="41" s="1"/>
  <c r="E35" i="40"/>
  <c r="D19" i="41" s="1"/>
  <c r="H19" i="41" s="1"/>
  <c r="E39" i="40"/>
  <c r="E30" i="40"/>
  <c r="D14" i="41" s="1"/>
  <c r="G7" i="41"/>
  <c r="D26" i="41"/>
  <c r="G9" i="41"/>
  <c r="C36" i="41"/>
  <c r="G36" i="41" s="1"/>
  <c r="G10" i="41"/>
  <c r="C37" i="41"/>
  <c r="G37" i="41" s="1"/>
  <c r="G8" i="41"/>
  <c r="C35" i="41"/>
  <c r="G35" i="41" s="1"/>
  <c r="C20" i="41"/>
  <c r="G5" i="41"/>
  <c r="C11" i="41"/>
  <c r="C36" i="40"/>
  <c r="D7" i="41"/>
  <c r="D6" i="41"/>
  <c r="D5" i="41"/>
  <c r="D32" i="41" s="1"/>
  <c r="H32" i="41" s="1"/>
  <c r="D8" i="41"/>
  <c r="D9" i="41"/>
  <c r="D10" i="41"/>
  <c r="G26" i="41"/>
  <c r="G18" i="41"/>
  <c r="G17" i="41"/>
  <c r="C23" i="41"/>
  <c r="C29" i="41" s="1"/>
  <c r="C45" i="40"/>
  <c r="G27" i="41"/>
  <c r="G14" i="41"/>
  <c r="G19" i="41"/>
  <c r="G28" i="41"/>
  <c r="E27" i="40"/>
  <c r="C38" i="41" l="1"/>
  <c r="G38" i="41"/>
  <c r="H9" i="41"/>
  <c r="I9" i="41" s="1"/>
  <c r="D36" i="41"/>
  <c r="H36" i="41" s="1"/>
  <c r="E32" i="41"/>
  <c r="H7" i="41"/>
  <c r="I7" i="41" s="1"/>
  <c r="D34" i="41"/>
  <c r="H34" i="41" s="1"/>
  <c r="E10" i="41"/>
  <c r="D37" i="41"/>
  <c r="H37" i="41" s="1"/>
  <c r="E8" i="41"/>
  <c r="D35" i="41"/>
  <c r="H35" i="41" s="1"/>
  <c r="G11" i="41"/>
  <c r="H6" i="41"/>
  <c r="I6" i="41" s="1"/>
  <c r="D33" i="41"/>
  <c r="H33" i="41" s="1"/>
  <c r="E5" i="41"/>
  <c r="D11" i="41"/>
  <c r="H14" i="41"/>
  <c r="I14" i="41" s="1"/>
  <c r="E36" i="40"/>
  <c r="H10" i="41"/>
  <c r="I10" i="41" s="1"/>
  <c r="E7" i="41"/>
  <c r="H26" i="41"/>
  <c r="I26" i="41" s="1"/>
  <c r="E26" i="41"/>
  <c r="I28" i="41"/>
  <c r="D15" i="41"/>
  <c r="H15" i="41" s="1"/>
  <c r="I15" i="41" s="1"/>
  <c r="E14" i="41"/>
  <c r="I18" i="41"/>
  <c r="E27" i="41"/>
  <c r="H8" i="41"/>
  <c r="I8" i="41" s="1"/>
  <c r="I27" i="41"/>
  <c r="H5" i="41"/>
  <c r="I5" i="41" s="1"/>
  <c r="E9" i="41"/>
  <c r="H16" i="41"/>
  <c r="I16" i="41" s="1"/>
  <c r="E16" i="41"/>
  <c r="H24" i="41"/>
  <c r="I24" i="41" s="1"/>
  <c r="E24" i="41"/>
  <c r="E28" i="41"/>
  <c r="E19" i="41"/>
  <c r="I17" i="41"/>
  <c r="H25" i="41"/>
  <c r="I25" i="41" s="1"/>
  <c r="E25" i="41"/>
  <c r="I19" i="41"/>
  <c r="E17" i="41"/>
  <c r="E6" i="41"/>
  <c r="E18" i="41"/>
  <c r="D23" i="41"/>
  <c r="E45" i="40"/>
  <c r="G23" i="41"/>
  <c r="G20" i="41"/>
  <c r="D38" i="41" l="1"/>
  <c r="I34" i="41"/>
  <c r="E34" i="41"/>
  <c r="I33" i="41"/>
  <c r="E33" i="41"/>
  <c r="I35" i="41"/>
  <c r="E35" i="41"/>
  <c r="I32" i="41"/>
  <c r="I36" i="41"/>
  <c r="E36" i="41"/>
  <c r="I37" i="41"/>
  <c r="E37" i="41"/>
  <c r="D20" i="41"/>
  <c r="H23" i="41"/>
  <c r="H29" i="41" s="1"/>
  <c r="D29" i="41"/>
  <c r="E11" i="41"/>
  <c r="E15" i="41"/>
  <c r="E20" i="41" s="1"/>
  <c r="H11" i="41"/>
  <c r="I11" i="41"/>
  <c r="E23" i="41"/>
  <c r="E29" i="41" s="1"/>
  <c r="I20" i="41"/>
  <c r="H20" i="41"/>
  <c r="G29" i="41"/>
  <c r="G40" i="41" s="1"/>
  <c r="E38" i="41" l="1"/>
  <c r="I38" i="41"/>
  <c r="H38" i="41"/>
  <c r="H40" i="41" s="1"/>
  <c r="I23" i="41"/>
  <c r="I29" i="41" l="1"/>
  <c r="I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7" authorId="0" shapeId="0" xr:uid="{8B8AF7AB-7B47-4E09-A2FB-6A84D5576BC2}">
      <text>
        <r>
          <rPr>
            <b/>
            <sz val="9"/>
            <color indexed="81"/>
            <rFont val="Tahoma"/>
            <family val="2"/>
          </rPr>
          <t>User note:</t>
        </r>
        <r>
          <rPr>
            <sz val="9"/>
            <color indexed="81"/>
            <rFont val="Tahoma"/>
            <family val="2"/>
          </rPr>
          <t xml:space="preserve">
If devices are purchased as a package users should input the package cost per patient in column 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<sst xmlns="http://schemas.openxmlformats.org/spreadsheetml/2006/main" count="1824" uniqueCount="788">
  <si>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</si>
  <si>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</si>
  <si>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</si>
  <si>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</si>
  <si>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</si>
  <si>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</si>
  <si>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</si>
  <si>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</si>
  <si>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</si>
  <si>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</si>
  <si>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</si>
  <si>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</si>
  <si>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</si>
  <si>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</si>
  <si>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</si>
  <si>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</si>
  <si>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</si>
  <si>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</si>
  <si>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</si>
  <si>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</si>
  <si>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</si>
  <si>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</si>
  <si>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</si>
  <si>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</si>
  <si>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</si>
  <si>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</si>
  <si>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</si>
  <si>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</si>
  <si>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</si>
  <si>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</si>
  <si>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</si>
  <si>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</si>
  <si>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</si>
  <si>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</si>
  <si>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</si>
  <si>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</si>
  <si>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</si>
  <si>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</si>
  <si>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</si>
  <si>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</si>
  <si>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</si>
  <si>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</si>
  <si>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</si>
  <si>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</si>
  <si>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</si>
  <si>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</si>
  <si>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</si>
  <si>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</si>
  <si>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</si>
  <si>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</si>
  <si>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</si>
  <si>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</si>
  <si>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</si>
  <si>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</si>
  <si>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</si>
  <si>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</si>
  <si>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</si>
  <si>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</si>
  <si>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</si>
  <si>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</si>
  <si>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</si>
  <si>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</si>
  <si>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</si>
  <si>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</si>
  <si>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</si>
  <si>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</si>
  <si>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</si>
  <si>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</si>
  <si>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</si>
  <si>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</si>
  <si>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</si>
  <si>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</si>
  <si>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</si>
  <si>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</si>
  <si>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</si>
  <si>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</si>
  <si>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</si>
  <si>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</si>
  <si>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</si>
  <si>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</si>
  <si>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</si>
  <si>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</si>
  <si>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</si>
  <si>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</si>
  <si>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</si>
  <si>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</si>
  <si>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</si>
  <si>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</si>
  <si>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</si>
  <si>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</si>
  <si>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</si>
  <si>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</si>
  <si>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</si>
  <si>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</si>
  <si>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</si>
  <si>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</si>
  <si>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</si>
  <si>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</si>
  <si>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</si>
  <si>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</si>
  <si>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</si>
  <si>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</si>
  <si>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</si>
  <si>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</si>
  <si>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</si>
  <si>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</si>
  <si>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</si>
  <si>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</si>
  <si>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</si>
  <si>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</si>
  <si>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</si>
  <si>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</si>
  <si>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</si>
  <si>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</si>
  <si>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</si>
  <si>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</si>
  <si>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</si>
  <si>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</si>
  <si>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</si>
  <si>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</si>
  <si>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</si>
  <si>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</si>
  <si>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</si>
  <si>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</si>
  <si>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</si>
  <si>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</si>
  <si>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</si>
  <si>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</si>
  <si>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</si>
  <si>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</si>
  <si>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</si>
  <si>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</si>
  <si>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</si>
  <si>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</si>
  <si>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</si>
  <si>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</si>
  <si>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</si>
  <si>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</si>
  <si>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</si>
  <si>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</si>
  <si>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</si>
  <si>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</si>
  <si>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</si>
  <si>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</si>
  <si>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</si>
  <si>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</si>
  <si>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</si>
  <si>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</si>
  <si>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</si>
  <si>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</si>
  <si>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</si>
  <si>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</si>
  <si>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</si>
  <si>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</si>
  <si>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</si>
  <si>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</si>
  <si>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</si>
  <si>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</si>
  <si>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</si>
  <si>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</si>
  <si>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</si>
  <si>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</si>
  <si>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</si>
  <si>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</si>
  <si>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</si>
  <si>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</si>
  <si>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</si>
  <si>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</si>
  <si>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</si>
  <si>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</si>
  <si>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</si>
  <si>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</si>
  <si>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</si>
  <si>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</si>
  <si>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</si>
  <si>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</si>
  <si>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</si>
  <si>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</si>
  <si>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</si>
  <si>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</si>
  <si>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</si>
  <si>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</si>
  <si>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</si>
  <si>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</si>
  <si>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</si>
  <si>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</si>
  <si>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</si>
  <si>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</si>
  <si>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</si>
  <si>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</si>
  <si>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</si>
  <si>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</si>
  <si>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</si>
  <si>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</si>
  <si>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</si>
  <si>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</si>
  <si>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</si>
  <si>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</si>
  <si>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</si>
  <si>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</si>
  <si>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</si>
  <si>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</si>
  <si>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</si>
  <si>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</si>
  <si>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</si>
  <si>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</si>
  <si>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</si>
  <si>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</si>
  <si>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</si>
  <si>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</si>
  <si>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</si>
  <si>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</si>
  <si>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</si>
  <si>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</si>
  <si>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</si>
  <si>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</si>
  <si>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</si>
  <si>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</si>
  <si>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</si>
  <si>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</si>
  <si>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</si>
  <si>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</si>
  <si>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</si>
  <si>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</si>
  <si>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</si>
  <si>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</si>
  <si>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</si>
  <si>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</si>
  <si>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</si>
  <si>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</si>
  <si>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</si>
  <si>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</si>
  <si>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</si>
  <si>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</si>
  <si>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</si>
  <si>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</si>
  <si>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</si>
  <si>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</si>
  <si>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</si>
  <si>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</si>
  <si>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</si>
  <si>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</si>
  <si>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</si>
  <si>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</si>
  <si>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</si>
  <si>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</si>
  <si>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</si>
  <si>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</si>
  <si>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</si>
  <si>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</si>
  <si>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</si>
  <si>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</si>
  <si>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</si>
  <si>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</si>
  <si>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</si>
  <si>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</si>
  <si>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</si>
  <si>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</si>
  <si>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</si>
  <si>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</si>
  <si>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</si>
  <si>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</si>
  <si>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</si>
  <si>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</si>
  <si>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</si>
  <si>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</si>
  <si>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</si>
  <si>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</si>
  <si>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</si>
  <si>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</si>
  <si>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</si>
  <si>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</si>
  <si>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</si>
  <si>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</si>
  <si>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</si>
  <si>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</si>
  <si>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</si>
  <si>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</si>
  <si>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</si>
  <si>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</si>
  <si>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</si>
  <si>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</si>
  <si>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</si>
  <si>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</si>
  <si>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</si>
  <si>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</si>
  <si>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</si>
  <si>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</si>
  <si>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</si>
  <si>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</si>
  <si>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</si>
  <si>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</si>
  <si>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</si>
  <si>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</si>
  <si>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</si>
  <si>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</si>
  <si>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</si>
  <si>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</si>
  <si>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</si>
  <si>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</si>
  <si>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</si>
  <si>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</si>
  <si>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</si>
  <si>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</si>
  <si>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</si>
  <si>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</si>
  <si>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</si>
  <si>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</si>
  <si>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</si>
  <si>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</si>
  <si>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</si>
  <si>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</si>
  <si>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</si>
  <si>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</si>
  <si>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</si>
  <si>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</si>
  <si>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</si>
  <si>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</si>
  <si>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</si>
  <si>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</si>
  <si>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</si>
  <si>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</si>
  <si>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</si>
  <si>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</si>
  <si>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</si>
  <si>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</si>
  <si>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</si>
  <si>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</si>
  <si>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</si>
  <si>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</si>
  <si>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</si>
  <si>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</si>
  <si>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</si>
  <si>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</si>
  <si>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</si>
  <si>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</si>
  <si>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</si>
  <si>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</si>
  <si>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</si>
  <si>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</si>
  <si>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</si>
  <si>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</si>
  <si>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</si>
  <si>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</si>
  <si>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</si>
  <si>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</si>
  <si>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</si>
  <si>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</si>
  <si>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</si>
  <si>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</si>
  <si>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</si>
  <si>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</si>
  <si>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</si>
  <si>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</si>
  <si>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</si>
  <si>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</si>
  <si>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</si>
  <si>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</si>
  <si>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</si>
  <si>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</si>
  <si>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</si>
  <si>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</si>
  <si>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</si>
  <si>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</si>
  <si>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</si>
  <si>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</si>
  <si>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</si>
  <si>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</si>
  <si>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</si>
  <si>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</si>
  <si>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</si>
  <si>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</si>
  <si>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</si>
  <si>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</si>
  <si>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</si>
  <si>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</si>
  <si>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</si>
  <si>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</si>
  <si>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</si>
  <si>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</si>
  <si>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</si>
  <si>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</si>
  <si>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</si>
  <si>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</si>
  <si>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</si>
  <si>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</si>
  <si>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</si>
  <si>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</si>
  <si>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</si>
  <si>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</si>
  <si>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</si>
  <si>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</si>
  <si>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</si>
  <si>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</si>
  <si>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</si>
  <si>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</si>
  <si>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</si>
  <si>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</si>
  <si>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</si>
  <si>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</si>
  <si>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</si>
  <si>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</si>
  <si>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</si>
  <si>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</si>
  <si>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</si>
  <si>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</si>
  <si>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</si>
  <si>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</si>
  <si>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</si>
  <si>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</si>
  <si>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</si>
  <si>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</si>
  <si>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</si>
  <si>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</si>
  <si>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</si>
  <si>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</si>
  <si>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</si>
  <si>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</si>
  <si>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</si>
  <si>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</si>
  <si>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</si>
  <si>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</si>
  <si>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</si>
  <si>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</si>
  <si>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</si>
  <si>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</si>
  <si>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</si>
  <si>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</si>
  <si>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</si>
  <si>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</si>
  <si>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</si>
  <si>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</si>
  <si>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</si>
  <si>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</si>
  <si>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</si>
  <si>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</si>
  <si>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</si>
  <si>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</si>
  <si>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</si>
  <si>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</si>
  <si>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</si>
  <si>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</si>
  <si>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</si>
  <si>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</si>
  <si>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</si>
  <si>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</si>
  <si>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</si>
  <si>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</si>
  <si>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</si>
  <si>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</si>
  <si>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</si>
  <si>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</si>
  <si>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</si>
  <si>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</si>
  <si>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</si>
  <si>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</si>
  <si>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 of people</t>
  </si>
  <si>
    <t>Number of people</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</si>
  <si>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</si>
  <si>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</si>
  <si>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</si>
  <si>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</si>
  <si>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</si>
  <si>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</si>
  <si>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</si>
  <si>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</si>
  <si>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</si>
  <si>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</si>
  <si>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</si>
  <si>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</si>
  <si>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</si>
  <si>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</si>
  <si>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</si>
  <si>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</si>
  <si>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</si>
  <si>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</si>
  <si>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</si>
  <si>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</si>
  <si>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</si>
  <si>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</si>
  <si>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</si>
  <si>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</si>
  <si>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</si>
  <si>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</si>
  <si>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</si>
  <si>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</si>
  <si>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</si>
  <si>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</si>
  <si>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</si>
  <si>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</si>
  <si>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</si>
  <si>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</si>
  <si>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</si>
  <si>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</si>
  <si>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</si>
  <si>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</si>
  <si>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</si>
  <si>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</si>
  <si>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</si>
  <si>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</si>
  <si>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</si>
  <si>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</si>
  <si>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</si>
  <si>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</si>
  <si>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</si>
  <si>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</si>
  <si>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</si>
  <si>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</si>
  <si>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</si>
  <si>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</si>
  <si>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</si>
  <si>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</si>
  <si>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</si>
  <si>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</si>
  <si>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</si>
  <si>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</si>
  <si>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</si>
  <si>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</si>
  <si>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</si>
  <si>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</si>
  <si>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</si>
  <si>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</si>
  <si>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</si>
  <si>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</si>
  <si>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</si>
  <si>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</si>
  <si>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</si>
  <si>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</si>
  <si>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</si>
  <si>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</si>
  <si>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</si>
  <si>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</si>
  <si>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</si>
  <si>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</si>
  <si>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</si>
  <si>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</si>
  <si>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</si>
  <si>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</si>
  <si>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</si>
  <si>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</si>
  <si>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</si>
  <si>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</si>
  <si>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</si>
  <si>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</si>
  <si>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</si>
  <si>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</si>
  <si>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</si>
  <si>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</si>
  <si>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</si>
  <si>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</si>
  <si>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</si>
  <si>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</si>
  <si>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</si>
  <si>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</si>
  <si>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</si>
  <si>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</si>
  <si>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</si>
  <si>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</si>
  <si>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</si>
  <si>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</si>
  <si>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</si>
  <si>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</si>
  <si>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</si>
  <si>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</si>
  <si>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</si>
  <si>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</si>
  <si>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</si>
  <si>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</si>
  <si>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</si>
  <si>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</si>
  <si>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</si>
  <si>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</si>
  <si>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</si>
  <si>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</si>
  <si>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</si>
  <si>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</si>
  <si>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</si>
  <si>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</si>
  <si>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</si>
  <si>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</si>
  <si>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</si>
  <si>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</si>
  <si>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</si>
  <si>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</si>
  <si>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</si>
  <si>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</si>
  <si>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</si>
  <si>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</si>
  <si>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</si>
  <si>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</si>
  <si>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</si>
  <si>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</si>
  <si>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</si>
  <si>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</si>
  <si>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</si>
  <si>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</si>
  <si>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</si>
  <si>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</si>
  <si>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</si>
  <si>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</si>
  <si>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</si>
  <si>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</si>
  <si>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</si>
  <si>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</si>
  <si>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</si>
  <si>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</si>
  <si>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</si>
  <si>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</si>
  <si>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</si>
  <si>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</si>
  <si>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</si>
  <si>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</si>
  <si>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</si>
  <si>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</si>
  <si>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</si>
  <si>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</si>
  <si>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</si>
  <si>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</si>
  <si>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</si>
  <si>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</si>
  <si>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</si>
  <si>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</si>
  <si>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</si>
  <si>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</si>
  <si>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</si>
  <si>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</si>
  <si>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</si>
  <si>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</si>
  <si>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</si>
  <si>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</si>
  <si>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</si>
  <si>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</si>
  <si>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</si>
  <si>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</si>
  <si>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</si>
  <si>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</si>
  <si>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</si>
  <si>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</si>
  <si>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</si>
  <si>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</si>
  <si>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</si>
  <si>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</si>
  <si>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</si>
  <si>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</si>
  <si>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</si>
  <si>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</si>
  <si>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</si>
  <si>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</si>
  <si>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</si>
  <si>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</si>
  <si>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</si>
  <si>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</si>
  <si>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Manual input (specify age group)</t>
  </si>
  <si>
    <t>Eligible population</t>
  </si>
  <si>
    <t>Cash impact (£'000)</t>
  </si>
  <si>
    <t>Adults 40 years and over</t>
  </si>
  <si>
    <t>Adults 50 years and over</t>
  </si>
  <si>
    <t>Adults 60 years and over</t>
  </si>
  <si>
    <t>Children 12-17 years</t>
  </si>
  <si>
    <t>All women</t>
  </si>
  <si>
    <t>Population age group - growth rate selection</t>
  </si>
  <si>
    <t>Unit cost (£)</t>
  </si>
  <si>
    <t>Total cost including VAT (£)</t>
  </si>
  <si>
    <t>PDMonitor</t>
  </si>
  <si>
    <r>
      <rPr>
        <b/>
        <sz val="11"/>
        <rFont val="Arial"/>
        <family val="2"/>
      </rPr>
      <t>Specific population</t>
    </r>
    <r>
      <rPr>
        <sz val="11"/>
        <rFont val="Arial"/>
        <family val="2"/>
      </rPr>
      <t xml:space="preserve"> forecast at 2026/27</t>
    </r>
  </si>
  <si>
    <t>Uptake of the wearable devices</t>
  </si>
  <si>
    <t xml:space="preserve">Kinesia 360 </t>
  </si>
  <si>
    <t xml:space="preserve">Kinesia U </t>
  </si>
  <si>
    <t xml:space="preserve">STAT-ON </t>
  </si>
  <si>
    <t>Total</t>
  </si>
  <si>
    <t>Devices for remote monitoring of Parkinson’s disease</t>
  </si>
  <si>
    <t>People not using the wearable devices</t>
  </si>
  <si>
    <t xml:space="preserve">People using personal KinetiGraph (PKG) </t>
  </si>
  <si>
    <t>People using PDMonitor</t>
  </si>
  <si>
    <t xml:space="preserve">People using STAT-ON </t>
  </si>
  <si>
    <t>Population covered (all ages)</t>
  </si>
  <si>
    <t>Number of people (all ages)</t>
  </si>
  <si>
    <t>Total uptake</t>
  </si>
  <si>
    <t>Number of people and resource impact</t>
  </si>
  <si>
    <t>Prevalence of Parkinson's disease in England</t>
  </si>
  <si>
    <t xml:space="preserve">People using Kinesia 360 </t>
  </si>
  <si>
    <t xml:space="preserve">People using Kinesia U </t>
  </si>
  <si>
    <t>Description</t>
  </si>
  <si>
    <t>Sensors, a tablet, and a charge pad</t>
  </si>
  <si>
    <t>Smartwatch and smartphone application.</t>
  </si>
  <si>
    <t xml:space="preserve">Wrist-worn PKG watch </t>
  </si>
  <si>
    <t>Monitoring device, base charger, a belt with a waist-worn inertia recorder attached, and a mobile application</t>
  </si>
  <si>
    <t>The comparator is clinical judgement of symptoms and need for treatment modification, without the use of remote monitoring devices. The devices could potentially be 
used alongside clinical judgement to help manage symptoms</t>
  </si>
  <si>
    <t>Strategy</t>
  </si>
  <si>
    <t>Remote consultation</t>
  </si>
  <si>
    <t>Standard care</t>
  </si>
  <si>
    <t>One time use</t>
  </si>
  <si>
    <t>Routine use</t>
  </si>
  <si>
    <t>Recurrent use</t>
  </si>
  <si>
    <t>Face to face consultation</t>
  </si>
  <si>
    <t>People using standard of care</t>
  </si>
  <si>
    <t>% eligible to use devices for monitoring of  Parkinson’s disease</t>
  </si>
  <si>
    <t>The guidance covers all people with Parkinson's disease</t>
  </si>
  <si>
    <r>
      <t>Population covered (</t>
    </r>
    <r>
      <rPr>
        <b/>
        <sz val="11"/>
        <color rgb="FFFF0000"/>
        <rFont val="Arial"/>
        <family val="2"/>
      </rPr>
      <t>default is</t>
    </r>
    <r>
      <rPr>
        <b/>
        <sz val="11"/>
        <rFont val="Arial"/>
        <family val="2"/>
      </rPr>
      <t xml:space="preserve"> all population)</t>
    </r>
  </si>
  <si>
    <t>Device</t>
  </si>
  <si>
    <t>SmartBox, 5 sensors and a PDMonitor mobile application</t>
  </si>
  <si>
    <t>Use of the devices will not substitute clinical judgement but aid it. Therefore the template does not include the comparator unit cost. However, organisations can input a cost in the template if considered necessary.</t>
  </si>
  <si>
    <t>Frequency
per year</t>
  </si>
  <si>
    <t xml:space="preserve">Based on the EAG people choosing standard care treatment were assumed to have consultation review appointments every 6 months, with 55% of consultations conducted face-to-face and 45% done remotely. </t>
  </si>
  <si>
    <t>Unit cost 
(local input)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</si>
  <si>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</si>
  <si>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</si>
  <si>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</si>
  <si>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</si>
  <si>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</si>
  <si>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</si>
  <si>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</si>
  <si>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</si>
  <si>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</si>
  <si>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</si>
  <si>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Medication costs</t>
  </si>
  <si>
    <t xml:space="preserve">Personal KinetiGraph (PKG) </t>
  </si>
  <si>
    <t xml:space="preserve">People using Personal KinetiGraph (PKG) </t>
  </si>
  <si>
    <t>Comment</t>
  </si>
  <si>
    <t xml:space="preserve">Remote monitoring used at every follow-up assessment </t>
  </si>
  <si>
    <t>The companies provide training to healthcare professionals so no training costs have been included. Training ranges from 30 minutes for some devices to 2 hours for others.</t>
  </si>
  <si>
    <t>The unit costs are based on 2020 NHS reference costs. Available from:</t>
  </si>
  <si>
    <t>NHS England » 2019/20 National Cost Collection Data Publication</t>
  </si>
  <si>
    <r>
      <t xml:space="preserve">Manual input </t>
    </r>
    <r>
      <rPr>
        <b/>
        <sz val="11"/>
        <color rgb="FFFF0000"/>
        <rFont val="Arial"/>
        <family val="2"/>
      </rPr>
      <t>(total population, all ages)</t>
    </r>
  </si>
  <si>
    <t>Organisations should amend in line with local practice.</t>
  </si>
  <si>
    <t xml:space="preserve">The resource impact model (template) considers the costs of the remote monitoring 
devices, implementation costs, follow-up consultations and medication costs. </t>
  </si>
  <si>
    <t>Used in follow-up pathway, 6 months between consultations to reduce consultations and facilitate treatment titration</t>
  </si>
  <si>
    <t>Organisations should amend the blue highlighted cells in line with local practice</t>
  </si>
  <si>
    <t>Review appointments every 6-months</t>
  </si>
  <si>
    <t>Remote assessment in conjunction with baseline consultation</t>
  </si>
  <si>
    <t>a. Included for completeness. Cost should be for people not using device only.</t>
  </si>
  <si>
    <t>Neurology TFC 400 consultant led face to face non admitted WF01A follow up</t>
  </si>
  <si>
    <t>Neurology TFC 400 consultant led non face to face non admitted WF01C follow up</t>
  </si>
  <si>
    <t>Local input required. 5% included as a potential suggested percentage by clinical experts</t>
  </si>
  <si>
    <t>Local input required</t>
  </si>
  <si>
    <t>Local input required.  See unit costs worksheet table 5 for suggested values</t>
  </si>
  <si>
    <t>Total device procurement costs</t>
  </si>
  <si>
    <t>Remote monitoring device costs</t>
  </si>
  <si>
    <t>Total costs of face to face appointments</t>
  </si>
  <si>
    <t>Total costs of non-face to face appointments</t>
  </si>
  <si>
    <t>Total change in medication costs</t>
  </si>
  <si>
    <t xml:space="preserve">Total resource impact </t>
  </si>
  <si>
    <t>Neurology TFC 400 non-consultant led face to face non admitted WF01A follow up</t>
  </si>
  <si>
    <t>Neurology TFC 400 non-consultant led non face to face non admitted WF01C follow up</t>
  </si>
  <si>
    <t>The economic model used consultant led unit costs. Where this is not applicable, organisations can use the non-consultant led unit costs.</t>
  </si>
  <si>
    <t>The percentages are based on the health economic modelling and they can be adjusted locally to reflect local practice.</t>
  </si>
  <si>
    <t>Average annual cost £</t>
  </si>
  <si>
    <t>However, clinical experts suggest that some areas procure the each of the relevant monitoring devices as a package. Where applicable, the package price can be entered above.</t>
  </si>
  <si>
    <t>Non-face to face consultations (clinical or non-clinical led)</t>
  </si>
  <si>
    <t>Face to face consultations (assumed 2 per person per year. See unit costs worksheet)</t>
  </si>
  <si>
    <t>Current number of follow-up appointments per year</t>
  </si>
  <si>
    <t>Package cost per patient (£)</t>
  </si>
  <si>
    <t>Future number of follow-up appointments per year</t>
  </si>
  <si>
    <t>Use of the remote monitoring devices incurs an additional cost to standard of care. Users can input the number of current and future follow-up appointments in the blue highlighted cells</t>
  </si>
  <si>
    <t>Non-face to face consultations (assumed 2 per person per year. See unit costs worksheet)</t>
  </si>
  <si>
    <t>VAT if 
applicable</t>
  </si>
  <si>
    <t>Commissioners should consider the available payment options for the technologies when deciding which to use (for example, pay per use, a subscription model or outright purchase).</t>
  </si>
  <si>
    <t>Intervention option</t>
  </si>
  <si>
    <t>People 
using 
devices</t>
  </si>
  <si>
    <t>Average 
annual cost £</t>
  </si>
  <si>
    <t>Incremental 
cost (£)</t>
  </si>
  <si>
    <r>
      <t>People not using devices</t>
    </r>
    <r>
      <rPr>
        <b/>
        <vertAlign val="superscript"/>
        <sz val="10"/>
        <rFont val="Arial"/>
        <family val="2"/>
      </rPr>
      <t>(b)</t>
    </r>
  </si>
  <si>
    <r>
      <t>Standard of care</t>
    </r>
    <r>
      <rPr>
        <vertAlign val="superscript"/>
        <sz val="10"/>
        <rFont val="Arial"/>
        <family val="2"/>
      </rPr>
      <t>(a)</t>
    </r>
  </si>
  <si>
    <t>b. Unit cost for people not using devices is assumed to be equivalent to standard of care.</t>
  </si>
  <si>
    <t>Table 1. Device costs</t>
  </si>
  <si>
    <t>Table 2a. Consultation led appointments</t>
  </si>
  <si>
    <t>Table 2b. Non consultant led appointments</t>
  </si>
  <si>
    <t>Table 3. Consultation appointment type</t>
  </si>
  <si>
    <t>Table 4. Estimated number of appointments</t>
  </si>
  <si>
    <t>Table 5. Medication costs, annual (Levodopa equivalent dose)</t>
  </si>
  <si>
    <t>Resource impact over time is presented for illustrative purposes only. Progression towards implementation will vary according to baseline position and degree of change needed.</t>
  </si>
  <si>
    <t>Standard of care cost (if applicable)</t>
  </si>
  <si>
    <t>The number of annual appointments are in line with NICE clinical guideline recommendations. Users can input the number of current and future follow-up appointments in the blue highlighted cells</t>
  </si>
  <si>
    <t xml:space="preserve">The incidence and prevalence of Parkinson’s in the UK. Based on table 8 with 121,927/55,997,686 England population in 2018.  www.parkinsons.org.uk </t>
  </si>
  <si>
    <r>
      <t>Population growth rate projections (based on 2020 population baseline)</t>
    </r>
    <r>
      <rPr>
        <b/>
        <sz val="11"/>
        <color rgb="FFFF0000"/>
        <rFont val="Arial"/>
        <family val="2"/>
      </rPr>
      <t xml:space="preserve"> </t>
    </r>
  </si>
  <si>
    <t xml:space="preserve">Projected increase in incidence or prevalence 
</t>
  </si>
  <si>
    <t>Payment option</t>
  </si>
  <si>
    <t>Per use</t>
  </si>
  <si>
    <t>Per month</t>
  </si>
  <si>
    <t>Per licence</t>
  </si>
  <si>
    <t>Per patient per month</t>
  </si>
  <si>
    <t xml:space="preserve">The cost of PKG is £225 per use. Annual cost will vary depending on number of patients and number of uses. Annual cost assumes a patient uses the device twice per year. Organisations can amend if frequency of use exceeds </t>
  </si>
  <si>
    <t>the assumption used in the template.</t>
  </si>
  <si>
    <t>The annual STAT-ON license subscription comprises of unlimited reports download (for unlimited patients).  Cost per person will vary locally depending on how used.</t>
  </si>
  <si>
    <t>Face to face appointments (clinical or non-clinical led)</t>
  </si>
  <si>
    <t>© NICE 2023. All rights reserved. Subject to Notice of rights.</t>
  </si>
  <si>
    <t xml:space="preserve">The price of PDMonitor varies according to use. An outright purchase option is £12,000 per patient.  A yearly subscription is £350 per patient per month. Discounts are also possible, based on volume. This pricing assumes longer term </t>
  </si>
  <si>
    <t>use by each patient using the device at their home. Alternative uses optimized for the patient are possible using one device for multiple patients. Please contact the company for more details on the discounts and special 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</si>
</sst>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
    <numFmt numFmtId="165" formatCode="_-* #,##0_-;\-* #,##0_-;_-* &quot;-&quot;??_-;_-@_-"/>
    <numFmt numFmtId="166" formatCode="_(* #,##0.00_);_(* \(#,##0.00\);_(* &quot;-&quot;??_);_(@_)"/>
    <numFmt numFmtId="167" formatCode="&quot;£&quot;#,##0.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sz val="9"/>
      <color indexed="81"/>
      <name val="Tahoma"/>
      <family val="2"/>
    </font>
    <font>
      <b/>
      <sz val="9"/>
      <color indexed="81"/>
      <name val="Tahoma"/>
      <family val="2"/>
    </font>
    <font>
      <sz val="10"/>
      <color theme="1"/>
      <name val="Calibri"/>
      <family val="2"/>
      <scheme val="minor"/>
    </font>
    <font>
      <b/>
      <sz val="10"/>
      <color theme="1"/>
      <name val="Arial"/>
      <family val="2"/>
    </font>
    <font>
      <b/>
      <vertAlign val="superscript"/>
      <sz val="10"/>
      <name val="Arial"/>
      <family val="2"/>
    </font>
    <font>
      <vertAlign val="superscript"/>
      <sz val="1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48" applyNumberFormat="0" applyFill="0" applyAlignment="0" applyProtection="0"/>
    <xf numFmtId="0" fontId="21" fillId="0" borderId="48" applyNumberFormat="0" applyFill="0" applyAlignment="0" applyProtection="0"/>
  </cellStyleXfs>
  <cellXfs count="556">
    <xf numFmtId="0" fontId="0" fillId="0" borderId="0" xfId="0"/>
    <xf numFmtId="0" fontId="6" fillId="24" borderId="0" xfId="0" applyFont="1" applyFill="1"/>
    <xf numFmtId="0" fontId="33" fillId="0" borderId="0" xfId="0" applyFont="1"/>
    <xf numFmtId="0" fontId="2" fillId="24" borderId="0" xfId="82" applyFill="1"/>
    <xf numFmtId="0" fontId="33" fillId="0" borderId="0" xfId="0" applyFont="1" applyAlignment="1">
      <alignment wrapText="1"/>
    </xf>
    <xf numFmtId="0" fontId="33" fillId="25" borderId="15" xfId="0" applyFont="1" applyFill="1" applyBorder="1" applyAlignment="1">
      <alignment wrapText="1"/>
    </xf>
    <xf numFmtId="0" fontId="33" fillId="25" borderId="24"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4" xfId="0" applyFont="1" applyFill="1" applyBorder="1"/>
    <xf numFmtId="0" fontId="7" fillId="24" borderId="0" xfId="82" applyFont="1" applyFill="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1" xfId="0" applyFont="1" applyBorder="1" applyAlignment="1">
      <alignment horizontal="center" vertical="center" wrapText="1"/>
    </xf>
    <xf numFmtId="0" fontId="37" fillId="0" borderId="46"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2" xfId="0" applyFont="1" applyBorder="1" applyAlignment="1">
      <alignment horizontal="left"/>
    </xf>
    <xf numFmtId="165"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3" xfId="0" applyNumberFormat="1" applyFont="1" applyFill="1" applyBorder="1" applyAlignment="1">
      <alignment horizontal="left"/>
    </xf>
    <xf numFmtId="165"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4" xfId="0" applyFont="1" applyBorder="1" applyAlignment="1">
      <alignment horizontal="left"/>
    </xf>
    <xf numFmtId="165" fontId="37" fillId="0" borderId="45"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7"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4" xfId="0" applyFont="1" applyFill="1" applyBorder="1"/>
    <xf numFmtId="0" fontId="8" fillId="0" borderId="37" xfId="0" applyFont="1" applyBorder="1"/>
    <xf numFmtId="3" fontId="8" fillId="0" borderId="10" xfId="0" applyNumberFormat="1" applyFont="1" applyBorder="1"/>
    <xf numFmtId="3" fontId="8" fillId="0" borderId="37" xfId="0" applyNumberFormat="1" applyFont="1" applyBorder="1"/>
    <xf numFmtId="3" fontId="37" fillId="0" borderId="10" xfId="0" applyNumberFormat="1" applyFont="1" applyBorder="1"/>
    <xf numFmtId="3" fontId="37" fillId="0" borderId="37" xfId="0" applyNumberFormat="1" applyFont="1" applyBorder="1"/>
    <xf numFmtId="0" fontId="7" fillId="0" borderId="24" xfId="0" applyFont="1" applyBorder="1"/>
    <xf numFmtId="0" fontId="7" fillId="0" borderId="37" xfId="0" applyFont="1" applyBorder="1"/>
    <xf numFmtId="0" fontId="33" fillId="0" borderId="10" xfId="0" applyFont="1" applyBorder="1"/>
    <xf numFmtId="0" fontId="33" fillId="0" borderId="37" xfId="0" applyFont="1" applyBorder="1"/>
    <xf numFmtId="3" fontId="33" fillId="0" borderId="10" xfId="0" applyNumberFormat="1" applyFont="1" applyBorder="1"/>
    <xf numFmtId="3" fontId="33" fillId="0" borderId="37"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4" xfId="0" applyFont="1" applyFill="1" applyBorder="1"/>
    <xf numFmtId="3" fontId="7" fillId="0" borderId="10" xfId="0" applyNumberFormat="1" applyFont="1" applyBorder="1"/>
    <xf numFmtId="3" fontId="7" fillId="0" borderId="37" xfId="0" applyNumberFormat="1" applyFont="1" applyBorder="1"/>
    <xf numFmtId="0" fontId="33" fillId="0" borderId="24" xfId="0" applyFont="1" applyBorder="1"/>
    <xf numFmtId="0" fontId="33" fillId="36" borderId="16" xfId="0" applyFont="1" applyFill="1" applyBorder="1"/>
    <xf numFmtId="0" fontId="7" fillId="0" borderId="35" xfId="0" applyFont="1" applyBorder="1"/>
    <xf numFmtId="3" fontId="7" fillId="0" borderId="38" xfId="0" applyNumberFormat="1" applyFont="1" applyBorder="1"/>
    <xf numFmtId="3" fontId="7" fillId="0" borderId="35" xfId="0" applyNumberFormat="1" applyFont="1" applyBorder="1"/>
    <xf numFmtId="3" fontId="33" fillId="0" borderId="38" xfId="0" applyNumberFormat="1" applyFont="1" applyBorder="1"/>
    <xf numFmtId="3" fontId="33" fillId="0" borderId="35" xfId="0" applyNumberFormat="1" applyFont="1" applyBorder="1"/>
    <xf numFmtId="0" fontId="33" fillId="36" borderId="24"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7"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5" xfId="0" applyFont="1" applyBorder="1"/>
    <xf numFmtId="3" fontId="8" fillId="0" borderId="38" xfId="0" applyNumberFormat="1" applyFont="1" applyBorder="1"/>
    <xf numFmtId="3" fontId="37" fillId="0" borderId="38" xfId="0" applyNumberFormat="1" applyFont="1" applyBorder="1"/>
    <xf numFmtId="3" fontId="37" fillId="0" borderId="35" xfId="0" applyNumberFormat="1" applyFont="1" applyBorder="1"/>
    <xf numFmtId="3" fontId="8" fillId="0" borderId="35" xfId="0" applyNumberFormat="1" applyFont="1" applyBorder="1"/>
    <xf numFmtId="0" fontId="37" fillId="0" borderId="16" xfId="0" applyFont="1" applyBorder="1"/>
    <xf numFmtId="0" fontId="37" fillId="0" borderId="24" xfId="0" applyFont="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5" xfId="0" applyFont="1" applyBorder="1"/>
    <xf numFmtId="0" fontId="33" fillId="0" borderId="38"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5" fillId="29" borderId="0" xfId="0" applyNumberFormat="1" applyFont="1" applyFill="1"/>
    <xf numFmtId="0" fontId="45" fillId="29" borderId="29" xfId="0" applyFont="1" applyFill="1" applyBorder="1" applyAlignment="1">
      <alignment horizontal="left" vertical="top" wrapText="1"/>
    </xf>
    <xf numFmtId="0" fontId="45" fillId="29" borderId="0" xfId="0" applyFont="1" applyFill="1" applyAlignment="1">
      <alignment horizontal="left" vertical="top" wrapText="1"/>
    </xf>
    <xf numFmtId="165"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8" xfId="0" applyFont="1" applyFill="1" applyBorder="1" applyAlignment="1">
      <alignment horizontal="left"/>
    </xf>
    <xf numFmtId="0" fontId="33" fillId="26" borderId="38" xfId="0" applyFont="1" applyFill="1" applyBorder="1"/>
    <xf numFmtId="0" fontId="33" fillId="26" borderId="35"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9"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7" xfId="0" applyFont="1" applyFill="1" applyBorder="1"/>
    <xf numFmtId="0" fontId="37" fillId="29" borderId="0" xfId="0" applyFont="1" applyFill="1" applyAlignment="1">
      <alignment horizontal="left"/>
    </xf>
    <xf numFmtId="165" fontId="33" fillId="26" borderId="15" xfId="56" applyNumberFormat="1" applyFont="1" applyFill="1" applyBorder="1" applyAlignment="1">
      <alignment horizontal="right"/>
    </xf>
    <xf numFmtId="49" fontId="7" fillId="0" borderId="24" xfId="0" applyNumberFormat="1" applyFont="1" applyBorder="1"/>
    <xf numFmtId="49" fontId="33" fillId="0" borderId="39"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7" xfId="0" applyNumberFormat="1" applyFont="1" applyBorder="1"/>
    <xf numFmtId="0" fontId="8" fillId="0" borderId="0" xfId="0" applyFont="1"/>
    <xf numFmtId="0" fontId="8" fillId="0" borderId="24" xfId="0" applyFont="1" applyBorder="1"/>
    <xf numFmtId="49" fontId="8" fillId="0" borderId="39"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7" xfId="0" applyFont="1" applyBorder="1"/>
    <xf numFmtId="0" fontId="8" fillId="0" borderId="12" xfId="0" applyFont="1" applyBorder="1"/>
    <xf numFmtId="0" fontId="2" fillId="28" borderId="53" xfId="87" applyFont="1" applyFill="1" applyBorder="1" applyAlignment="1">
      <alignment horizontal="left" vertical="center" wrapText="1"/>
    </xf>
    <xf numFmtId="0" fontId="5" fillId="28" borderId="53" xfId="0" applyFont="1" applyFill="1" applyBorder="1" applyAlignment="1">
      <alignment horizontal="left" vertical="center" wrapText="1"/>
    </xf>
    <xf numFmtId="0" fontId="39" fillId="28" borderId="53" xfId="72" applyFont="1" applyFill="1" applyBorder="1" applyAlignment="1" applyProtection="1">
      <alignment horizontal="left" vertical="center" wrapText="1"/>
    </xf>
    <xf numFmtId="0" fontId="5" fillId="28" borderId="53"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38" xfId="0" applyFont="1" applyFill="1" applyBorder="1"/>
    <xf numFmtId="0" fontId="37" fillId="27" borderId="35"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8" xfId="0" applyFont="1" applyFill="1" applyBorder="1" applyAlignment="1">
      <alignment vertical="center" wrapText="1"/>
    </xf>
    <xf numFmtId="0" fontId="37" fillId="30" borderId="35" xfId="0" applyFont="1" applyFill="1" applyBorder="1" applyAlignment="1">
      <alignment vertical="center" wrapText="1"/>
    </xf>
    <xf numFmtId="0" fontId="32" fillId="24" borderId="0" xfId="72" applyFill="1" applyBorder="1" applyAlignment="1" applyProtection="1"/>
    <xf numFmtId="0" fontId="33" fillId="0" borderId="30"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lignment horizontal="left" vertical="center"/>
    </xf>
    <xf numFmtId="0" fontId="5" fillId="28" borderId="53" xfId="72" applyFont="1" applyFill="1" applyBorder="1" applyAlignment="1" applyProtection="1">
      <alignment horizontal="left" vertical="center" wrapText="1"/>
    </xf>
    <xf numFmtId="0" fontId="2" fillId="28" borderId="53" xfId="72" applyFont="1" applyFill="1" applyBorder="1" applyAlignment="1" applyProtection="1">
      <alignment horizontal="left" vertical="center" wrapText="1"/>
    </xf>
    <xf numFmtId="0" fontId="5" fillId="28" borderId="53" xfId="105" applyFont="1" applyFill="1" applyBorder="1" applyAlignment="1">
      <alignment vertical="center" wrapText="1"/>
    </xf>
    <xf numFmtId="3" fontId="0" fillId="0" borderId="0" xfId="0" applyNumberFormat="1"/>
    <xf numFmtId="0" fontId="8" fillId="24" borderId="61" xfId="0" applyFont="1" applyFill="1" applyBorder="1" applyAlignment="1">
      <alignment horizontal="left" vertical="center" wrapText="1"/>
    </xf>
    <xf numFmtId="0" fontId="8" fillId="28" borderId="31" xfId="0" applyFont="1" applyFill="1" applyBorder="1" applyAlignment="1">
      <alignment horizontal="left" vertical="center" wrapText="1"/>
    </xf>
    <xf numFmtId="0" fontId="8" fillId="0" borderId="0" xfId="0" applyFont="1" applyAlignment="1">
      <alignment horizontal="left" vertical="center" wrapText="1"/>
    </xf>
    <xf numFmtId="0" fontId="47" fillId="37" borderId="30" xfId="0" applyFont="1" applyFill="1" applyBorder="1" applyAlignment="1">
      <alignment vertical="center" wrapText="1"/>
    </xf>
    <xf numFmtId="0" fontId="47" fillId="0" borderId="0" xfId="0" applyFont="1" applyAlignment="1">
      <alignment vertical="center" wrapText="1"/>
    </xf>
    <xf numFmtId="3" fontId="0" fillId="0" borderId="11" xfId="0" applyNumberFormat="1" applyBorder="1"/>
    <xf numFmtId="164" fontId="0" fillId="0" borderId="11" xfId="0" applyNumberFormat="1" applyBorder="1"/>
    <xf numFmtId="164" fontId="0" fillId="0" borderId="57" xfId="0" applyNumberFormat="1" applyBorder="1"/>
    <xf numFmtId="3" fontId="55" fillId="28" borderId="56" xfId="0" applyNumberFormat="1" applyFont="1" applyFill="1" applyBorder="1"/>
    <xf numFmtId="164" fontId="55" fillId="28" borderId="56" xfId="0" applyNumberFormat="1" applyFont="1" applyFill="1" applyBorder="1"/>
    <xf numFmtId="164" fontId="55" fillId="28" borderId="54" xfId="0" applyNumberFormat="1" applyFont="1" applyFill="1" applyBorder="1"/>
    <xf numFmtId="164" fontId="56" fillId="28" borderId="19" xfId="0" applyNumberFormat="1" applyFont="1" applyFill="1" applyBorder="1" applyAlignment="1">
      <alignment vertical="center"/>
    </xf>
    <xf numFmtId="0" fontId="39" fillId="28" borderId="53" xfId="72" applyFont="1" applyFill="1" applyBorder="1" applyAlignment="1" applyProtection="1">
      <alignment vertical="center" wrapText="1"/>
    </xf>
    <xf numFmtId="0" fontId="56" fillId="28" borderId="25" xfId="0" applyFont="1" applyFill="1" applyBorder="1" applyAlignment="1">
      <alignment vertical="center"/>
    </xf>
    <xf numFmtId="0" fontId="56" fillId="28" borderId="26" xfId="0" applyFont="1" applyFill="1" applyBorder="1" applyAlignment="1">
      <alignment vertical="center"/>
    </xf>
    <xf numFmtId="0" fontId="32" fillId="0" borderId="11" xfId="72" applyBorder="1" applyAlignment="1" applyProtection="1">
      <alignment vertical="center" wrapText="1"/>
    </xf>
    <xf numFmtId="0" fontId="47" fillId="0" borderId="0" xfId="0" applyFont="1" applyAlignment="1">
      <alignment vertical="center"/>
    </xf>
    <xf numFmtId="0" fontId="47" fillId="37" borderId="11" xfId="0" applyFont="1" applyFill="1" applyBorder="1" applyAlignment="1">
      <alignment horizontal="left" vertical="center"/>
    </xf>
    <xf numFmtId="0" fontId="37" fillId="0" borderId="41" xfId="0" applyFont="1" applyBorder="1" applyAlignment="1">
      <alignment vertical="center"/>
    </xf>
    <xf numFmtId="0" fontId="37" fillId="0" borderId="42" xfId="0" applyFont="1" applyBorder="1" applyAlignment="1">
      <alignment vertical="center"/>
    </xf>
    <xf numFmtId="0" fontId="37" fillId="0" borderId="67" xfId="0" applyFont="1" applyBorder="1"/>
    <xf numFmtId="0" fontId="53" fillId="24" borderId="0" xfId="0" applyFont="1" applyFill="1"/>
    <xf numFmtId="0" fontId="52" fillId="0" borderId="0" xfId="0" applyFont="1" applyAlignment="1">
      <alignment vertical="center"/>
    </xf>
    <xf numFmtId="0" fontId="52" fillId="0" borderId="0" xfId="0" applyFont="1"/>
    <xf numFmtId="0" fontId="57" fillId="0" borderId="0" xfId="72" applyFont="1" applyFill="1" applyBorder="1" applyAlignment="1" applyProtection="1">
      <alignment horizontal="left" vertical="top"/>
    </xf>
    <xf numFmtId="0" fontId="58" fillId="0" borderId="0" xfId="0" applyFont="1"/>
    <xf numFmtId="0" fontId="51" fillId="0" borderId="21" xfId="0" applyFont="1" applyBorder="1" applyAlignment="1" applyProtection="1">
      <alignment vertical="center" wrapText="1"/>
      <protection locked="0"/>
    </xf>
    <xf numFmtId="3" fontId="52" fillId="0" borderId="14" xfId="0" applyNumberFormat="1" applyFont="1" applyBorder="1" applyAlignment="1" applyProtection="1">
      <alignment horizontal="center" vertical="center"/>
      <protection locked="0"/>
    </xf>
    <xf numFmtId="0" fontId="59" fillId="25" borderId="0" xfId="82" applyFont="1" applyFill="1"/>
    <xf numFmtId="0" fontId="46" fillId="0" borderId="0" xfId="0" applyFont="1"/>
    <xf numFmtId="0" fontId="52" fillId="0" borderId="0" xfId="82" applyFont="1"/>
    <xf numFmtId="3" fontId="0" fillId="0" borderId="12" xfId="0" applyNumberFormat="1" applyBorder="1"/>
    <xf numFmtId="3" fontId="55" fillId="28" borderId="68" xfId="0" applyNumberFormat="1" applyFont="1" applyFill="1" applyBorder="1"/>
    <xf numFmtId="3" fontId="0" fillId="0" borderId="42" xfId="0" applyNumberFormat="1" applyBorder="1"/>
    <xf numFmtId="164" fontId="0" fillId="0" borderId="42" xfId="0" applyNumberFormat="1" applyBorder="1"/>
    <xf numFmtId="164" fontId="55" fillId="28" borderId="55" xfId="0" applyNumberFormat="1" applyFont="1" applyFill="1" applyBorder="1"/>
    <xf numFmtId="0" fontId="58" fillId="25" borderId="0" xfId="0" applyFont="1" applyFill="1" applyAlignment="1">
      <alignment horizontal="right" vertical="center" wrapText="1"/>
    </xf>
    <xf numFmtId="0" fontId="58" fillId="0" borderId="0" xfId="0" applyFont="1" applyAlignment="1">
      <alignment horizontal="left"/>
    </xf>
    <xf numFmtId="3" fontId="52" fillId="0" borderId="0" xfId="0" applyNumberFormat="1" applyFont="1"/>
    <xf numFmtId="0" fontId="58" fillId="0" borderId="0" xfId="0" applyFont="1" applyAlignment="1">
      <alignment horizontal="right" vertical="center" wrapText="1"/>
    </xf>
    <xf numFmtId="0" fontId="58" fillId="0" borderId="0" xfId="0" applyFont="1" applyAlignment="1">
      <alignment horizontal="left" vertical="center"/>
    </xf>
    <xf numFmtId="3" fontId="52" fillId="0" borderId="0" xfId="0" applyNumberFormat="1" applyFont="1" applyAlignment="1">
      <alignment vertical="center"/>
    </xf>
    <xf numFmtId="164" fontId="52" fillId="0" borderId="0" xfId="0" applyNumberFormat="1" applyFont="1" applyAlignment="1">
      <alignment horizontal="right"/>
    </xf>
    <xf numFmtId="164" fontId="52" fillId="0" borderId="0" xfId="0" applyNumberFormat="1" applyFont="1"/>
    <xf numFmtId="3" fontId="33" fillId="0" borderId="53" xfId="0" applyNumberFormat="1" applyFont="1" applyBorder="1"/>
    <xf numFmtId="164" fontId="37" fillId="24" borderId="62" xfId="0" applyNumberFormat="1" applyFont="1" applyFill="1" applyBorder="1"/>
    <xf numFmtId="0" fontId="33" fillId="0" borderId="30" xfId="0" applyFont="1" applyBorder="1" applyAlignment="1">
      <alignment vertical="center"/>
    </xf>
    <xf numFmtId="3" fontId="33" fillId="0" borderId="53" xfId="0" applyNumberFormat="1" applyFont="1" applyBorder="1" applyAlignment="1">
      <alignment vertical="center"/>
    </xf>
    <xf numFmtId="3" fontId="33" fillId="0" borderId="53" xfId="0" applyNumberFormat="1" applyFont="1" applyBorder="1" applyAlignment="1">
      <alignment horizontal="center" vertical="center"/>
    </xf>
    <xf numFmtId="164" fontId="37" fillId="28" borderId="25" xfId="0" applyNumberFormat="1" applyFont="1" applyFill="1" applyBorder="1" applyAlignment="1">
      <alignment vertical="center"/>
    </xf>
    <xf numFmtId="164" fontId="37" fillId="28" borderId="26" xfId="0" applyNumberFormat="1" applyFont="1" applyFill="1" applyBorder="1" applyAlignment="1">
      <alignment vertical="center"/>
    </xf>
    <xf numFmtId="164" fontId="33" fillId="0" borderId="0" xfId="0" applyNumberFormat="1" applyFont="1" applyAlignment="1">
      <alignment horizontal="right"/>
    </xf>
    <xf numFmtId="164"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6" fillId="0" borderId="0" xfId="0" applyFont="1" applyAlignment="1">
      <alignment vertical="center"/>
    </xf>
    <xf numFmtId="0" fontId="38" fillId="0" borderId="0" xfId="0" applyFont="1"/>
    <xf numFmtId="3" fontId="8" fillId="0" borderId="12" xfId="0" applyNumberFormat="1" applyFont="1" applyBorder="1"/>
    <xf numFmtId="3" fontId="8" fillId="0" borderId="11" xfId="0" applyNumberFormat="1" applyFont="1" applyBorder="1"/>
    <xf numFmtId="0" fontId="7" fillId="0" borderId="38" xfId="0" applyFont="1" applyBorder="1"/>
    <xf numFmtId="0" fontId="7" fillId="0" borderId="0" xfId="0" applyFont="1"/>
    <xf numFmtId="0" fontId="46" fillId="37" borderId="46" xfId="0" applyFont="1" applyFill="1" applyBorder="1" applyAlignment="1">
      <alignment horizontal="center" vertical="center" wrapText="1"/>
    </xf>
    <xf numFmtId="0" fontId="0" fillId="24" borderId="46" xfId="0" applyFill="1" applyBorder="1" applyAlignment="1">
      <alignment horizontal="center" vertical="center" wrapText="1"/>
    </xf>
    <xf numFmtId="3" fontId="53" fillId="0" borderId="0" xfId="0" applyNumberFormat="1" applyFont="1" applyAlignment="1">
      <alignment horizontal="right"/>
    </xf>
    <xf numFmtId="0" fontId="8" fillId="0" borderId="17" xfId="0" applyFont="1" applyBorder="1"/>
    <xf numFmtId="0" fontId="52" fillId="0" borderId="0" xfId="0" applyFont="1" applyAlignment="1">
      <alignment horizontal="center"/>
    </xf>
    <xf numFmtId="0" fontId="52" fillId="39" borderId="64" xfId="0" applyFont="1" applyFill="1" applyBorder="1" applyAlignment="1">
      <alignment horizontal="center" wrapText="1"/>
    </xf>
    <xf numFmtId="0" fontId="33" fillId="24" borderId="46" xfId="0" applyFont="1" applyFill="1" applyBorder="1" applyAlignment="1">
      <alignment horizontal="center" wrapText="1"/>
    </xf>
    <xf numFmtId="0" fontId="33" fillId="24" borderId="66" xfId="0" applyFont="1" applyFill="1" applyBorder="1" applyAlignment="1">
      <alignment horizontal="center" wrapText="1"/>
    </xf>
    <xf numFmtId="0" fontId="48" fillId="37" borderId="12" xfId="0" applyFont="1" applyFill="1" applyBorder="1" applyAlignment="1">
      <alignment horizontal="center"/>
    </xf>
    <xf numFmtId="0" fontId="33" fillId="28" borderId="28" xfId="0" applyFont="1" applyFill="1" applyBorder="1" applyAlignment="1">
      <alignment horizontal="center" wrapText="1"/>
    </xf>
    <xf numFmtId="3" fontId="33" fillId="0" borderId="53" xfId="0" applyNumberFormat="1" applyFont="1" applyBorder="1" applyAlignment="1">
      <alignment horizontal="center" wrapText="1"/>
    </xf>
    <xf numFmtId="164" fontId="62" fillId="28" borderId="25" xfId="0" applyNumberFormat="1" applyFont="1" applyFill="1" applyBorder="1" applyAlignment="1">
      <alignment horizontal="right" vertical="center"/>
    </xf>
    <xf numFmtId="3" fontId="62" fillId="28" borderId="25" xfId="0" applyNumberFormat="1" applyFont="1" applyFill="1" applyBorder="1" applyAlignment="1">
      <alignment horizontal="center" vertical="center"/>
    </xf>
    <xf numFmtId="0" fontId="37" fillId="24" borderId="67" xfId="0" applyFont="1" applyFill="1" applyBorder="1"/>
    <xf numFmtId="3" fontId="33" fillId="38" borderId="22" xfId="0" applyNumberFormat="1" applyFont="1" applyFill="1" applyBorder="1" applyAlignment="1">
      <alignment horizontal="center" wrapText="1"/>
    </xf>
    <xf numFmtId="0" fontId="7" fillId="0" borderId="42" xfId="0" applyFont="1" applyBorder="1" applyAlignment="1">
      <alignment horizontal="left" vertical="center"/>
    </xf>
    <xf numFmtId="164" fontId="37" fillId="24" borderId="56" xfId="0" applyNumberFormat="1" applyFont="1" applyFill="1" applyBorder="1"/>
    <xf numFmtId="164" fontId="37" fillId="28" borderId="20" xfId="0" applyNumberFormat="1" applyFont="1" applyFill="1" applyBorder="1" applyAlignment="1">
      <alignment vertical="center"/>
    </xf>
    <xf numFmtId="0" fontId="46" fillId="37" borderId="46" xfId="0" applyFont="1" applyFill="1" applyBorder="1" applyAlignment="1">
      <alignment horizontal="center" wrapText="1"/>
    </xf>
    <xf numFmtId="0" fontId="46" fillId="37" borderId="29" xfId="0" applyFont="1" applyFill="1" applyBorder="1" applyAlignment="1">
      <alignment horizontal="center" wrapText="1"/>
    </xf>
    <xf numFmtId="0" fontId="0" fillId="24" borderId="46"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4" fillId="0" borderId="0" xfId="0" applyFont="1" applyAlignment="1">
      <alignment vertical="center"/>
    </xf>
    <xf numFmtId="0" fontId="55" fillId="0" borderId="0" xfId="0" applyFont="1" applyAlignment="1">
      <alignment vertical="center"/>
    </xf>
    <xf numFmtId="0" fontId="50" fillId="39" borderId="19" xfId="0" applyFont="1" applyFill="1" applyBorder="1" applyAlignment="1">
      <alignment vertical="center"/>
    </xf>
    <xf numFmtId="0" fontId="50" fillId="39" borderId="23" xfId="0" applyFont="1" applyFill="1" applyBorder="1" applyAlignment="1">
      <alignment horizontal="center" vertical="center"/>
    </xf>
    <xf numFmtId="0" fontId="4" fillId="0" borderId="0" xfId="0" applyFont="1" applyAlignment="1">
      <alignment horizontal="left" vertical="center"/>
    </xf>
    <xf numFmtId="0" fontId="50" fillId="0" borderId="0" xfId="0" applyFont="1" applyAlignment="1">
      <alignment vertical="center"/>
    </xf>
    <xf numFmtId="0" fontId="0" fillId="24" borderId="63" xfId="0" applyFill="1" applyBorder="1" applyAlignment="1">
      <alignment horizontal="center" wrapText="1"/>
    </xf>
    <xf numFmtId="3" fontId="55" fillId="28" borderId="71" xfId="0" applyNumberFormat="1" applyFont="1" applyFill="1" applyBorder="1"/>
    <xf numFmtId="3" fontId="0" fillId="0" borderId="57" xfId="0" applyNumberFormat="1" applyBorder="1"/>
    <xf numFmtId="3" fontId="55" fillId="28" borderId="54" xfId="0" applyNumberFormat="1" applyFont="1" applyFill="1" applyBorder="1"/>
    <xf numFmtId="3" fontId="55" fillId="28" borderId="72" xfId="0" applyNumberFormat="1" applyFont="1" applyFill="1" applyBorder="1"/>
    <xf numFmtId="0" fontId="33" fillId="31" borderId="24"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1" xfId="0" applyFont="1" applyFill="1" applyBorder="1" applyAlignment="1">
      <alignment vertical="center"/>
    </xf>
    <xf numFmtId="0" fontId="33" fillId="0" borderId="63" xfId="0" applyFont="1" applyBorder="1" applyAlignment="1">
      <alignment horizontal="center" vertical="center" wrapText="1"/>
    </xf>
    <xf numFmtId="0" fontId="33" fillId="0" borderId="66" xfId="0" applyFont="1" applyBorder="1" applyAlignment="1">
      <alignment horizontal="center" vertical="center" wrapText="1"/>
    </xf>
    <xf numFmtId="3" fontId="33" fillId="0" borderId="57" xfId="0" applyNumberFormat="1" applyFont="1" applyBorder="1" applyAlignment="1">
      <alignment vertical="center"/>
    </xf>
    <xf numFmtId="0" fontId="2" fillId="28" borderId="52" xfId="87" applyFont="1" applyFill="1" applyBorder="1" applyAlignment="1">
      <alignment horizontal="left" vertical="center" wrapText="1"/>
    </xf>
    <xf numFmtId="0" fontId="43" fillId="28" borderId="53" xfId="0" applyFont="1" applyFill="1" applyBorder="1" applyAlignment="1">
      <alignment vertical="center" wrapText="1"/>
    </xf>
    <xf numFmtId="0" fontId="38" fillId="28" borderId="50" xfId="0" applyFont="1" applyFill="1" applyBorder="1" applyAlignment="1">
      <alignment vertical="center" wrapText="1"/>
    </xf>
    <xf numFmtId="0" fontId="47" fillId="37" borderId="12" xfId="0" applyFont="1" applyFill="1" applyBorder="1" applyAlignment="1">
      <alignment vertical="center"/>
    </xf>
    <xf numFmtId="0" fontId="49" fillId="37" borderId="17" xfId="0" applyFont="1" applyFill="1" applyBorder="1"/>
    <xf numFmtId="164" fontId="52" fillId="0" borderId="0" xfId="0" applyNumberFormat="1" applyFont="1" applyAlignment="1">
      <alignment horizontal="right" vertical="center"/>
    </xf>
    <xf numFmtId="3" fontId="33" fillId="0" borderId="11" xfId="0" applyNumberFormat="1" applyFont="1" applyBorder="1" applyAlignment="1">
      <alignment vertical="center"/>
    </xf>
    <xf numFmtId="164" fontId="33" fillId="0" borderId="17" xfId="0" applyNumberFormat="1" applyFont="1" applyBorder="1" applyAlignment="1">
      <alignment vertical="center"/>
    </xf>
    <xf numFmtId="164" fontId="33" fillId="0" borderId="11" xfId="0" applyNumberFormat="1" applyFont="1" applyBorder="1" applyAlignment="1">
      <alignment vertical="center"/>
    </xf>
    <xf numFmtId="164" fontId="33" fillId="0" borderId="12" xfId="0" applyNumberFormat="1" applyFont="1" applyBorder="1" applyAlignment="1">
      <alignment vertical="center"/>
    </xf>
    <xf numFmtId="164" fontId="37" fillId="0" borderId="0" xfId="0" applyNumberFormat="1" applyFont="1"/>
    <xf numFmtId="164" fontId="52" fillId="0" borderId="0" xfId="0" applyNumberFormat="1" applyFont="1" applyAlignment="1">
      <alignment vertical="center"/>
    </xf>
    <xf numFmtId="0" fontId="52" fillId="37" borderId="41" xfId="0" applyFont="1" applyFill="1" applyBorder="1" applyAlignment="1">
      <alignment horizontal="center" wrapText="1"/>
    </xf>
    <xf numFmtId="0" fontId="33" fillId="28" borderId="46" xfId="0" applyFont="1" applyFill="1" applyBorder="1" applyAlignment="1">
      <alignment horizontal="center" wrapText="1"/>
    </xf>
    <xf numFmtId="3" fontId="33" fillId="38" borderId="66" xfId="0" applyNumberFormat="1" applyFont="1" applyFill="1" applyBorder="1" applyAlignment="1">
      <alignment horizontal="center" wrapText="1"/>
    </xf>
    <xf numFmtId="0" fontId="0" fillId="24" borderId="49" xfId="0" applyFill="1" applyBorder="1" applyAlignment="1">
      <alignment horizontal="center" wrapText="1"/>
    </xf>
    <xf numFmtId="0" fontId="67" fillId="0" borderId="18" xfId="0" applyFont="1" applyBorder="1" applyAlignment="1">
      <alignment vertical="center" wrapText="1"/>
    </xf>
    <xf numFmtId="164" fontId="56" fillId="28" borderId="73" xfId="0" applyNumberFormat="1" applyFont="1" applyFill="1" applyBorder="1" applyAlignment="1">
      <alignment vertical="center"/>
    </xf>
    <xf numFmtId="0" fontId="4" fillId="28" borderId="31" xfId="0" applyFont="1" applyFill="1" applyBorder="1" applyAlignment="1">
      <alignment horizontal="left" vertical="center" wrapText="1"/>
    </xf>
    <xf numFmtId="0" fontId="58" fillId="0" borderId="0" xfId="0" applyFont="1" applyAlignment="1">
      <alignment vertical="center"/>
    </xf>
    <xf numFmtId="0" fontId="0" fillId="0" borderId="0" xfId="0" applyAlignment="1">
      <alignment vertical="center"/>
    </xf>
    <xf numFmtId="0" fontId="37" fillId="0" borderId="32" xfId="0" applyFont="1" applyBorder="1" applyAlignment="1">
      <alignment vertical="center" wrapText="1"/>
    </xf>
    <xf numFmtId="3" fontId="55" fillId="0" borderId="12" xfId="0" applyNumberFormat="1" applyFont="1" applyBorder="1" applyAlignment="1">
      <alignment vertical="center"/>
    </xf>
    <xf numFmtId="3" fontId="55" fillId="0" borderId="57" xfId="0" applyNumberFormat="1" applyFont="1" applyBorder="1" applyAlignment="1">
      <alignment vertical="center"/>
    </xf>
    <xf numFmtId="3" fontId="55" fillId="0" borderId="27" xfId="0" applyNumberFormat="1" applyFont="1" applyBorder="1" applyAlignment="1">
      <alignment vertical="center"/>
    </xf>
    <xf numFmtId="0" fontId="37" fillId="0" borderId="61" xfId="0" applyFont="1" applyBorder="1" applyAlignment="1">
      <alignment vertical="center" wrapText="1"/>
    </xf>
    <xf numFmtId="3" fontId="55" fillId="0" borderId="68" xfId="0" applyNumberFormat="1" applyFont="1" applyBorder="1" applyAlignment="1">
      <alignment vertical="center"/>
    </xf>
    <xf numFmtId="3" fontId="55" fillId="0" borderId="54" xfId="0" applyNumberFormat="1" applyFont="1" applyBorder="1" applyAlignment="1">
      <alignment vertical="center"/>
    </xf>
    <xf numFmtId="3" fontId="55" fillId="0" borderId="62" xfId="0" applyNumberFormat="1" applyFont="1" applyBorder="1" applyAlignment="1">
      <alignment vertical="center"/>
    </xf>
    <xf numFmtId="0" fontId="8" fillId="0" borderId="32" xfId="0" applyFont="1" applyBorder="1" applyAlignment="1">
      <alignment vertical="center" wrapText="1"/>
    </xf>
    <xf numFmtId="0" fontId="4" fillId="0" borderId="0" xfId="0" applyFont="1" applyAlignment="1">
      <alignment vertical="center"/>
    </xf>
    <xf numFmtId="9" fontId="8" fillId="40" borderId="66" xfId="92" applyFont="1" applyFill="1" applyBorder="1" applyAlignment="1" applyProtection="1">
      <alignment horizontal="center" vertical="center"/>
      <protection locked="0"/>
    </xf>
    <xf numFmtId="0" fontId="37" fillId="40" borderId="57" xfId="0" applyFont="1" applyFill="1" applyBorder="1" applyAlignment="1" applyProtection="1">
      <alignment horizontal="center" vertical="center"/>
      <protection locked="0"/>
    </xf>
    <xf numFmtId="3" fontId="33" fillId="40" borderId="54" xfId="0" applyNumberFormat="1" applyFont="1" applyFill="1" applyBorder="1" applyAlignment="1" applyProtection="1">
      <alignment horizontal="center" vertical="center"/>
      <protection locked="0"/>
    </xf>
    <xf numFmtId="0" fontId="37" fillId="40" borderId="55"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2" fillId="0" borderId="0" xfId="82"/>
    <xf numFmtId="0" fontId="2" fillId="0" borderId="0" xfId="82" applyAlignment="1">
      <alignment horizontal="center" wrapText="1"/>
    </xf>
    <xf numFmtId="0" fontId="2" fillId="0" borderId="0" xfId="82" applyAlignment="1">
      <alignment horizontal="left"/>
    </xf>
    <xf numFmtId="0" fontId="2" fillId="0" borderId="0" xfId="82" applyAlignment="1">
      <alignment horizontal="center" vertical="center" wrapText="1"/>
    </xf>
    <xf numFmtId="0" fontId="7" fillId="24" borderId="0" xfId="82" applyFont="1" applyFill="1" applyAlignment="1">
      <alignment vertical="center"/>
    </xf>
    <xf numFmtId="0" fontId="55" fillId="0" borderId="0" xfId="0" applyFont="1"/>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7" xfId="0" applyNumberFormat="1" applyFill="1" applyBorder="1" applyAlignment="1" applyProtection="1">
      <alignment vertical="center"/>
      <protection locked="0"/>
    </xf>
    <xf numFmtId="10" fontId="0" fillId="40" borderId="42"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3" xfId="92" applyNumberFormat="1" applyFont="1" applyFill="1" applyBorder="1" applyAlignment="1" applyProtection="1">
      <alignment vertical="center"/>
      <protection locked="0"/>
    </xf>
    <xf numFmtId="10" fontId="0" fillId="40" borderId="57" xfId="0" applyNumberFormat="1" applyFill="1" applyBorder="1" applyAlignment="1" applyProtection="1">
      <alignment vertical="center"/>
      <protection locked="0"/>
    </xf>
    <xf numFmtId="165" fontId="2" fillId="0" borderId="11" xfId="56" applyNumberFormat="1" applyFont="1" applyFill="1" applyBorder="1"/>
    <xf numFmtId="0" fontId="7" fillId="0" borderId="42" xfId="0" applyFont="1" applyBorder="1" applyAlignment="1">
      <alignment vertical="center" wrapText="1"/>
    </xf>
    <xf numFmtId="0" fontId="63" fillId="0" borderId="0" xfId="0" applyFont="1" applyAlignment="1">
      <alignment vertical="center"/>
    </xf>
    <xf numFmtId="9" fontId="55" fillId="28" borderId="56" xfId="92" applyFont="1" applyFill="1" applyBorder="1"/>
    <xf numFmtId="9" fontId="55" fillId="28" borderId="68" xfId="92" applyFont="1" applyFill="1" applyBorder="1"/>
    <xf numFmtId="9" fontId="55" fillId="28" borderId="71" xfId="92" applyFont="1" applyFill="1" applyBorder="1"/>
    <xf numFmtId="9" fontId="55" fillId="28" borderId="72" xfId="92" applyFont="1" applyFill="1" applyBorder="1"/>
    <xf numFmtId="9" fontId="55" fillId="28" borderId="54" xfId="92" applyFont="1" applyFill="1" applyBorder="1"/>
    <xf numFmtId="0" fontId="0" fillId="0" borderId="0" xfId="0" applyAlignment="1">
      <alignment horizontal="center" vertical="center" wrapText="1"/>
    </xf>
    <xf numFmtId="164" fontId="0" fillId="0" borderId="0" xfId="0" applyNumberFormat="1"/>
    <xf numFmtId="3" fontId="55" fillId="0" borderId="0" xfId="0" applyNumberFormat="1" applyFont="1"/>
    <xf numFmtId="164" fontId="55" fillId="0" borderId="0" xfId="0" applyNumberFormat="1" applyFont="1"/>
    <xf numFmtId="0" fontId="55" fillId="28" borderId="65" xfId="0" applyFont="1" applyFill="1" applyBorder="1"/>
    <xf numFmtId="0" fontId="7" fillId="0" borderId="58" xfId="0" applyFont="1" applyBorder="1" applyAlignment="1">
      <alignment horizontal="left" vertical="center"/>
    </xf>
    <xf numFmtId="164" fontId="0" fillId="0" borderId="24" xfId="0" applyNumberFormat="1" applyBorder="1"/>
    <xf numFmtId="0" fontId="0" fillId="0" borderId="10" xfId="0" applyBorder="1"/>
    <xf numFmtId="9" fontId="0" fillId="0" borderId="74" xfId="92" applyFont="1" applyFill="1" applyBorder="1"/>
    <xf numFmtId="164" fontId="0" fillId="24" borderId="46" xfId="0" applyNumberFormat="1" applyFill="1" applyBorder="1" applyAlignment="1">
      <alignment wrapText="1"/>
    </xf>
    <xf numFmtId="0" fontId="46" fillId="37" borderId="51" xfId="0" applyFont="1" applyFill="1" applyBorder="1" applyAlignment="1">
      <alignment horizontal="center" vertical="center" wrapText="1"/>
    </xf>
    <xf numFmtId="0" fontId="0" fillId="24" borderId="40" xfId="0" applyFill="1" applyBorder="1" applyAlignment="1">
      <alignment horizontal="center" vertical="center" wrapText="1"/>
    </xf>
    <xf numFmtId="0" fontId="0" fillId="24" borderId="49" xfId="0"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52" fillId="0" borderId="14" xfId="0" applyFont="1" applyBorder="1" applyAlignment="1">
      <alignment vertical="center"/>
    </xf>
    <xf numFmtId="43" fontId="2" fillId="0" borderId="0" xfId="56" applyFont="1" applyFill="1" applyBorder="1"/>
    <xf numFmtId="0" fontId="47" fillId="37" borderId="27" xfId="0" applyFont="1" applyFill="1" applyBorder="1" applyAlignment="1">
      <alignment vertical="center"/>
    </xf>
    <xf numFmtId="0" fontId="49" fillId="37" borderId="27" xfId="0" applyFont="1" applyFill="1" applyBorder="1"/>
    <xf numFmtId="0" fontId="5" fillId="0" borderId="0" xfId="82" applyFont="1" applyAlignment="1">
      <alignment horizontal="left"/>
    </xf>
    <xf numFmtId="0" fontId="7" fillId="0" borderId="27" xfId="82" applyFont="1" applyBorder="1"/>
    <xf numFmtId="0" fontId="2" fillId="0" borderId="39" xfId="82" applyBorder="1" applyAlignment="1">
      <alignment horizontal="left"/>
    </xf>
    <xf numFmtId="0" fontId="2" fillId="0" borderId="10" xfId="82" applyBorder="1" applyAlignment="1">
      <alignment horizontal="left"/>
    </xf>
    <xf numFmtId="0" fontId="2" fillId="0" borderId="12" xfId="82" applyBorder="1" applyAlignment="1">
      <alignment horizontal="left"/>
    </xf>
    <xf numFmtId="0" fontId="7" fillId="0" borderId="0" xfId="0" applyFont="1" applyAlignment="1">
      <alignment vertical="center" wrapText="1"/>
    </xf>
    <xf numFmtId="10" fontId="7" fillId="0" borderId="0" xfId="0" applyNumberFormat="1" applyFont="1" applyAlignment="1">
      <alignment vertical="center"/>
    </xf>
    <xf numFmtId="3" fontId="7" fillId="0" borderId="0" xfId="0" applyNumberFormat="1" applyFont="1" applyAlignment="1">
      <alignment vertical="center"/>
    </xf>
    <xf numFmtId="0" fontId="2" fillId="0" borderId="27" xfId="82" applyBorder="1"/>
    <xf numFmtId="0" fontId="2" fillId="0" borderId="39" xfId="82" applyBorder="1"/>
    <xf numFmtId="0" fontId="2" fillId="0" borderId="10" xfId="82" applyBorder="1"/>
    <xf numFmtId="0" fontId="67" fillId="0" borderId="0" xfId="0" applyFont="1" applyAlignment="1">
      <alignment vertical="center" wrapText="1"/>
    </xf>
    <xf numFmtId="0" fontId="45" fillId="0" borderId="0" xfId="0" applyFont="1" applyAlignment="1">
      <alignment vertical="center" wrapText="1"/>
    </xf>
    <xf numFmtId="3" fontId="33" fillId="0" borderId="11" xfId="0" applyNumberFormat="1" applyFont="1" applyBorder="1"/>
    <xf numFmtId="3" fontId="33" fillId="0" borderId="57" xfId="0" applyNumberFormat="1" applyFont="1" applyBorder="1"/>
    <xf numFmtId="164" fontId="33" fillId="0" borderId="42" xfId="0" applyNumberFormat="1" applyFont="1" applyBorder="1"/>
    <xf numFmtId="164" fontId="33" fillId="0" borderId="11" xfId="0" applyNumberFormat="1" applyFont="1" applyBorder="1"/>
    <xf numFmtId="164" fontId="33" fillId="0" borderId="57" xfId="0" applyNumberFormat="1" applyFont="1" applyBorder="1"/>
    <xf numFmtId="164" fontId="37" fillId="24" borderId="55" xfId="0" applyNumberFormat="1" applyFont="1" applyFill="1" applyBorder="1"/>
    <xf numFmtId="164" fontId="37" fillId="24" borderId="54" xfId="0" applyNumberFormat="1" applyFont="1" applyFill="1" applyBorder="1"/>
    <xf numFmtId="0" fontId="38" fillId="0" borderId="11" xfId="0" applyFont="1" applyBorder="1" applyAlignment="1">
      <alignment vertical="center"/>
    </xf>
    <xf numFmtId="0" fontId="5" fillId="0" borderId="12" xfId="82" applyFont="1" applyBorder="1"/>
    <xf numFmtId="0" fontId="55" fillId="28" borderId="69" xfId="0" applyFont="1" applyFill="1" applyBorder="1"/>
    <xf numFmtId="167" fontId="0" fillId="0" borderId="0" xfId="0" applyNumberFormat="1"/>
    <xf numFmtId="0" fontId="8" fillId="0" borderId="40" xfId="0" applyFont="1" applyBorder="1" applyAlignment="1">
      <alignment vertical="center"/>
    </xf>
    <xf numFmtId="0" fontId="33" fillId="0" borderId="51" xfId="0" applyFont="1" applyBorder="1"/>
    <xf numFmtId="0" fontId="33" fillId="0" borderId="49" xfId="0" applyFont="1" applyBorder="1"/>
    <xf numFmtId="43" fontId="5" fillId="0" borderId="11" xfId="56" applyFont="1" applyFill="1" applyBorder="1" applyAlignment="1"/>
    <xf numFmtId="0" fontId="5" fillId="0" borderId="11" xfId="82" applyFont="1" applyBorder="1" applyAlignment="1">
      <alignment horizontal="center"/>
    </xf>
    <xf numFmtId="0" fontId="5" fillId="0" borderId="11" xfId="82" applyFont="1" applyBorder="1" applyAlignment="1">
      <alignment horizontal="center" wrapText="1"/>
    </xf>
    <xf numFmtId="0" fontId="5" fillId="0" borderId="0" xfId="82" applyFont="1" applyAlignment="1">
      <alignment horizontal="center" wrapText="1"/>
    </xf>
    <xf numFmtId="0" fontId="8" fillId="24" borderId="0" xfId="82" applyFont="1" applyFill="1"/>
    <xf numFmtId="0" fontId="2" fillId="0" borderId="39" xfId="82" applyBorder="1" applyAlignment="1">
      <alignment horizontal="left" wrapText="1"/>
    </xf>
    <xf numFmtId="0" fontId="7" fillId="0" borderId="58" xfId="0" applyFont="1" applyBorder="1" applyAlignment="1">
      <alignment vertical="center" wrapText="1"/>
    </xf>
    <xf numFmtId="3" fontId="33" fillId="0" borderId="24" xfId="0" applyNumberFormat="1" applyFont="1" applyBorder="1"/>
    <xf numFmtId="3" fontId="33" fillId="0" borderId="47" xfId="0" applyNumberFormat="1" applyFont="1" applyBorder="1"/>
    <xf numFmtId="164" fontId="33" fillId="0" borderId="58" xfId="0" applyNumberFormat="1" applyFont="1" applyBorder="1"/>
    <xf numFmtId="164" fontId="33" fillId="0" borderId="24" xfId="0" applyNumberFormat="1" applyFont="1" applyBorder="1"/>
    <xf numFmtId="164" fontId="33" fillId="0" borderId="47" xfId="0" applyNumberFormat="1" applyFont="1" applyBorder="1"/>
    <xf numFmtId="0" fontId="8" fillId="0" borderId="40" xfId="0" applyFont="1" applyBorder="1" applyAlignment="1">
      <alignment vertical="center" wrapText="1"/>
    </xf>
    <xf numFmtId="164" fontId="33" fillId="0" borderId="51" xfId="0" applyNumberFormat="1" applyFont="1" applyBorder="1" applyAlignment="1">
      <alignment horizontal="right"/>
    </xf>
    <xf numFmtId="3" fontId="33" fillId="0" borderId="51" xfId="0" applyNumberFormat="1" applyFont="1" applyBorder="1"/>
    <xf numFmtId="3" fontId="33" fillId="0" borderId="49" xfId="0" applyNumberFormat="1" applyFont="1" applyBorder="1"/>
    <xf numFmtId="164" fontId="37" fillId="0" borderId="40" xfId="0" applyNumberFormat="1" applyFont="1" applyBorder="1"/>
    <xf numFmtId="164" fontId="37" fillId="0" borderId="51" xfId="0" applyNumberFormat="1" applyFont="1" applyBorder="1"/>
    <xf numFmtId="164" fontId="37" fillId="0" borderId="49" xfId="0" applyNumberFormat="1" applyFont="1" applyBorder="1"/>
    <xf numFmtId="0" fontId="52" fillId="37" borderId="75" xfId="0" applyFont="1" applyFill="1" applyBorder="1" applyAlignment="1">
      <alignment horizontal="center" wrapText="1"/>
    </xf>
    <xf numFmtId="3" fontId="33" fillId="0" borderId="17" xfId="0" applyNumberFormat="1" applyFont="1" applyBorder="1" applyAlignment="1">
      <alignment vertical="center"/>
    </xf>
    <xf numFmtId="3" fontId="33" fillId="24" borderId="62" xfId="0" applyNumberFormat="1" applyFont="1" applyFill="1" applyBorder="1"/>
    <xf numFmtId="164" fontId="33" fillId="24" borderId="28" xfId="0" applyNumberFormat="1" applyFont="1" applyFill="1" applyBorder="1" applyAlignment="1">
      <alignment horizontal="center" wrapText="1"/>
    </xf>
    <xf numFmtId="3" fontId="0" fillId="0" borderId="24" xfId="0" applyNumberFormat="1" applyBorder="1"/>
    <xf numFmtId="3" fontId="0" fillId="0" borderId="39" xfId="0" applyNumberFormat="1" applyBorder="1"/>
    <xf numFmtId="3" fontId="0" fillId="0" borderId="58" xfId="0" applyNumberFormat="1" applyBorder="1"/>
    <xf numFmtId="3" fontId="0" fillId="0" borderId="47" xfId="0" applyNumberFormat="1" applyBorder="1"/>
    <xf numFmtId="3" fontId="55" fillId="28" borderId="55" xfId="0" applyNumberFormat="1" applyFont="1" applyFill="1" applyBorder="1"/>
    <xf numFmtId="0" fontId="46" fillId="0" borderId="51" xfId="0" applyFont="1" applyBorder="1"/>
    <xf numFmtId="0" fontId="46" fillId="0" borderId="49" xfId="0" applyFont="1" applyBorder="1"/>
    <xf numFmtId="0" fontId="37" fillId="24" borderId="41" xfId="0" applyFont="1" applyFill="1" applyBorder="1"/>
    <xf numFmtId="0" fontId="46" fillId="37" borderId="76" xfId="0" applyFont="1" applyFill="1" applyBorder="1" applyAlignment="1">
      <alignment horizontal="center" wrapText="1"/>
    </xf>
    <xf numFmtId="0" fontId="0" fillId="24" borderId="34" xfId="0" applyFill="1" applyBorder="1" applyAlignment="1">
      <alignment horizontal="center" wrapText="1"/>
    </xf>
    <xf numFmtId="0" fontId="0" fillId="24" borderId="76" xfId="0" applyFill="1" applyBorder="1" applyAlignment="1">
      <alignment horizontal="center" wrapText="1"/>
    </xf>
    <xf numFmtId="0" fontId="0" fillId="38" borderId="40" xfId="0" applyFill="1" applyBorder="1" applyAlignment="1">
      <alignment horizontal="center" wrapText="1"/>
    </xf>
    <xf numFmtId="0" fontId="0" fillId="38" borderId="46" xfId="0" applyFill="1" applyBorder="1" applyAlignment="1">
      <alignment horizontal="center" wrapText="1"/>
    </xf>
    <xf numFmtId="0" fontId="0" fillId="38" borderId="49" xfId="0" applyFill="1" applyBorder="1" applyAlignment="1">
      <alignment horizontal="center" wrapText="1"/>
    </xf>
    <xf numFmtId="0" fontId="37" fillId="24" borderId="40" xfId="0" applyFont="1" applyFill="1" applyBorder="1"/>
    <xf numFmtId="0" fontId="37" fillId="24" borderId="40" xfId="0" applyFont="1" applyFill="1" applyBorder="1" applyAlignment="1">
      <alignment vertical="center"/>
    </xf>
    <xf numFmtId="0" fontId="8" fillId="0" borderId="77" xfId="0" applyFont="1" applyBorder="1" applyAlignment="1">
      <alignment horizontal="left" vertical="center" wrapText="1"/>
    </xf>
    <xf numFmtId="0" fontId="7" fillId="0" borderId="77" xfId="0" applyFont="1" applyBorder="1" applyAlignment="1">
      <alignment horizontal="left" vertical="center"/>
    </xf>
    <xf numFmtId="0" fontId="7" fillId="0" borderId="32" xfId="0" applyFont="1" applyBorder="1" applyAlignment="1">
      <alignment horizontal="left" vertical="center"/>
    </xf>
    <xf numFmtId="164" fontId="0" fillId="0" borderId="17" xfId="0" applyNumberFormat="1" applyBorder="1" applyAlignment="1">
      <alignment vertical="center" wrapText="1"/>
    </xf>
    <xf numFmtId="164" fontId="0" fillId="0" borderId="17" xfId="0" applyNumberFormat="1" applyBorder="1" applyAlignment="1">
      <alignment vertical="center"/>
    </xf>
    <xf numFmtId="164" fontId="55" fillId="0" borderId="69" xfId="0" applyNumberFormat="1" applyFont="1" applyBorder="1" applyAlignment="1">
      <alignment vertical="center"/>
    </xf>
    <xf numFmtId="164" fontId="0" fillId="24" borderId="63" xfId="0" applyNumberFormat="1" applyFill="1" applyBorder="1" applyAlignment="1">
      <alignment wrapText="1"/>
    </xf>
    <xf numFmtId="164" fontId="0" fillId="0" borderId="37" xfId="0" applyNumberFormat="1" applyBorder="1"/>
    <xf numFmtId="164" fontId="0" fillId="0" borderId="17" xfId="0" applyNumberFormat="1" applyBorder="1"/>
    <xf numFmtId="0" fontId="8" fillId="28" borderId="61" xfId="0" applyFont="1" applyFill="1" applyBorder="1" applyAlignment="1">
      <alignment horizontal="left" vertical="center" wrapText="1"/>
    </xf>
    <xf numFmtId="0" fontId="8" fillId="28" borderId="55" xfId="0" applyFont="1" applyFill="1" applyBorder="1" applyAlignment="1">
      <alignment horizontal="left" vertical="center" wrapText="1"/>
    </xf>
    <xf numFmtId="0" fontId="0" fillId="0" borderId="39" xfId="0" applyBorder="1"/>
    <xf numFmtId="9" fontId="0" fillId="0" borderId="77" xfId="92" applyFont="1" applyFill="1" applyBorder="1"/>
    <xf numFmtId="0" fontId="0" fillId="0" borderId="27" xfId="0" applyBorder="1"/>
    <xf numFmtId="9" fontId="0" fillId="0" borderId="27" xfId="92" applyFont="1" applyFill="1" applyBorder="1"/>
    <xf numFmtId="0" fontId="7" fillId="0" borderId="10" xfId="82" applyFont="1" applyBorder="1"/>
    <xf numFmtId="0" fontId="7" fillId="0" borderId="17" xfId="82" applyFont="1" applyBorder="1"/>
    <xf numFmtId="0" fontId="33" fillId="0" borderId="15" xfId="0" applyFont="1" applyBorder="1"/>
    <xf numFmtId="0" fontId="33" fillId="0" borderId="11" xfId="0" applyFont="1" applyBorder="1"/>
    <xf numFmtId="0" fontId="33" fillId="0" borderId="11" xfId="0" applyFont="1" applyBorder="1" applyAlignment="1">
      <alignment vertical="center"/>
    </xf>
    <xf numFmtId="0" fontId="2" fillId="0" borderId="0" xfId="82" applyAlignment="1">
      <alignment horizontal="center"/>
    </xf>
    <xf numFmtId="167" fontId="2" fillId="0" borderId="0" xfId="82" applyNumberFormat="1"/>
    <xf numFmtId="0" fontId="2" fillId="0" borderId="65" xfId="82" applyBorder="1" applyAlignment="1">
      <alignment vertical="top"/>
    </xf>
    <xf numFmtId="0" fontId="2" fillId="0" borderId="65" xfId="82" applyBorder="1"/>
    <xf numFmtId="0" fontId="7" fillId="25" borderId="65" xfId="82" applyFont="1" applyFill="1" applyBorder="1"/>
    <xf numFmtId="0" fontId="7" fillId="0" borderId="65" xfId="82" applyFont="1" applyBorder="1"/>
    <xf numFmtId="0" fontId="38" fillId="0" borderId="0" xfId="0" applyFont="1" applyAlignment="1">
      <alignment vertical="center"/>
    </xf>
    <xf numFmtId="0" fontId="38" fillId="0" borderId="39" xfId="0" applyFont="1" applyBorder="1" applyAlignment="1">
      <alignment vertical="center"/>
    </xf>
    <xf numFmtId="0" fontId="2" fillId="0" borderId="37" xfId="82" applyBorder="1"/>
    <xf numFmtId="0" fontId="38" fillId="0" borderId="12" xfId="0" applyFont="1" applyBorder="1" applyAlignment="1">
      <alignment vertical="center"/>
    </xf>
    <xf numFmtId="0" fontId="2" fillId="0" borderId="17" xfId="82" applyBorder="1"/>
    <xf numFmtId="0" fontId="2" fillId="0" borderId="12" xfId="82" applyBorder="1" applyAlignment="1">
      <alignment horizontal="left" wrapText="1"/>
    </xf>
    <xf numFmtId="164" fontId="33" fillId="0" borderId="24" xfId="0" applyNumberFormat="1" applyFont="1" applyBorder="1" applyAlignment="1">
      <alignment horizontal="right"/>
    </xf>
    <xf numFmtId="0" fontId="7" fillId="0" borderId="11" xfId="0" applyFont="1" applyBorder="1" applyAlignment="1">
      <alignment vertical="center" wrapText="1"/>
    </xf>
    <xf numFmtId="164" fontId="64" fillId="0" borderId="0" xfId="0" applyNumberFormat="1" applyFont="1"/>
    <xf numFmtId="0" fontId="52" fillId="0" borderId="21" xfId="0" applyFont="1" applyBorder="1"/>
    <xf numFmtId="0" fontId="5" fillId="0" borderId="27" xfId="82" applyFont="1" applyBorder="1"/>
    <xf numFmtId="0" fontId="8" fillId="0" borderId="12" xfId="82" applyFont="1" applyBorder="1" applyAlignment="1">
      <alignment horizontal="center" wrapText="1"/>
    </xf>
    <xf numFmtId="0" fontId="5" fillId="0" borderId="27" xfId="82" applyFont="1" applyBorder="1" applyAlignment="1">
      <alignment horizontal="left"/>
    </xf>
    <xf numFmtId="164" fontId="7" fillId="0" borderId="11" xfId="0" applyNumberFormat="1" applyFont="1" applyBorder="1" applyAlignment="1">
      <alignment horizontal="right" vertical="center"/>
    </xf>
    <xf numFmtId="0" fontId="8" fillId="0" borderId="58" xfId="0" applyFont="1" applyBorder="1" applyAlignment="1">
      <alignment vertical="center" wrapText="1"/>
    </xf>
    <xf numFmtId="165" fontId="2" fillId="0" borderId="0" xfId="56" applyNumberFormat="1" applyFont="1" applyFill="1" applyBorder="1"/>
    <xf numFmtId="9" fontId="2" fillId="0" borderId="0" xfId="92" applyFont="1" applyFill="1" applyBorder="1"/>
    <xf numFmtId="3" fontId="2" fillId="0" borderId="0" xfId="82" applyNumberFormat="1"/>
    <xf numFmtId="0" fontId="2" fillId="0" borderId="27" xfId="82" applyBorder="1" applyAlignment="1">
      <alignment horizontal="left"/>
    </xf>
    <xf numFmtId="0" fontId="5" fillId="0" borderId="11" xfId="82" applyFont="1" applyBorder="1" applyAlignment="1">
      <alignment horizontal="center" vertical="center" wrapText="1"/>
    </xf>
    <xf numFmtId="167" fontId="33" fillId="0" borderId="0" xfId="0" applyNumberFormat="1" applyFont="1" applyAlignment="1">
      <alignment vertical="center"/>
    </xf>
    <xf numFmtId="164" fontId="37" fillId="0" borderId="0" xfId="0" applyNumberFormat="1" applyFont="1" applyAlignment="1">
      <alignment vertical="center"/>
    </xf>
    <xf numFmtId="0" fontId="39" fillId="0" borderId="0" xfId="72" applyFont="1" applyFill="1" applyAlignment="1" applyProtection="1"/>
    <xf numFmtId="165" fontId="33" fillId="0" borderId="0" xfId="56" applyNumberFormat="1" applyFont="1"/>
    <xf numFmtId="164" fontId="0" fillId="0" borderId="58" xfId="0" applyNumberFormat="1" applyBorder="1"/>
    <xf numFmtId="164" fontId="0" fillId="0" borderId="47" xfId="0" applyNumberFormat="1" applyBorder="1"/>
    <xf numFmtId="0" fontId="46" fillId="0" borderId="40" xfId="0" applyFont="1" applyBorder="1"/>
    <xf numFmtId="3" fontId="55" fillId="28" borderId="78" xfId="0" applyNumberFormat="1" applyFont="1" applyFill="1" applyBorder="1"/>
    <xf numFmtId="164" fontId="55" fillId="28" borderId="71" xfId="0" applyNumberFormat="1" applyFont="1" applyFill="1" applyBorder="1"/>
    <xf numFmtId="164" fontId="55" fillId="28" borderId="72" xfId="0" applyNumberFormat="1" applyFont="1" applyFill="1" applyBorder="1"/>
    <xf numFmtId="164" fontId="55" fillId="28" borderId="60" xfId="0" applyNumberFormat="1" applyFont="1" applyFill="1" applyBorder="1"/>
    <xf numFmtId="0" fontId="2" fillId="0" borderId="11" xfId="82" applyBorder="1"/>
    <xf numFmtId="0" fontId="2" fillId="0" borderId="0" xfId="0" applyFont="1"/>
    <xf numFmtId="0" fontId="72" fillId="0" borderId="0" xfId="0" applyFont="1"/>
    <xf numFmtId="0" fontId="5" fillId="0" borderId="0" xfId="82" applyFont="1"/>
    <xf numFmtId="0" fontId="5" fillId="0" borderId="39" xfId="82" applyFont="1" applyBorder="1"/>
    <xf numFmtId="0" fontId="5" fillId="0" borderId="13" xfId="82" applyFont="1" applyBorder="1"/>
    <xf numFmtId="0" fontId="7" fillId="0" borderId="35" xfId="82" applyFont="1" applyBorder="1"/>
    <xf numFmtId="43" fontId="2" fillId="0" borderId="11" xfId="56" applyFont="1" applyFill="1" applyBorder="1" applyAlignment="1">
      <alignment horizontal="center"/>
    </xf>
    <xf numFmtId="3" fontId="37" fillId="24" borderId="56" xfId="0" applyNumberFormat="1" applyFont="1" applyFill="1" applyBorder="1"/>
    <xf numFmtId="3" fontId="37" fillId="24" borderId="54" xfId="0" applyNumberFormat="1" applyFont="1" applyFill="1" applyBorder="1"/>
    <xf numFmtId="3" fontId="37" fillId="24" borderId="70" xfId="0" applyNumberFormat="1" applyFont="1" applyFill="1" applyBorder="1"/>
    <xf numFmtId="0" fontId="8" fillId="24" borderId="61" xfId="0" applyFont="1" applyFill="1" applyBorder="1" applyAlignment="1">
      <alignment vertical="center" wrapText="1"/>
    </xf>
    <xf numFmtId="0" fontId="7" fillId="24" borderId="61" xfId="0" applyFont="1" applyFill="1" applyBorder="1" applyAlignment="1">
      <alignment vertical="center" wrapText="1"/>
    </xf>
    <xf numFmtId="3" fontId="33" fillId="24" borderId="69" xfId="0" applyNumberFormat="1" applyFont="1" applyFill="1" applyBorder="1"/>
    <xf numFmtId="164" fontId="33" fillId="24" borderId="69" xfId="0" applyNumberFormat="1" applyFont="1" applyFill="1" applyBorder="1" applyAlignment="1">
      <alignment horizontal="right"/>
    </xf>
    <xf numFmtId="0" fontId="37" fillId="24" borderId="42" xfId="0" applyFont="1" applyFill="1" applyBorder="1"/>
    <xf numFmtId="0" fontId="33" fillId="0" borderId="37" xfId="0" applyFont="1" applyBorder="1" applyAlignment="1">
      <alignment horizontal="center" wrapText="1"/>
    </xf>
    <xf numFmtId="0" fontId="33" fillId="0" borderId="47" xfId="0" applyFont="1" applyBorder="1" applyAlignment="1">
      <alignment horizontal="center" wrapText="1"/>
    </xf>
    <xf numFmtId="0" fontId="52" fillId="0" borderId="15" xfId="0" applyFont="1" applyBorder="1"/>
    <xf numFmtId="0" fontId="8" fillId="0" borderId="42" xfId="0" applyFont="1" applyBorder="1" applyAlignment="1">
      <alignment wrapText="1"/>
    </xf>
    <xf numFmtId="0" fontId="33" fillId="0" borderId="11" xfId="0" applyFont="1" applyBorder="1" applyAlignment="1">
      <alignment wrapText="1"/>
    </xf>
    <xf numFmtId="0" fontId="7" fillId="0" borderId="42" xfId="0" applyFont="1" applyBorder="1" applyAlignment="1">
      <alignment wrapText="1"/>
    </xf>
    <xf numFmtId="10" fontId="33" fillId="0" borderId="0" xfId="0" applyNumberFormat="1" applyFont="1"/>
    <xf numFmtId="0" fontId="52" fillId="0" borderId="11" xfId="0" applyFont="1" applyBorder="1"/>
    <xf numFmtId="0" fontId="33" fillId="0" borderId="42" xfId="0" applyFont="1" applyBorder="1" applyAlignment="1">
      <alignment wrapText="1"/>
    </xf>
    <xf numFmtId="0" fontId="68" fillId="0" borderId="16" xfId="72" applyFont="1" applyFill="1" applyBorder="1" applyAlignment="1" applyProtection="1">
      <alignment wrapText="1"/>
    </xf>
    <xf numFmtId="0" fontId="7" fillId="0" borderId="11" xfId="72" applyFont="1" applyFill="1" applyBorder="1" applyAlignment="1" applyProtection="1">
      <alignment horizontal="left" wrapText="1"/>
    </xf>
    <xf numFmtId="0" fontId="37" fillId="0" borderId="55" xfId="0" applyFont="1" applyBorder="1" applyAlignment="1">
      <alignment wrapText="1"/>
    </xf>
    <xf numFmtId="10" fontId="33" fillId="0" borderId="56" xfId="0" applyNumberFormat="1" applyFont="1" applyBorder="1"/>
    <xf numFmtId="3" fontId="33" fillId="0" borderId="54" xfId="0" applyNumberFormat="1" applyFont="1" applyBorder="1"/>
    <xf numFmtId="10" fontId="33" fillId="0" borderId="69" xfId="0" applyNumberFormat="1" applyFont="1" applyBorder="1"/>
    <xf numFmtId="0" fontId="7" fillId="0" borderId="24" xfId="72" applyFont="1" applyFill="1" applyBorder="1" applyAlignment="1" applyProtection="1">
      <alignment horizontal="left" wrapText="1"/>
    </xf>
    <xf numFmtId="0" fontId="7" fillId="0" borderId="71" xfId="0" applyFont="1" applyBorder="1" applyAlignment="1">
      <alignment wrapText="1"/>
    </xf>
    <xf numFmtId="3" fontId="8" fillId="0" borderId="60" xfId="0" applyNumberFormat="1" applyFont="1" applyBorder="1"/>
    <xf numFmtId="0" fontId="7" fillId="0" borderId="15" xfId="72" applyFont="1" applyFill="1" applyBorder="1" applyAlignment="1" applyProtection="1">
      <alignment horizontal="left" wrapText="1"/>
    </xf>
    <xf numFmtId="3" fontId="8" fillId="0" borderId="65" xfId="0" applyNumberFormat="1" applyFont="1" applyBorder="1"/>
    <xf numFmtId="3" fontId="8" fillId="0" borderId="59" xfId="0" applyNumberFormat="1" applyFont="1" applyBorder="1"/>
    <xf numFmtId="0" fontId="37" fillId="0" borderId="11" xfId="0" applyFont="1" applyBorder="1"/>
    <xf numFmtId="10" fontId="33" fillId="40" borderId="11" xfId="0" applyNumberFormat="1" applyFont="1" applyFill="1" applyBorder="1" applyProtection="1">
      <protection locked="0"/>
    </xf>
    <xf numFmtId="10" fontId="33" fillId="40" borderId="17" xfId="0" applyNumberFormat="1" applyFont="1" applyFill="1" applyBorder="1" applyProtection="1">
      <protection locked="0"/>
    </xf>
    <xf numFmtId="9" fontId="33" fillId="40" borderId="11" xfId="0" applyNumberFormat="1" applyFont="1" applyFill="1" applyBorder="1" applyProtection="1">
      <protection locked="0"/>
    </xf>
    <xf numFmtId="0" fontId="33" fillId="0" borderId="63" xfId="0" applyFont="1" applyBorder="1" applyAlignment="1" applyProtection="1">
      <alignment horizontal="center" vertical="center" wrapText="1"/>
      <protection locked="0"/>
    </xf>
    <xf numFmtId="9" fontId="33" fillId="40" borderId="17" xfId="0" applyNumberFormat="1" applyFont="1" applyFill="1" applyBorder="1" applyProtection="1">
      <protection locked="0"/>
    </xf>
    <xf numFmtId="9" fontId="33" fillId="40" borderId="11" xfId="92" applyFont="1" applyFill="1" applyBorder="1" applyAlignment="1" applyProtection="1">
      <protection locked="0"/>
    </xf>
    <xf numFmtId="9" fontId="33" fillId="40" borderId="17" xfId="92" applyFont="1" applyFill="1" applyBorder="1" applyAlignment="1" applyProtection="1">
      <protection locked="0"/>
    </xf>
    <xf numFmtId="165" fontId="2" fillId="40" borderId="11" xfId="56" applyNumberFormat="1" applyFont="1" applyFill="1" applyBorder="1" applyProtection="1">
      <protection locked="0"/>
    </xf>
    <xf numFmtId="9" fontId="2" fillId="40" borderId="11" xfId="92" applyFont="1" applyFill="1" applyBorder="1" applyProtection="1">
      <protection locked="0"/>
    </xf>
    <xf numFmtId="3" fontId="2" fillId="40" borderId="11" xfId="82" applyNumberFormat="1" applyFill="1" applyBorder="1" applyProtection="1">
      <protection locked="0"/>
    </xf>
    <xf numFmtId="43" fontId="2" fillId="40" borderId="11" xfId="56" applyFont="1" applyFill="1" applyBorder="1" applyProtection="1">
      <protection locked="0"/>
    </xf>
    <xf numFmtId="9" fontId="2" fillId="40" borderId="24" xfId="92" applyFont="1" applyFill="1" applyBorder="1" applyProtection="1">
      <protection locked="0"/>
    </xf>
    <xf numFmtId="0" fontId="2" fillId="40" borderId="11" xfId="82" applyFill="1" applyBorder="1" applyAlignment="1" applyProtection="1">
      <alignment horizontal="right"/>
      <protection locked="0"/>
    </xf>
    <xf numFmtId="0" fontId="2" fillId="40" borderId="24" xfId="82" applyFill="1" applyBorder="1" applyAlignment="1" applyProtection="1">
      <alignment horizontal="right"/>
      <protection locked="0"/>
    </xf>
    <xf numFmtId="164" fontId="2" fillId="40" borderId="11" xfId="82" applyNumberFormat="1" applyFill="1" applyBorder="1" applyProtection="1">
      <protection locked="0"/>
    </xf>
    <xf numFmtId="9" fontId="0" fillId="40" borderId="11" xfId="92" applyFont="1" applyFill="1" applyBorder="1" applyProtection="1">
      <protection locked="0"/>
    </xf>
    <xf numFmtId="9" fontId="0" fillId="40" borderId="38" xfId="92" applyFont="1" applyFill="1" applyBorder="1" applyProtection="1">
      <protection locked="0"/>
    </xf>
    <xf numFmtId="9" fontId="0" fillId="40" borderId="42" xfId="92" applyFont="1" applyFill="1" applyBorder="1" applyProtection="1">
      <protection locked="0"/>
    </xf>
    <xf numFmtId="9" fontId="0" fillId="40" borderId="36" xfId="92" applyFont="1" applyFill="1" applyBorder="1" applyProtection="1">
      <protection locked="0"/>
    </xf>
    <xf numFmtId="9" fontId="8" fillId="0" borderId="65" xfId="0" applyNumberFormat="1" applyFont="1" applyBorder="1"/>
    <xf numFmtId="9" fontId="8" fillId="0" borderId="59" xfId="0" applyNumberFormat="1" applyFont="1" applyBorder="1"/>
    <xf numFmtId="0" fontId="33" fillId="29" borderId="12" xfId="0" applyFont="1" applyFill="1" applyBorder="1" applyAlignment="1">
      <alignment horizontal="center"/>
    </xf>
    <xf numFmtId="0" fontId="33" fillId="29" borderId="27" xfId="0" applyFont="1" applyFill="1" applyBorder="1" applyAlignment="1">
      <alignment horizontal="center"/>
    </xf>
    <xf numFmtId="0" fontId="33" fillId="29" borderId="17" xfId="0" applyFont="1" applyFill="1" applyBorder="1" applyAlignment="1">
      <alignment horizontal="center"/>
    </xf>
    <xf numFmtId="0" fontId="2" fillId="0" borderId="12" xfId="82" applyBorder="1" applyAlignment="1">
      <alignment wrapText="1"/>
    </xf>
    <xf numFmtId="0" fontId="71" fillId="0" borderId="27" xfId="0" applyFont="1" applyBorder="1" applyAlignment="1">
      <alignment wrapText="1"/>
    </xf>
    <xf numFmtId="0" fontId="71" fillId="0" borderId="17" xfId="0" applyFont="1" applyBorder="1" applyAlignment="1">
      <alignment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0</xdr:row>
          <xdr:rowOff>106680</xdr:rowOff>
        </xdr:from>
        <xdr:to>
          <xdr:col>12</xdr:col>
          <xdr:colOff>297180</xdr:colOff>
          <xdr:row>56</xdr:row>
          <xdr:rowOff>30480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739801</xdr:colOff>
      <xdr:row>0</xdr:row>
      <xdr:rowOff>287867</xdr:rowOff>
    </xdr:from>
    <xdr:to>
      <xdr:col>6</xdr:col>
      <xdr:colOff>4520815</xdr:colOff>
      <xdr:row>1</xdr:row>
      <xdr:rowOff>337295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2534" y="287867"/>
          <a:ext cx="3781014" cy="616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614879</xdr:colOff>
      <xdr:row>0</xdr:row>
      <xdr:rowOff>144332</xdr:rowOff>
    </xdr:from>
    <xdr:to>
      <xdr:col>8</xdr:col>
      <xdr:colOff>723544</xdr:colOff>
      <xdr:row>1</xdr:row>
      <xdr:rowOff>188782</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31879" y="144332"/>
          <a:ext cx="2648664"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225276</xdr:colOff>
      <xdr:row>0</xdr:row>
      <xdr:rowOff>255210</xdr:rowOff>
    </xdr:from>
    <xdr:to>
      <xdr:col>8</xdr:col>
      <xdr:colOff>1068019</xdr:colOff>
      <xdr:row>2</xdr:row>
      <xdr:rowOff>38251</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1847" y="255210"/>
          <a:ext cx="331924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332929</xdr:colOff>
      <xdr:row>1</xdr:row>
      <xdr:rowOff>267493</xdr:rowOff>
    </xdr:from>
    <xdr:to>
      <xdr:col>9</xdr:col>
      <xdr:colOff>808764</xdr:colOff>
      <xdr:row>3</xdr:row>
      <xdr:rowOff>186474</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12143" y="775493"/>
          <a:ext cx="2925121"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parkinsons.org.uk/professionals/resources/methods-used-estimate-incidence-and-prevalence-parkinsons-uk-report"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england.nhs.uk/publication/2020-21-national-cost-collection-data-publication/"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70" zoomScaleNormal="70" workbookViewId="0">
      <selection activeCell="K3" sqref="K3"/>
    </sheetView>
  </sheetViews>
  <sheetFormatPr defaultRowHeight="14.4" x14ac:dyDescent="0.3"/>
  <sheetData/>
  <sheetProtection algorithmName="SHA-512" hashValue="PtL+wBWRk2dZzct1W3tMVvcig6A5r8EJ3zEP+fQUNjgHWfZIIGKqS0jAm30EDZ8hHNRy0Xk5jh15yo41bHqsvg==" saltValue="9sH2X205abpeFAR7At1VnQ==" spinCount="100000" sheet="1" objects="1" scenarios="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106680</xdr:colOff>
                <xdr:row>0</xdr:row>
                <xdr:rowOff>106680</xdr:rowOff>
              </from>
              <to>
                <xdr:col>12</xdr:col>
                <xdr:colOff>297180</xdr:colOff>
                <xdr:row>56</xdr:row>
                <xdr:rowOff>30480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75" workbookViewId="0"/>
  </sheetViews>
  <sheetFormatPr defaultColWidth="9.109375" defaultRowHeight="13.8" x14ac:dyDescent="0.25"/>
  <cols>
    <col min="1" max="1" width="85.109375" style="17" customWidth="1"/>
    <col min="2" max="2" width="3.44140625" style="17" customWidth="1"/>
    <col min="3" max="3" width="26.5546875" style="17" customWidth="1"/>
    <col min="4" max="16384" width="9.109375" style="17"/>
  </cols>
  <sheetData>
    <row r="1" spans="1:5" s="1" customFormat="1" ht="35.1" customHeight="1" x14ac:dyDescent="0.25">
      <c r="A1" s="105" t="s">
        <v>16</v>
      </c>
      <c r="B1" s="212" t="s">
        <v>3</v>
      </c>
      <c r="C1" s="212" t="s">
        <v>3</v>
      </c>
      <c r="D1" s="212" t="s">
        <v>3</v>
      </c>
      <c r="E1" s="212" t="s">
        <v>3</v>
      </c>
    </row>
    <row r="2" spans="1:5" s="1" customFormat="1" ht="15" x14ac:dyDescent="0.25">
      <c r="A2" s="213" t="s">
        <v>3</v>
      </c>
      <c r="B2" s="214" t="s">
        <v>3</v>
      </c>
      <c r="C2" s="214" t="s">
        <v>3</v>
      </c>
      <c r="D2" s="214" t="s">
        <v>3</v>
      </c>
      <c r="E2" s="214" t="s">
        <v>3</v>
      </c>
    </row>
    <row r="3" spans="1:5" s="1" customFormat="1" ht="55.2" x14ac:dyDescent="0.25">
      <c r="A3" s="12" t="s">
        <v>430</v>
      </c>
      <c r="B3" s="212" t="s">
        <v>3</v>
      </c>
      <c r="C3" s="212" t="s">
        <v>3</v>
      </c>
      <c r="D3" s="212" t="s">
        <v>3</v>
      </c>
      <c r="E3" s="212" t="s">
        <v>3</v>
      </c>
    </row>
    <row r="4" spans="1:5" s="1" customFormat="1" ht="15" x14ac:dyDescent="0.25">
      <c r="A4" s="213" t="s">
        <v>3</v>
      </c>
      <c r="B4" s="214" t="s">
        <v>3</v>
      </c>
      <c r="C4" s="214" t="s">
        <v>3</v>
      </c>
      <c r="D4" s="214" t="s">
        <v>3</v>
      </c>
      <c r="E4" s="214" t="s">
        <v>3</v>
      </c>
    </row>
    <row r="5" spans="1:5" s="1" customFormat="1" ht="41.4" x14ac:dyDescent="0.25">
      <c r="A5" s="327" t="s">
        <v>468</v>
      </c>
      <c r="B5" s="212" t="s">
        <v>3</v>
      </c>
      <c r="C5" s="212" t="s">
        <v>3</v>
      </c>
      <c r="D5" s="212" t="s">
        <v>3</v>
      </c>
      <c r="E5" s="212" t="s">
        <v>3</v>
      </c>
    </row>
    <row r="6" spans="1:5" s="1" customFormat="1" ht="15" x14ac:dyDescent="0.25">
      <c r="A6" s="213" t="s">
        <v>3</v>
      </c>
      <c r="B6" s="214" t="s">
        <v>3</v>
      </c>
      <c r="C6" s="214" t="s">
        <v>3</v>
      </c>
      <c r="D6" s="214" t="s">
        <v>3</v>
      </c>
      <c r="E6" s="214" t="s">
        <v>3</v>
      </c>
    </row>
    <row r="7" spans="1:5" s="243" customFormat="1" ht="234.6" x14ac:dyDescent="0.3">
      <c r="A7" s="16" t="s">
        <v>471</v>
      </c>
      <c r="B7" s="211" t="s">
        <v>3</v>
      </c>
      <c r="C7" s="211" t="s">
        <v>3</v>
      </c>
      <c r="D7" s="211" t="s">
        <v>3</v>
      </c>
      <c r="E7" s="211" t="s">
        <v>3</v>
      </c>
    </row>
    <row r="8" spans="1:5" ht="30" customHeight="1" x14ac:dyDescent="0.25">
      <c r="A8" s="213" t="s">
        <v>3</v>
      </c>
      <c r="B8" s="214" t="s">
        <v>3</v>
      </c>
      <c r="C8" s="214" t="s">
        <v>3</v>
      </c>
      <c r="D8" s="214" t="s">
        <v>3</v>
      </c>
      <c r="E8" s="214" t="s">
        <v>3</v>
      </c>
    </row>
    <row r="9" spans="1:5" s="106" customFormat="1" ht="40.35" customHeight="1" x14ac:dyDescent="0.3">
      <c r="A9" s="16" t="s">
        <v>432</v>
      </c>
      <c r="B9" s="211" t="s">
        <v>3</v>
      </c>
      <c r="C9" s="211" t="s">
        <v>3</v>
      </c>
      <c r="D9" s="211" t="s">
        <v>3</v>
      </c>
      <c r="E9" s="211" t="s">
        <v>3</v>
      </c>
    </row>
    <row r="10" spans="1:5" ht="30" customHeight="1" x14ac:dyDescent="0.25">
      <c r="A10" s="213" t="s">
        <v>3</v>
      </c>
      <c r="B10" s="214" t="s">
        <v>3</v>
      </c>
      <c r="C10" s="214" t="s">
        <v>3</v>
      </c>
      <c r="D10" s="214" t="s">
        <v>3</v>
      </c>
      <c r="E10" s="214" t="s">
        <v>3</v>
      </c>
    </row>
    <row r="11" spans="1:5" ht="111" customHeight="1" x14ac:dyDescent="0.25">
      <c r="A11" s="16" t="s">
        <v>470</v>
      </c>
      <c r="B11" s="212" t="s">
        <v>3</v>
      </c>
      <c r="C11" s="212" t="s">
        <v>3</v>
      </c>
      <c r="D11" s="212" t="s">
        <v>3</v>
      </c>
      <c r="E11" s="212" t="s">
        <v>3</v>
      </c>
    </row>
    <row r="12" spans="1:5" ht="15" x14ac:dyDescent="0.25">
      <c r="A12" s="213" t="s">
        <v>3</v>
      </c>
      <c r="B12" s="214" t="s">
        <v>3</v>
      </c>
      <c r="C12" s="214" t="s">
        <v>3</v>
      </c>
      <c r="D12" s="214" t="s">
        <v>3</v>
      </c>
      <c r="E12" s="214" t="s">
        <v>3</v>
      </c>
    </row>
    <row r="13" spans="1:5" ht="45" customHeight="1" x14ac:dyDescent="0.25">
      <c r="A13" s="16" t="s">
        <v>469</v>
      </c>
      <c r="B13" s="212" t="s">
        <v>3</v>
      </c>
      <c r="C13" s="212" t="s">
        <v>3</v>
      </c>
      <c r="D13" s="212" t="s">
        <v>3</v>
      </c>
      <c r="E13" s="212" t="s">
        <v>3</v>
      </c>
    </row>
    <row r="14" spans="1:5" ht="15" x14ac:dyDescent="0.25">
      <c r="A14" s="213" t="s">
        <v>3</v>
      </c>
      <c r="B14" s="214" t="s">
        <v>3</v>
      </c>
      <c r="C14" s="214" t="s">
        <v>3</v>
      </c>
      <c r="D14" s="214" t="s">
        <v>3</v>
      </c>
      <c r="E14" s="214" t="s">
        <v>3</v>
      </c>
    </row>
    <row r="15" spans="1:5" ht="41.4" hidden="1" x14ac:dyDescent="0.25">
      <c r="A15" s="5" t="s">
        <v>355</v>
      </c>
      <c r="B15" s="212" t="s">
        <v>3</v>
      </c>
      <c r="C15" s="212" t="s">
        <v>3</v>
      </c>
      <c r="D15" s="212" t="s">
        <v>3</v>
      </c>
      <c r="E15" s="212" t="s">
        <v>3</v>
      </c>
    </row>
    <row r="16" spans="1:5" ht="41.4" hidden="1" x14ac:dyDescent="0.25">
      <c r="A16" s="6" t="s">
        <v>433</v>
      </c>
      <c r="B16" s="212" t="s">
        <v>3</v>
      </c>
      <c r="C16" s="212" t="s">
        <v>3</v>
      </c>
      <c r="D16" s="212" t="s">
        <v>3</v>
      </c>
      <c r="E16" s="212" t="s">
        <v>3</v>
      </c>
    </row>
    <row r="17" spans="1:5" ht="15" hidden="1" x14ac:dyDescent="0.25">
      <c r="A17" s="213" t="s">
        <v>3</v>
      </c>
      <c r="B17" s="214" t="s">
        <v>3</v>
      </c>
      <c r="C17" s="214" t="s">
        <v>3</v>
      </c>
      <c r="D17" s="214" t="s">
        <v>3</v>
      </c>
      <c r="E17" s="214" t="s">
        <v>3</v>
      </c>
    </row>
    <row r="18" spans="1:5" x14ac:dyDescent="0.25">
      <c r="A18" s="8" t="s">
        <v>356</v>
      </c>
      <c r="B18" s="212" t="s">
        <v>3</v>
      </c>
      <c r="C18" s="212" t="s">
        <v>3</v>
      </c>
      <c r="D18" s="212" t="s">
        <v>3</v>
      </c>
      <c r="E18" s="212" t="s">
        <v>3</v>
      </c>
    </row>
    <row r="19" spans="1:5" ht="27.6" x14ac:dyDescent="0.25">
      <c r="A19" s="9" t="s">
        <v>273</v>
      </c>
      <c r="B19" s="212" t="s">
        <v>3</v>
      </c>
      <c r="C19" s="212" t="s">
        <v>3</v>
      </c>
      <c r="D19" s="212" t="s">
        <v>3</v>
      </c>
      <c r="E19" s="212" t="s">
        <v>3</v>
      </c>
    </row>
    <row r="20" spans="1:5" x14ac:dyDescent="0.25">
      <c r="A20" s="7" t="s">
        <v>17</v>
      </c>
      <c r="B20" s="212" t="s">
        <v>3</v>
      </c>
      <c r="C20" s="212" t="s">
        <v>3</v>
      </c>
      <c r="D20" s="212" t="s">
        <v>3</v>
      </c>
      <c r="E20" s="212" t="s">
        <v>3</v>
      </c>
    </row>
    <row r="21" spans="1:5" x14ac:dyDescent="0.25">
      <c r="A21" s="10" t="s">
        <v>357</v>
      </c>
      <c r="B21" s="212" t="s">
        <v>3</v>
      </c>
      <c r="C21" s="212" t="s">
        <v>3</v>
      </c>
      <c r="D21" s="212" t="s">
        <v>3</v>
      </c>
      <c r="E21" s="212" t="s">
        <v>3</v>
      </c>
    </row>
    <row r="22" spans="1:5" x14ac:dyDescent="0.25">
      <c r="A22" s="7" t="s">
        <v>18</v>
      </c>
      <c r="B22" s="212" t="s">
        <v>3</v>
      </c>
      <c r="C22" s="212" t="s">
        <v>3</v>
      </c>
      <c r="D22" s="212" t="s">
        <v>3</v>
      </c>
      <c r="E22" s="212" t="s">
        <v>3</v>
      </c>
    </row>
    <row r="23" spans="1:5" x14ac:dyDescent="0.25">
      <c r="A23" s="13" t="s">
        <v>358</v>
      </c>
      <c r="B23" s="212" t="s">
        <v>3</v>
      </c>
      <c r="C23" s="212" t="s">
        <v>3</v>
      </c>
      <c r="D23" s="212" t="s">
        <v>3</v>
      </c>
      <c r="E23" s="212" t="s">
        <v>3</v>
      </c>
    </row>
    <row r="24" spans="1:5" ht="15" x14ac:dyDescent="0.25">
      <c r="A24" s="213" t="s">
        <v>3</v>
      </c>
      <c r="B24" s="214" t="s">
        <v>3</v>
      </c>
      <c r="C24" s="214" t="s">
        <v>3</v>
      </c>
      <c r="D24" s="214" t="s">
        <v>3</v>
      </c>
      <c r="E24" s="214" t="s">
        <v>3</v>
      </c>
    </row>
    <row r="25" spans="1:5" s="106" customFormat="1" ht="30" customHeight="1" x14ac:dyDescent="0.25">
      <c r="A25" s="204" t="s">
        <v>785</v>
      </c>
      <c r="B25" s="212" t="s">
        <v>3</v>
      </c>
      <c r="C25" s="212" t="s">
        <v>3</v>
      </c>
      <c r="D25" s="212" t="s">
        <v>3</v>
      </c>
      <c r="E25" s="212" t="s">
        <v>3</v>
      </c>
    </row>
    <row r="26" spans="1:5" ht="14.4" x14ac:dyDescent="0.3">
      <c r="C26" s="180"/>
    </row>
    <row r="28" spans="1:5" x14ac:dyDescent="0.25">
      <c r="C28" s="106"/>
    </row>
  </sheetData>
  <sheetProtection algorithmName="SHA-512" hashValue="jZyQS3XdxZQkJ3Y6Gz6NjFT58fqU2bg+KkEqu4RYNV+ZUIeoW+CsVCo66RNgdLJiTZmCnz3g8mLFB2/8L84lpQ==" saltValue="1S+wfQqrYdR5ttwab7KQ2A==" spinCount="100000" sheet="1" objects="1" scenarios="1"/>
  <hyperlinks>
    <hyperlink ref="A25"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B1" zoomScale="60" zoomScaleNormal="60" workbookViewId="0">
      <selection activeCell="D32" sqref="D32:E32"/>
    </sheetView>
  </sheetViews>
  <sheetFormatPr defaultColWidth="9.109375" defaultRowHeight="13.8" x14ac:dyDescent="0.25"/>
  <cols>
    <col min="1" max="1" width="24.33203125" style="22" customWidth="1"/>
    <col min="2" max="2" width="49.44140625" style="22" customWidth="1"/>
    <col min="3" max="3" width="63.5546875" style="26" customWidth="1"/>
    <col min="4" max="4" width="20.44140625" style="22" customWidth="1"/>
    <col min="5" max="12" width="21" style="22" customWidth="1"/>
    <col min="13" max="13" width="22.88671875" style="22" customWidth="1"/>
    <col min="14" max="14" width="22.5546875" style="22" customWidth="1"/>
    <col min="15" max="15" width="25.88671875" style="22" customWidth="1"/>
    <col min="16" max="16" width="10.88671875" style="22" customWidth="1"/>
    <col min="17" max="42" width="10.88671875" style="23" customWidth="1"/>
    <col min="43" max="50" width="10.88671875" style="24" customWidth="1"/>
    <col min="51" max="106" width="10.88671875" style="2" customWidth="1"/>
    <col min="107" max="193" width="10.88671875" style="22" customWidth="1"/>
    <col min="194" max="194" width="10.44140625" style="22" customWidth="1"/>
    <col min="195" max="16384" width="9.109375" style="22"/>
  </cols>
  <sheetData>
    <row r="1" spans="2:106" x14ac:dyDescent="0.25">
      <c r="B1" s="20" t="s">
        <v>363</v>
      </c>
      <c r="C1" s="137"/>
      <c r="D1" s="40"/>
      <c r="E1" s="21" t="s">
        <v>280</v>
      </c>
      <c r="F1" s="18"/>
      <c r="G1" s="18"/>
    </row>
    <row r="3" spans="2:106" x14ac:dyDescent="0.25">
      <c r="B3" s="125" t="s">
        <v>435</v>
      </c>
      <c r="C3" s="126"/>
      <c r="D3" s="127"/>
      <c r="E3" s="127"/>
      <c r="F3" s="127"/>
      <c r="G3" s="128"/>
    </row>
    <row r="4" spans="2:106" x14ac:dyDescent="0.25">
      <c r="B4" s="129"/>
      <c r="C4" s="130"/>
      <c r="D4" s="18"/>
      <c r="E4" s="18"/>
      <c r="F4" s="18"/>
      <c r="G4" s="131"/>
    </row>
    <row r="5" spans="2:106" x14ac:dyDescent="0.25">
      <c r="B5" s="132" t="s">
        <v>436</v>
      </c>
      <c r="C5" s="130"/>
      <c r="D5" s="18"/>
      <c r="E5" s="18"/>
      <c r="F5" s="18"/>
      <c r="G5" s="131"/>
    </row>
    <row r="6" spans="2:106" x14ac:dyDescent="0.25">
      <c r="B6" s="129"/>
      <c r="C6" s="130"/>
      <c r="D6" s="18"/>
      <c r="E6" s="18"/>
      <c r="F6" s="18"/>
      <c r="G6" s="131"/>
      <c r="J6" s="242"/>
    </row>
    <row r="7" spans="2:106" x14ac:dyDescent="0.25">
      <c r="B7" s="132" t="s">
        <v>437</v>
      </c>
      <c r="C7" s="130"/>
      <c r="D7" s="18"/>
      <c r="E7" s="18"/>
      <c r="F7" s="18"/>
      <c r="G7" s="131"/>
    </row>
    <row r="8" spans="2:106" ht="19.5" customHeight="1" x14ac:dyDescent="0.25">
      <c r="B8" s="133" t="s">
        <v>438</v>
      </c>
      <c r="C8" s="134"/>
      <c r="D8" s="135"/>
      <c r="E8" s="135"/>
      <c r="F8" s="135"/>
      <c r="G8" s="136"/>
    </row>
    <row r="9" spans="2:106" ht="14.4" x14ac:dyDescent="0.3">
      <c r="B9" s="25"/>
      <c r="K9" s="45"/>
      <c r="L9" s="45"/>
    </row>
    <row r="10" spans="2:106" x14ac:dyDescent="0.25">
      <c r="B10" s="20" t="s">
        <v>27</v>
      </c>
      <c r="C10" s="45"/>
      <c r="D10" s="45"/>
      <c r="E10" s="45"/>
      <c r="K10" s="45"/>
      <c r="L10" s="172"/>
      <c r="M10" s="20"/>
      <c r="N10" s="20"/>
      <c r="O10" s="20"/>
    </row>
    <row r="11" spans="2:106" ht="43.5" customHeight="1" thickBot="1" x14ac:dyDescent="0.3">
      <c r="B11" s="26"/>
      <c r="D11" s="47" t="s">
        <v>8</v>
      </c>
      <c r="E11" s="47" t="s">
        <v>8</v>
      </c>
      <c r="H11" s="47" t="s">
        <v>8</v>
      </c>
      <c r="I11" s="47" t="s">
        <v>8</v>
      </c>
      <c r="L11" s="20" t="s">
        <v>271</v>
      </c>
      <c r="M11" s="20" t="s">
        <v>271</v>
      </c>
      <c r="N11" s="20" t="s">
        <v>272</v>
      </c>
      <c r="O11" s="20" t="s">
        <v>272</v>
      </c>
      <c r="P11" s="20" t="s">
        <v>13</v>
      </c>
    </row>
    <row r="12" spans="2:106" s="32" customFormat="1" ht="45.9" customHeight="1" x14ac:dyDescent="0.25">
      <c r="B12" s="27" t="s">
        <v>4</v>
      </c>
      <c r="C12" s="28" t="s">
        <v>7</v>
      </c>
      <c r="D12" s="46" t="s">
        <v>19</v>
      </c>
      <c r="E12" s="47" t="s">
        <v>20</v>
      </c>
      <c r="F12" s="28" t="s">
        <v>6</v>
      </c>
      <c r="G12" s="28" t="s">
        <v>10</v>
      </c>
      <c r="H12" s="46" t="s">
        <v>19</v>
      </c>
      <c r="I12" s="47" t="s">
        <v>20</v>
      </c>
      <c r="J12" s="28" t="s">
        <v>361</v>
      </c>
      <c r="K12" s="22"/>
      <c r="L12" s="29" t="s">
        <v>266</v>
      </c>
      <c r="M12" s="29" t="s">
        <v>268</v>
      </c>
      <c r="N12" s="29" t="s">
        <v>26</v>
      </c>
      <c r="O12" s="29" t="s">
        <v>269</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5">
      <c r="B13" s="33" t="str">
        <f>IF((OR('Assumptions input'!$B7="&lt;select&gt;", 'Assumptions input'!$B7="")), "-", 'Assumptions input'!$B8)</f>
        <v>England</v>
      </c>
      <c r="C13" s="34">
        <f>IF(OR(B13="", B13="-"), "",VLOOKUP((CONCATENATE($N13," - ",$B13)),$C$30:$GL$557,4,FALSE))</f>
        <v>56550138</v>
      </c>
      <c r="D13" s="123">
        <f>IF(OR(C13="", C13="-"), "",VLOOKUP((CONCATENATE($N13," - ",$B13)),$C$30:$GL$557,5,FALSE))</f>
        <v>27982818</v>
      </c>
      <c r="E13" s="123">
        <f>IF(OR(D13="", D13="-"), "",VLOOKUP((CONCATENATE($N13," - ",$B13)),$C$30:$GL$557,6,FALSE))</f>
        <v>28567320</v>
      </c>
      <c r="F13" s="35">
        <f>IF(B13="", "", 'Assumptions input'!B6)</f>
        <v>1</v>
      </c>
      <c r="G13" s="34">
        <f t="shared" ref="G13:I14" si="0">IFERROR(C13*$F13, "")</f>
        <v>56550138</v>
      </c>
      <c r="H13" s="123">
        <f>IFERROR(D13*$F13, "")</f>
        <v>27982818</v>
      </c>
      <c r="I13" s="123">
        <f t="shared" si="0"/>
        <v>28567320</v>
      </c>
      <c r="J13" s="34">
        <f>IFERROR(H13+I13, "")</f>
        <v>56550138</v>
      </c>
      <c r="L13" s="36" t="s">
        <v>265</v>
      </c>
      <c r="M13" s="36" t="s">
        <v>267</v>
      </c>
      <c r="N13" s="36" t="str">
        <f>'Assumptions input'!$B$7</f>
        <v>National</v>
      </c>
      <c r="O13" s="36" t="str">
        <f>IFERROR(VLOOKUP('Assumptions input'!$B$7, $L$12:$M$22, 2, FALSE), "-")</f>
        <v>NATIONAL</v>
      </c>
      <c r="P13" s="29" t="b">
        <f>ISTEXT('Assumptions input'!$B$8)</f>
        <v>1</v>
      </c>
    </row>
    <row r="14" spans="2:106" x14ac:dyDescent="0.25">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56550138</v>
      </c>
      <c r="L14" s="36" t="s">
        <v>275</v>
      </c>
      <c r="M14" s="36" t="s">
        <v>262</v>
      </c>
      <c r="N14" s="36" t="str">
        <f>'Assumptions input'!$B$7</f>
        <v>National</v>
      </c>
      <c r="O14" s="36" t="str">
        <f>IFERROR(VLOOKUP('Assumptions input'!$B$7, $L$12:$M$22, 2, FALSE), "-")</f>
        <v>NATIONAL</v>
      </c>
      <c r="P14" s="29" t="b">
        <f>ISTEXT('Assumptions input'!$B$8)</f>
        <v>1</v>
      </c>
    </row>
    <row r="15" spans="2:106" x14ac:dyDescent="0.25">
      <c r="B15" s="33"/>
      <c r="C15" s="34" t="str">
        <f>IF(OR('Assumptions input'!B10="", 'Assumptions input'!B10="-"), "", 'Assumptions input'!B10)</f>
        <v/>
      </c>
      <c r="D15" s="123" t="str">
        <f>IFERROR(C15*($D$30/($D$30+$E$30)), "")</f>
        <v/>
      </c>
      <c r="E15" s="123" t="str">
        <f>IFERROR(C15*($E$30/($D$30+$E$30)), "")</f>
        <v/>
      </c>
      <c r="F15" s="35">
        <v>1</v>
      </c>
      <c r="G15" s="34" t="str">
        <f t="shared" ref="G15" si="1">IFERROR(C15*$F15, "")</f>
        <v/>
      </c>
      <c r="H15" s="123" t="str">
        <f>IFERROR(D15*$F15, "")</f>
        <v/>
      </c>
      <c r="I15" s="123" t="str">
        <f>IFERROR(E15*$F15, "")</f>
        <v/>
      </c>
      <c r="J15" s="34">
        <f>IF('Assumptions input'!B10=0,'Assumptions input'!B10,IFERROR(H15+I15,""))</f>
        <v>0</v>
      </c>
      <c r="L15" s="36" t="s">
        <v>276</v>
      </c>
      <c r="M15" s="36" t="s">
        <v>264</v>
      </c>
      <c r="N15" s="36" t="str">
        <f>'Assumptions input'!$B$7</f>
        <v>National</v>
      </c>
      <c r="O15" s="36" t="str">
        <f>IFERROR(VLOOKUP('Assumptions input'!$B$7, $L$12:$M$22, 2, FALSE), "-")</f>
        <v>NATIONAL</v>
      </c>
      <c r="P15" s="29" t="b">
        <f>ISTEXT('Assumptions input'!$B$8)</f>
        <v>1</v>
      </c>
    </row>
    <row r="16" spans="2:106" x14ac:dyDescent="0.25">
      <c r="B16" s="33"/>
      <c r="C16" s="34"/>
      <c r="D16" s="123"/>
      <c r="E16" s="123"/>
      <c r="F16" s="35"/>
      <c r="G16" s="34"/>
      <c r="H16" s="123"/>
      <c r="I16" s="123"/>
      <c r="J16" s="34"/>
      <c r="L16" s="36" t="s">
        <v>277</v>
      </c>
      <c r="M16" s="36" t="s">
        <v>263</v>
      </c>
      <c r="N16" s="36" t="str">
        <f>'Assumptions input'!$B$7</f>
        <v>National</v>
      </c>
      <c r="O16" s="36" t="str">
        <f>IFERROR(VLOOKUP('Assumptions input'!$B$7, $L$12:$M$22, 2, FALSE), "-")</f>
        <v>NATIONAL</v>
      </c>
      <c r="P16" s="29" t="b">
        <f>ISTEXT('Assumptions input'!$B$8)</f>
        <v>1</v>
      </c>
    </row>
    <row r="17" spans="1:194" x14ac:dyDescent="0.25">
      <c r="B17" s="33"/>
      <c r="C17" s="34"/>
      <c r="D17" s="123"/>
      <c r="E17" s="123"/>
      <c r="F17" s="35"/>
      <c r="G17" s="34"/>
      <c r="H17" s="123"/>
      <c r="I17" s="123"/>
      <c r="J17" s="34"/>
      <c r="L17" s="36" t="s">
        <v>649</v>
      </c>
      <c r="M17" s="36" t="s">
        <v>650</v>
      </c>
      <c r="N17" s="36" t="str">
        <f>'Assumptions input'!$B$7</f>
        <v>National</v>
      </c>
      <c r="O17" s="36" t="str">
        <f>IFERROR(VLOOKUP('Assumptions input'!$B$7, $L$12:$M$22, 2, FALSE), "-")</f>
        <v>NATIONAL</v>
      </c>
      <c r="P17" s="29" t="b">
        <f>ISTEXT('Assumptions input'!$B$8)</f>
        <v>1</v>
      </c>
    </row>
    <row r="18" spans="1:194" x14ac:dyDescent="0.25">
      <c r="B18" s="33"/>
      <c r="C18" s="34"/>
      <c r="D18" s="123"/>
      <c r="E18" s="123"/>
      <c r="F18" s="35"/>
      <c r="G18" s="34"/>
      <c r="H18" s="123"/>
      <c r="I18" s="123"/>
      <c r="J18" s="34"/>
      <c r="L18" s="36" t="s">
        <v>448</v>
      </c>
      <c r="M18" s="36" t="s">
        <v>447</v>
      </c>
      <c r="N18" s="36" t="str">
        <f>'Assumptions input'!$B$7</f>
        <v>National</v>
      </c>
      <c r="O18" s="36" t="str">
        <f>IFERROR(VLOOKUP('Assumptions input'!$B$7, $L$12:$M$22, 2, FALSE), "-")</f>
        <v>NATIONAL</v>
      </c>
      <c r="P18" s="29" t="b">
        <f>ISTEXT('Assumptions input'!$B$8)</f>
        <v>1</v>
      </c>
    </row>
    <row r="19" spans="1:194" x14ac:dyDescent="0.25">
      <c r="B19" s="33"/>
      <c r="C19" s="34"/>
      <c r="D19" s="123"/>
      <c r="E19" s="123"/>
      <c r="F19" s="35"/>
      <c r="G19" s="34"/>
      <c r="H19" s="123"/>
      <c r="I19" s="123"/>
      <c r="J19" s="34"/>
      <c r="L19" s="154" t="s">
        <v>452</v>
      </c>
      <c r="M19" s="36" t="s">
        <v>450</v>
      </c>
      <c r="N19" s="36" t="str">
        <f>'Assumptions input'!$B$7</f>
        <v>National</v>
      </c>
      <c r="O19" s="36" t="str">
        <f>IFERROR(VLOOKUP('Assumptions input'!$B$7, $L$12:$M$22, 2, FALSE), "-")</f>
        <v>NATIONAL</v>
      </c>
      <c r="P19" s="29" t="b">
        <f>ISTEXT('Assumptions input'!$B$8)</f>
        <v>1</v>
      </c>
    </row>
    <row r="20" spans="1:194" x14ac:dyDescent="0.25">
      <c r="B20" s="33"/>
      <c r="C20" s="34"/>
      <c r="D20" s="123"/>
      <c r="E20" s="123"/>
      <c r="F20" s="35"/>
      <c r="G20" s="34"/>
      <c r="H20" s="123"/>
      <c r="I20" s="123"/>
      <c r="J20" s="34"/>
      <c r="L20" s="36" t="s">
        <v>453</v>
      </c>
      <c r="M20" s="36" t="s">
        <v>455</v>
      </c>
      <c r="N20" s="36" t="str">
        <f>'Assumptions input'!$B$7</f>
        <v>National</v>
      </c>
      <c r="O20" s="36" t="str">
        <f>IFERROR(VLOOKUP('Assumptions input'!$B$7, $L$12:$M$22, 2, FALSE), "-")</f>
        <v>NATIONAL</v>
      </c>
      <c r="P20" s="29" t="b">
        <f>ISTEXT('Assumptions input'!$B$8)</f>
        <v>1</v>
      </c>
    </row>
    <row r="21" spans="1:194" x14ac:dyDescent="0.25">
      <c r="B21" s="33"/>
      <c r="C21" s="34"/>
      <c r="D21" s="123"/>
      <c r="E21" s="123"/>
      <c r="F21" s="35"/>
      <c r="G21" s="34"/>
      <c r="H21" s="123"/>
      <c r="I21" s="123"/>
      <c r="J21" s="34"/>
      <c r="L21" s="36" t="s">
        <v>454</v>
      </c>
      <c r="M21" s="36" t="s">
        <v>449</v>
      </c>
      <c r="N21" s="36" t="str">
        <f>'Assumptions input'!$B$7</f>
        <v>National</v>
      </c>
      <c r="O21" s="36" t="str">
        <f>IFERROR(VLOOKUP('Assumptions input'!$B$7, $L$12:$M$22, 2, FALSE), "-")</f>
        <v>NATIONAL</v>
      </c>
      <c r="P21" s="29" t="b">
        <f>ISTEXT('Assumptions input'!$B$8)</f>
        <v>1</v>
      </c>
    </row>
    <row r="22" spans="1:194" ht="14.4" thickBot="1" x14ac:dyDescent="0.3">
      <c r="B22" s="37"/>
      <c r="C22" s="38"/>
      <c r="D22" s="138"/>
      <c r="E22" s="138"/>
      <c r="F22" s="39"/>
      <c r="G22" s="38"/>
      <c r="H22" s="38"/>
      <c r="I22" s="38"/>
      <c r="J22" s="38"/>
      <c r="K22" s="22">
        <f>IFERROR(I22+J22, "")</f>
        <v>0</v>
      </c>
      <c r="L22" s="36"/>
      <c r="M22" s="36"/>
      <c r="N22" s="36"/>
      <c r="O22" s="36"/>
      <c r="P22" s="29"/>
    </row>
    <row r="23" spans="1:194" s="40" customFormat="1" ht="15" thickTop="1" thickBot="1" x14ac:dyDescent="0.3">
      <c r="B23" s="41" t="s">
        <v>439</v>
      </c>
      <c r="C23" s="42">
        <f>IF(C14&gt;0,C13,C14)</f>
        <v>56550138</v>
      </c>
      <c r="D23" s="42">
        <f>IF(D14&gt;0,D13,D14)</f>
        <v>27982818</v>
      </c>
      <c r="E23" s="42">
        <f>IF(E14&gt;0,E13,E14)</f>
        <v>28567320</v>
      </c>
      <c r="F23" s="42"/>
      <c r="G23" s="42">
        <f>IF(G14&gt;0,G13,G14)</f>
        <v>56550138</v>
      </c>
      <c r="H23" s="42">
        <f>IF(H14&gt;0,H13,H14)</f>
        <v>27982818</v>
      </c>
      <c r="I23" s="42">
        <f>IF(I14&gt;0,I13,I14)</f>
        <v>28567320</v>
      </c>
      <c r="J23" s="42">
        <f>IF('Assumptions input'!B10&gt;0,"",SUM(J14:J21))</f>
        <v>56550138</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25">
      <c r="B24" s="121"/>
      <c r="C24" s="121"/>
      <c r="D24" s="121"/>
      <c r="E24" s="121"/>
      <c r="F24" s="121"/>
      <c r="G24" s="121"/>
      <c r="H24" s="121"/>
      <c r="I24" s="121"/>
      <c r="J24" s="121"/>
    </row>
    <row r="25" spans="1:194" ht="27.6" x14ac:dyDescent="0.25">
      <c r="B25" s="122"/>
      <c r="C25" s="122"/>
      <c r="D25" s="47" t="s">
        <v>8</v>
      </c>
      <c r="E25" s="47" t="s">
        <v>8</v>
      </c>
      <c r="F25" s="122"/>
      <c r="I25" s="122"/>
      <c r="J25" s="122"/>
      <c r="K25" s="45"/>
      <c r="N25" s="45"/>
    </row>
    <row r="26" spans="1:194" x14ac:dyDescent="0.25">
      <c r="D26" s="124">
        <v>2</v>
      </c>
      <c r="E26" s="124">
        <v>3</v>
      </c>
      <c r="F26" s="124">
        <v>4</v>
      </c>
      <c r="G26" s="124">
        <v>5</v>
      </c>
      <c r="H26" s="124">
        <v>6</v>
      </c>
      <c r="K26" s="45"/>
    </row>
    <row r="27" spans="1:194" s="2" customFormat="1" ht="48" customHeight="1" x14ac:dyDescent="0.25">
      <c r="A27" s="176" t="s">
        <v>26</v>
      </c>
      <c r="B27" s="175" t="s">
        <v>5</v>
      </c>
      <c r="C27" s="175" t="s">
        <v>270</v>
      </c>
      <c r="D27" s="113" t="s">
        <v>360</v>
      </c>
      <c r="E27" s="113" t="s">
        <v>360</v>
      </c>
      <c r="F27" s="113" t="s">
        <v>0</v>
      </c>
      <c r="G27" s="113" t="s">
        <v>0</v>
      </c>
      <c r="H27" s="113" t="s">
        <v>0</v>
      </c>
      <c r="I27" s="175" t="s">
        <v>360</v>
      </c>
      <c r="J27" s="175" t="s">
        <v>360</v>
      </c>
      <c r="K27" s="175" t="s">
        <v>362</v>
      </c>
      <c r="L27" s="175" t="s">
        <v>362</v>
      </c>
      <c r="M27" s="177" t="s">
        <v>1</v>
      </c>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c r="CN27" s="178"/>
      <c r="CO27" s="178"/>
      <c r="CP27" s="178"/>
      <c r="CQ27" s="178"/>
      <c r="CR27" s="178"/>
      <c r="CS27" s="178"/>
      <c r="CT27" s="178"/>
      <c r="CU27" s="178"/>
      <c r="CV27" s="178"/>
      <c r="CW27" s="178"/>
      <c r="CX27" s="178"/>
      <c r="CY27" s="179"/>
      <c r="CZ27" s="173" t="s">
        <v>2</v>
      </c>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3"/>
      <c r="EY27" s="173"/>
      <c r="EZ27" s="173"/>
      <c r="FA27" s="173"/>
      <c r="FB27" s="173"/>
      <c r="FC27" s="173"/>
      <c r="FD27" s="173"/>
      <c r="FE27" s="173"/>
      <c r="FF27" s="173"/>
      <c r="FG27" s="173"/>
      <c r="FH27" s="173"/>
      <c r="FI27" s="173"/>
      <c r="FJ27" s="173"/>
      <c r="FK27" s="173"/>
      <c r="FL27" s="173"/>
      <c r="FM27" s="173"/>
      <c r="FN27" s="173"/>
      <c r="FO27" s="173"/>
      <c r="FP27" s="173"/>
      <c r="FQ27" s="173"/>
      <c r="FR27" s="173"/>
      <c r="FS27" s="173"/>
      <c r="FT27" s="173"/>
      <c r="FU27" s="173"/>
      <c r="FV27" s="173"/>
      <c r="FW27" s="173"/>
      <c r="FX27" s="173"/>
      <c r="FY27" s="173"/>
      <c r="FZ27" s="173"/>
      <c r="GA27" s="173"/>
      <c r="GB27" s="173"/>
      <c r="GC27" s="173"/>
      <c r="GD27" s="173"/>
      <c r="GE27" s="173"/>
      <c r="GF27" s="173"/>
      <c r="GG27" s="173"/>
      <c r="GH27" s="173"/>
      <c r="GI27" s="173"/>
      <c r="GJ27" s="173"/>
      <c r="GK27" s="173"/>
      <c r="GL27" s="174"/>
    </row>
    <row r="28" spans="1:194" s="19" customFormat="1" ht="27.6" x14ac:dyDescent="0.25">
      <c r="A28" s="176"/>
      <c r="B28" s="175"/>
      <c r="C28" s="175"/>
      <c r="D28" s="46" t="s">
        <v>19</v>
      </c>
      <c r="E28" s="47" t="s">
        <v>20</v>
      </c>
      <c r="F28" s="113" t="s">
        <v>11</v>
      </c>
      <c r="G28" s="112" t="s">
        <v>1</v>
      </c>
      <c r="H28" s="112" t="s">
        <v>2</v>
      </c>
      <c r="I28" s="113" t="s">
        <v>1</v>
      </c>
      <c r="J28" s="112" t="s">
        <v>2</v>
      </c>
      <c r="K28" s="113"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383</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383</v>
      </c>
    </row>
    <row r="29" spans="1:194" s="2" customFormat="1" x14ac:dyDescent="0.25">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25">
      <c r="A30" s="88" t="s">
        <v>266</v>
      </c>
      <c r="B30" s="89" t="s">
        <v>266</v>
      </c>
      <c r="C30" s="90" t="str">
        <f>CONCATENATE(A30, " - ", B30)</f>
        <v>Per 100,000 population - Per 100,000 population</v>
      </c>
      <c r="D30" s="92">
        <f>ROUND((SUM(D32:D34)/SUM($F$32:$F$34))*100000,0)</f>
        <v>38510</v>
      </c>
      <c r="E30" s="92">
        <f>(SUM(E32:E34)/SUM($F$32:$F$34))*100000</f>
        <v>40125.031416743463</v>
      </c>
      <c r="F30" s="91">
        <f>SUM(G30:H30)</f>
        <v>100000</v>
      </c>
      <c r="G30" s="91">
        <f>ROUND((SUM(G32:G34)/SUM($F$32:$F$34))*100000,0)</f>
        <v>49469</v>
      </c>
      <c r="H30" s="92">
        <f>ROUND((SUM(H32:H34)/SUM($F$32:$F$34))*100000,0)</f>
        <v>50531</v>
      </c>
      <c r="I30" s="92">
        <f>ROUND((SUM(I32:I34)/SUM($F$32:$F$34))*100000,0)</f>
        <v>38510</v>
      </c>
      <c r="J30" s="92">
        <f t="shared" ref="J30:BU30" si="2">(SUM(J32:J34)/SUM($F$32:$F$34))*100000</f>
        <v>40125.031416743463</v>
      </c>
      <c r="K30" s="91">
        <f t="shared" si="2"/>
        <v>10959.404941966137</v>
      </c>
      <c r="L30" s="92">
        <f t="shared" si="2"/>
        <v>10405.876248072027</v>
      </c>
      <c r="M30" s="91">
        <f t="shared" si="2"/>
        <v>543.94664799942166</v>
      </c>
      <c r="N30" s="91">
        <f t="shared" si="2"/>
        <v>566.45569178557366</v>
      </c>
      <c r="O30" s="91">
        <f t="shared" si="2"/>
        <v>587.95362198900352</v>
      </c>
      <c r="P30" s="91">
        <f t="shared" si="2"/>
        <v>606.52857376148245</v>
      </c>
      <c r="Q30" s="91">
        <f t="shared" si="2"/>
        <v>625.28529876231585</v>
      </c>
      <c r="R30" s="91">
        <f t="shared" si="2"/>
        <v>623.8765562425682</v>
      </c>
      <c r="S30" s="91">
        <f t="shared" si="2"/>
        <v>628.14822710889973</v>
      </c>
      <c r="T30" s="91">
        <f t="shared" si="2"/>
        <v>641.81692469105928</v>
      </c>
      <c r="U30" s="91">
        <f t="shared" si="2"/>
        <v>660.20036538366469</v>
      </c>
      <c r="V30" s="91">
        <f t="shared" si="2"/>
        <v>648.26825132239208</v>
      </c>
      <c r="W30" s="91">
        <f t="shared" si="2"/>
        <v>637.00480306542374</v>
      </c>
      <c r="X30" s="91">
        <f t="shared" si="2"/>
        <v>629.23724350377381</v>
      </c>
      <c r="Y30" s="91">
        <f t="shared" si="2"/>
        <v>635.02152730605553</v>
      </c>
      <c r="Z30" s="91">
        <f t="shared" si="2"/>
        <v>615.42410112408243</v>
      </c>
      <c r="AA30" s="91">
        <f t="shared" si="2"/>
        <v>602.08649049356848</v>
      </c>
      <c r="AB30" s="91">
        <f t="shared" si="2"/>
        <v>579.04186487387187</v>
      </c>
      <c r="AC30" s="91">
        <f t="shared" si="2"/>
        <v>570.53585157203167</v>
      </c>
      <c r="AD30" s="91">
        <f t="shared" si="2"/>
        <v>558.57290098094893</v>
      </c>
      <c r="AE30" s="91">
        <f t="shared" si="2"/>
        <v>554.62095623949097</v>
      </c>
      <c r="AF30" s="91">
        <f t="shared" si="2"/>
        <v>575.91114561051575</v>
      </c>
      <c r="AG30" s="91">
        <f t="shared" si="2"/>
        <v>601.23118253515031</v>
      </c>
      <c r="AH30" s="91">
        <f t="shared" si="2"/>
        <v>624.18816749117593</v>
      </c>
      <c r="AI30" s="91">
        <f t="shared" si="2"/>
        <v>636.48869693491713</v>
      </c>
      <c r="AJ30" s="91">
        <f t="shared" si="2"/>
        <v>656.21758411239659</v>
      </c>
      <c r="AK30" s="91">
        <f t="shared" si="2"/>
        <v>660.84468655917146</v>
      </c>
      <c r="AL30" s="91">
        <f t="shared" si="2"/>
        <v>656.46914527663728</v>
      </c>
      <c r="AM30" s="91">
        <f t="shared" si="2"/>
        <v>675.84097789842031</v>
      </c>
      <c r="AN30" s="91">
        <f t="shared" si="2"/>
        <v>673.08191996803907</v>
      </c>
      <c r="AO30" s="91">
        <f t="shared" si="2"/>
        <v>685.28344792133703</v>
      </c>
      <c r="AP30" s="91">
        <f t="shared" si="2"/>
        <v>704.05315672419579</v>
      </c>
      <c r="AQ30" s="91">
        <f t="shared" si="2"/>
        <v>691.80618546380913</v>
      </c>
      <c r="AR30" s="91">
        <f t="shared" si="2"/>
        <v>677.66033315721893</v>
      </c>
      <c r="AS30" s="91">
        <f t="shared" si="2"/>
        <v>678.67631566570049</v>
      </c>
      <c r="AT30" s="91">
        <f t="shared" si="2"/>
        <v>656.10072989416869</v>
      </c>
      <c r="AU30" s="91">
        <f t="shared" si="2"/>
        <v>668.09451701506157</v>
      </c>
      <c r="AV30" s="91">
        <f t="shared" si="2"/>
        <v>665.08876684619906</v>
      </c>
      <c r="AW30" s="91">
        <f t="shared" si="2"/>
        <v>645.27061602979541</v>
      </c>
      <c r="AX30" s="91">
        <f t="shared" si="2"/>
        <v>648.31369462948078</v>
      </c>
      <c r="AY30" s="91">
        <f t="shared" si="2"/>
        <v>644.56949072042801</v>
      </c>
      <c r="AZ30" s="91">
        <f t="shared" si="2"/>
        <v>651.56289108631813</v>
      </c>
      <c r="BA30" s="91">
        <f t="shared" si="2"/>
        <v>653.18099741372396</v>
      </c>
      <c r="BB30" s="91">
        <f t="shared" si="2"/>
        <v>629.34598284573588</v>
      </c>
      <c r="BC30" s="91">
        <f t="shared" si="2"/>
        <v>588.84950432875087</v>
      </c>
      <c r="BD30" s="91">
        <f t="shared" si="2"/>
        <v>579.92151746108755</v>
      </c>
      <c r="BE30" s="91">
        <f t="shared" si="2"/>
        <v>587.69881487425653</v>
      </c>
      <c r="BF30" s="91">
        <f t="shared" si="2"/>
        <v>599.08074032470608</v>
      </c>
      <c r="BG30" s="91">
        <f t="shared" si="2"/>
        <v>607.51696569066019</v>
      </c>
      <c r="BH30" s="91">
        <f t="shared" si="2"/>
        <v>633.43588048371282</v>
      </c>
      <c r="BI30" s="91">
        <f t="shared" si="2"/>
        <v>660.10136389322167</v>
      </c>
      <c r="BJ30" s="91">
        <f t="shared" si="2"/>
        <v>676.06170253285097</v>
      </c>
      <c r="BK30" s="91">
        <f t="shared" si="2"/>
        <v>660.30910472562675</v>
      </c>
      <c r="BL30" s="91">
        <f t="shared" si="2"/>
        <v>675.15283639107827</v>
      </c>
      <c r="BM30" s="91">
        <f t="shared" si="2"/>
        <v>674.40464479936895</v>
      </c>
      <c r="BN30" s="91">
        <f t="shared" si="2"/>
        <v>685.93426099785654</v>
      </c>
      <c r="BO30" s="91">
        <f t="shared" si="2"/>
        <v>680.86733225747389</v>
      </c>
      <c r="BP30" s="91">
        <f t="shared" si="2"/>
        <v>683.70591597526027</v>
      </c>
      <c r="BQ30" s="91">
        <f t="shared" si="2"/>
        <v>676.56807081183842</v>
      </c>
      <c r="BR30" s="91">
        <f t="shared" si="2"/>
        <v>659.65666867385426</v>
      </c>
      <c r="BS30" s="91">
        <f t="shared" si="2"/>
        <v>644.17997665966823</v>
      </c>
      <c r="BT30" s="91">
        <f t="shared" si="2"/>
        <v>619.60488537623667</v>
      </c>
      <c r="BU30" s="91">
        <f t="shared" si="2"/>
        <v>591.26611448071435</v>
      </c>
      <c r="BV30" s="91">
        <f t="shared" ref="BV30:EG30" si="3">(SUM(BV32:BV34)/SUM($F$32:$F$34))*100000</f>
        <v>576.1318702449463</v>
      </c>
      <c r="BW30" s="91">
        <f t="shared" si="3"/>
        <v>563.13670739285033</v>
      </c>
      <c r="BX30" s="91">
        <f t="shared" si="3"/>
        <v>539.54838506334329</v>
      </c>
      <c r="BY30" s="91">
        <f t="shared" si="3"/>
        <v>517.9043870871285</v>
      </c>
      <c r="BZ30" s="91">
        <f t="shared" si="3"/>
        <v>495.72318430211595</v>
      </c>
      <c r="CA30" s="91">
        <f t="shared" si="3"/>
        <v>492.44315131546853</v>
      </c>
      <c r="CB30" s="91">
        <f t="shared" si="3"/>
        <v>483.97446644445108</v>
      </c>
      <c r="CC30" s="91">
        <f t="shared" si="3"/>
        <v>465.00837763595933</v>
      </c>
      <c r="CD30" s="91">
        <f t="shared" si="3"/>
        <v>464.67566770906041</v>
      </c>
      <c r="CE30" s="91">
        <f t="shared" si="3"/>
        <v>468.83535328292351</v>
      </c>
      <c r="CF30" s="91">
        <f t="shared" si="3"/>
        <v>478.58294265343528</v>
      </c>
      <c r="CG30" s="91">
        <f t="shared" si="3"/>
        <v>498.74841017401633</v>
      </c>
      <c r="CH30" s="91">
        <f t="shared" si="3"/>
        <v>534.83201897764434</v>
      </c>
      <c r="CI30" s="91">
        <f t="shared" si="3"/>
        <v>406.32321545674887</v>
      </c>
      <c r="CJ30" s="91">
        <f t="shared" si="3"/>
        <v>387.50968632205468</v>
      </c>
      <c r="CK30" s="91">
        <f t="shared" si="3"/>
        <v>378.92414723280933</v>
      </c>
      <c r="CL30" s="91">
        <f t="shared" si="3"/>
        <v>342.24003758551009</v>
      </c>
      <c r="CM30" s="91">
        <f t="shared" si="3"/>
        <v>297.28362307282646</v>
      </c>
      <c r="CN30" s="91">
        <f t="shared" si="3"/>
        <v>258.04981930280422</v>
      </c>
      <c r="CO30" s="91">
        <f t="shared" si="3"/>
        <v>259.62572827362789</v>
      </c>
      <c r="CP30" s="91">
        <f t="shared" si="3"/>
        <v>248.36714894241902</v>
      </c>
      <c r="CQ30" s="91">
        <f t="shared" si="3"/>
        <v>231.05649489215605</v>
      </c>
      <c r="CR30" s="91">
        <f t="shared" si="3"/>
        <v>208.75519193840927</v>
      </c>
      <c r="CS30" s="91">
        <f t="shared" si="3"/>
        <v>186.51393906902959</v>
      </c>
      <c r="CT30" s="91">
        <f t="shared" si="3"/>
        <v>165.96869533920781</v>
      </c>
      <c r="CU30" s="91">
        <f t="shared" si="3"/>
        <v>141.72306803216878</v>
      </c>
      <c r="CV30" s="91">
        <f t="shared" si="3"/>
        <v>123.50192486488001</v>
      </c>
      <c r="CW30" s="91">
        <f t="shared" si="3"/>
        <v>107.29327101151641</v>
      </c>
      <c r="CX30" s="91">
        <f t="shared" si="3"/>
        <v>90.878499301000787</v>
      </c>
      <c r="CY30" s="92">
        <f t="shared" si="3"/>
        <v>297.91009152054829</v>
      </c>
      <c r="CZ30" s="91">
        <f t="shared" si="3"/>
        <v>516.28141183396292</v>
      </c>
      <c r="DA30" s="91">
        <f t="shared" si="3"/>
        <v>535.79931222853099</v>
      </c>
      <c r="DB30" s="91">
        <f t="shared" si="3"/>
        <v>558.53070362436665</v>
      </c>
      <c r="DC30" s="91">
        <f t="shared" si="3"/>
        <v>576.4126449637439</v>
      </c>
      <c r="DD30" s="91">
        <f t="shared" si="3"/>
        <v>593.28347272039889</v>
      </c>
      <c r="DE30" s="91">
        <f t="shared" si="3"/>
        <v>591.99807631989188</v>
      </c>
      <c r="DF30" s="91">
        <f t="shared" si="3"/>
        <v>597.41719069021144</v>
      </c>
      <c r="DG30" s="91">
        <f t="shared" si="3"/>
        <v>610.35554940844656</v>
      </c>
      <c r="DH30" s="91">
        <f t="shared" si="3"/>
        <v>628.98405936427991</v>
      </c>
      <c r="DI30" s="91">
        <f t="shared" si="3"/>
        <v>616.59426628161475</v>
      </c>
      <c r="DJ30" s="91">
        <f t="shared" si="3"/>
        <v>606.91159592122949</v>
      </c>
      <c r="DK30" s="91">
        <f t="shared" si="3"/>
        <v>597.7093262357813</v>
      </c>
      <c r="DL30" s="91">
        <f t="shared" si="3"/>
        <v>602.84441993679684</v>
      </c>
      <c r="DM30" s="91">
        <f t="shared" si="3"/>
        <v>582.43388315298785</v>
      </c>
      <c r="DN30" s="91">
        <f t="shared" si="3"/>
        <v>572.66844105469113</v>
      </c>
      <c r="DO30" s="91">
        <f t="shared" si="3"/>
        <v>550.09285528315934</v>
      </c>
      <c r="DP30" s="91">
        <f t="shared" si="3"/>
        <v>540.88247072144532</v>
      </c>
      <c r="DQ30" s="91">
        <f t="shared" si="3"/>
        <v>526.67656833048784</v>
      </c>
      <c r="DR30" s="91">
        <f t="shared" si="3"/>
        <v>520.90689130548458</v>
      </c>
      <c r="DS30" s="91">
        <f t="shared" si="3"/>
        <v>543.40619724011754</v>
      </c>
      <c r="DT30" s="91">
        <f t="shared" si="3"/>
        <v>559.65542547481039</v>
      </c>
      <c r="DU30" s="91">
        <f t="shared" si="3"/>
        <v>583.07333540273498</v>
      </c>
      <c r="DV30" s="91">
        <f t="shared" si="3"/>
        <v>594.84639788919742</v>
      </c>
      <c r="DW30" s="91">
        <f t="shared" si="3"/>
        <v>617.65893804769132</v>
      </c>
      <c r="DX30" s="91">
        <f t="shared" si="3"/>
        <v>619.1488293300971</v>
      </c>
      <c r="DY30" s="91">
        <f t="shared" si="3"/>
        <v>621.83809932459235</v>
      </c>
      <c r="DZ30" s="91">
        <f t="shared" si="3"/>
        <v>641.14176698574261</v>
      </c>
      <c r="EA30" s="91">
        <f t="shared" si="3"/>
        <v>645.2219267722005</v>
      </c>
      <c r="EB30" s="91">
        <f t="shared" si="3"/>
        <v>670.79027891056944</v>
      </c>
      <c r="EC30" s="91">
        <f t="shared" si="3"/>
        <v>679.54623040139711</v>
      </c>
      <c r="ED30" s="91">
        <f t="shared" si="3"/>
        <v>668.11561569335277</v>
      </c>
      <c r="EE30" s="91">
        <f t="shared" si="3"/>
        <v>669.65095028284725</v>
      </c>
      <c r="EF30" s="91">
        <f t="shared" si="3"/>
        <v>681.22600978842343</v>
      </c>
      <c r="EG30" s="91">
        <f t="shared" si="3"/>
        <v>670.85519792069601</v>
      </c>
      <c r="EH30" s="91">
        <f t="shared" ref="EH30:GL30" si="4">(SUM(EH32:EH34)/SUM($F$32:$F$34))*100000</f>
        <v>669.76293557531574</v>
      </c>
      <c r="EI30" s="91">
        <f t="shared" si="4"/>
        <v>669.34583093525214</v>
      </c>
      <c r="EJ30" s="91">
        <f t="shared" si="4"/>
        <v>657.07451504606797</v>
      </c>
      <c r="EK30" s="91">
        <f t="shared" si="4"/>
        <v>662.30211833651401</v>
      </c>
      <c r="EL30" s="91">
        <f t="shared" si="4"/>
        <v>661.55554972005791</v>
      </c>
      <c r="EM30" s="91">
        <f t="shared" si="4"/>
        <v>665.42472272360442</v>
      </c>
      <c r="EN30" s="91">
        <f t="shared" si="4"/>
        <v>665.73795694746525</v>
      </c>
      <c r="EO30" s="91">
        <f t="shared" si="4"/>
        <v>636.42377792479044</v>
      </c>
      <c r="EP30" s="91">
        <f t="shared" si="4"/>
        <v>593.17635635369004</v>
      </c>
      <c r="EQ30" s="91">
        <f t="shared" si="4"/>
        <v>584.12177741627988</v>
      </c>
      <c r="ER30" s="91">
        <f t="shared" si="4"/>
        <v>595.57835972837495</v>
      </c>
      <c r="ES30" s="91">
        <f t="shared" si="4"/>
        <v>607.18912468952078</v>
      </c>
      <c r="ET30" s="91">
        <f t="shared" si="4"/>
        <v>619.38578371705933</v>
      </c>
      <c r="EU30" s="91">
        <f t="shared" si="4"/>
        <v>644.9411520534029</v>
      </c>
      <c r="EV30" s="91">
        <f t="shared" si="4"/>
        <v>671.49627314569636</v>
      </c>
      <c r="EW30" s="91">
        <f t="shared" si="4"/>
        <v>698.10495242134436</v>
      </c>
      <c r="EX30" s="91">
        <f t="shared" si="4"/>
        <v>680.76021589076493</v>
      </c>
      <c r="EY30" s="91">
        <f t="shared" si="4"/>
        <v>696.76762081273603</v>
      </c>
      <c r="EZ30" s="91">
        <f t="shared" si="4"/>
        <v>694.81031265741854</v>
      </c>
      <c r="FA30" s="91">
        <f t="shared" si="4"/>
        <v>701.03117680280172</v>
      </c>
      <c r="FB30" s="91">
        <f t="shared" si="4"/>
        <v>703.63118315837278</v>
      </c>
      <c r="FC30" s="91">
        <f t="shared" si="4"/>
        <v>706.58499811913396</v>
      </c>
      <c r="FD30" s="91">
        <f t="shared" si="4"/>
        <v>698.14065787691402</v>
      </c>
      <c r="FE30" s="91">
        <f t="shared" si="4"/>
        <v>680.63362382101809</v>
      </c>
      <c r="FF30" s="91">
        <f t="shared" si="4"/>
        <v>663.69625407898309</v>
      </c>
      <c r="FG30" s="91">
        <f t="shared" si="4"/>
        <v>640.10306282371664</v>
      </c>
      <c r="FH30" s="91">
        <f t="shared" si="4"/>
        <v>613.54144983041044</v>
      </c>
      <c r="FI30" s="91">
        <f t="shared" si="4"/>
        <v>598.09072542027513</v>
      </c>
      <c r="FJ30" s="91">
        <f t="shared" si="4"/>
        <v>584.27596006533065</v>
      </c>
      <c r="FK30" s="91">
        <f t="shared" si="4"/>
        <v>561.83345826455832</v>
      </c>
      <c r="FL30" s="91">
        <f t="shared" si="4"/>
        <v>539.95737482714094</v>
      </c>
      <c r="FM30" s="91">
        <f t="shared" si="4"/>
        <v>520.57093542807934</v>
      </c>
      <c r="FN30" s="91">
        <f t="shared" si="4"/>
        <v>522.69541003447296</v>
      </c>
      <c r="FO30" s="91">
        <f t="shared" si="4"/>
        <v>513.46717274497405</v>
      </c>
      <c r="FP30" s="91">
        <f t="shared" si="4"/>
        <v>498.99997133825701</v>
      </c>
      <c r="FQ30" s="91">
        <f t="shared" si="4"/>
        <v>500.5466667545237</v>
      </c>
      <c r="FR30" s="91">
        <f t="shared" si="4"/>
        <v>510.26504257047861</v>
      </c>
      <c r="FS30" s="91">
        <f t="shared" si="4"/>
        <v>518.52760958434396</v>
      </c>
      <c r="FT30" s="91">
        <f t="shared" si="4"/>
        <v>544.72405314568789</v>
      </c>
      <c r="FU30" s="91">
        <f t="shared" si="4"/>
        <v>584.21104105520396</v>
      </c>
      <c r="FV30" s="91">
        <f t="shared" si="4"/>
        <v>450.59148846209041</v>
      </c>
      <c r="FW30" s="91">
        <f t="shared" si="4"/>
        <v>433.98520567170129</v>
      </c>
      <c r="FX30" s="91">
        <f t="shared" si="4"/>
        <v>427.18656233619106</v>
      </c>
      <c r="FY30" s="91">
        <f t="shared" si="4"/>
        <v>394.52580834148904</v>
      </c>
      <c r="FZ30" s="91">
        <f t="shared" si="4"/>
        <v>349.31458671405841</v>
      </c>
      <c r="GA30" s="91">
        <f t="shared" si="4"/>
        <v>310.53197006441621</v>
      </c>
      <c r="GB30" s="91">
        <f t="shared" si="4"/>
        <v>315.01787366416556</v>
      </c>
      <c r="GC30" s="91">
        <f t="shared" si="4"/>
        <v>307.13021393378136</v>
      </c>
      <c r="GD30" s="91">
        <f t="shared" si="4"/>
        <v>291.28672951238002</v>
      </c>
      <c r="GE30" s="91">
        <f t="shared" si="4"/>
        <v>271.34360960148263</v>
      </c>
      <c r="GF30" s="91">
        <f t="shared" si="4"/>
        <v>249.95441874001486</v>
      </c>
      <c r="GG30" s="91">
        <f t="shared" si="4"/>
        <v>228.82003499329406</v>
      </c>
      <c r="GH30" s="91">
        <f t="shared" si="4"/>
        <v>203.71423080207731</v>
      </c>
      <c r="GI30" s="91">
        <f t="shared" si="4"/>
        <v>184.80007720168683</v>
      </c>
      <c r="GJ30" s="91">
        <f t="shared" si="4"/>
        <v>169.18543229098179</v>
      </c>
      <c r="GK30" s="91">
        <f t="shared" si="4"/>
        <v>150.77926994483215</v>
      </c>
      <c r="GL30" s="92">
        <f t="shared" si="4"/>
        <v>620.29464985883203</v>
      </c>
    </row>
    <row r="31" spans="1:194" s="2" customFormat="1" ht="21.75" customHeight="1" x14ac:dyDescent="0.25">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x14ac:dyDescent="0.25">
      <c r="A32" s="97" t="s">
        <v>265</v>
      </c>
      <c r="B32" s="107" t="s">
        <v>14</v>
      </c>
      <c r="C32" s="98" t="s">
        <v>281</v>
      </c>
      <c r="D32" s="102">
        <f t="shared" ref="D32:E34" si="5">I32</f>
        <v>21779298</v>
      </c>
      <c r="E32" s="102">
        <f t="shared" si="5"/>
        <v>22677552</v>
      </c>
      <c r="F32" s="100">
        <f>G32+H32</f>
        <v>56550138</v>
      </c>
      <c r="G32" s="100">
        <f>SUM(M32:CY32)</f>
        <v>27982818</v>
      </c>
      <c r="H32" s="101">
        <f>SUM(CZ32:GL32)</f>
        <v>28567320</v>
      </c>
      <c r="I32" s="101">
        <f>SUM(AE32:CY32)</f>
        <v>21779298</v>
      </c>
      <c r="J32" s="101">
        <f>SUM(DR32:GL32)</f>
        <v>22677552</v>
      </c>
      <c r="K32" s="99">
        <f>SUM(M32:AD32)</f>
        <v>6203520</v>
      </c>
      <c r="L32" s="102">
        <f>SUM(CZ32:DQ32)</f>
        <v>5889768</v>
      </c>
      <c r="M32" s="100">
        <f t="shared" ref="M32:AR32" si="6">SUM(M36:M141)</f>
        <v>308815</v>
      </c>
      <c r="N32" s="100">
        <f t="shared" si="6"/>
        <v>321378</v>
      </c>
      <c r="O32" s="100">
        <f t="shared" si="6"/>
        <v>333560</v>
      </c>
      <c r="P32" s="100">
        <f t="shared" si="6"/>
        <v>344089</v>
      </c>
      <c r="Q32" s="100">
        <f t="shared" si="6"/>
        <v>354452</v>
      </c>
      <c r="R32" s="100">
        <f t="shared" si="6"/>
        <v>353655</v>
      </c>
      <c r="S32" s="100">
        <f t="shared" si="6"/>
        <v>356004</v>
      </c>
      <c r="T32" s="100">
        <f t="shared" si="6"/>
        <v>363986</v>
      </c>
      <c r="U32" s="100">
        <f t="shared" si="6"/>
        <v>374129</v>
      </c>
      <c r="V32" s="100">
        <f t="shared" si="6"/>
        <v>366587</v>
      </c>
      <c r="W32" s="100">
        <f t="shared" si="6"/>
        <v>360144</v>
      </c>
      <c r="X32" s="100">
        <f t="shared" si="6"/>
        <v>355213</v>
      </c>
      <c r="Y32" s="100">
        <f t="shared" si="6"/>
        <v>358555</v>
      </c>
      <c r="Z32" s="100">
        <f t="shared" si="6"/>
        <v>347682</v>
      </c>
      <c r="AA32" s="100">
        <f t="shared" si="6"/>
        <v>340280</v>
      </c>
      <c r="AB32" s="100">
        <f t="shared" si="6"/>
        <v>327124</v>
      </c>
      <c r="AC32" s="100">
        <f t="shared" si="6"/>
        <v>322370</v>
      </c>
      <c r="AD32" s="100">
        <f t="shared" si="6"/>
        <v>315497</v>
      </c>
      <c r="AE32" s="100">
        <f t="shared" si="6"/>
        <v>312761</v>
      </c>
      <c r="AF32" s="100">
        <f t="shared" si="6"/>
        <v>323700</v>
      </c>
      <c r="AG32" s="100">
        <f t="shared" si="6"/>
        <v>337659</v>
      </c>
      <c r="AH32" s="100">
        <f t="shared" si="6"/>
        <v>350920</v>
      </c>
      <c r="AI32" s="100">
        <f t="shared" si="6"/>
        <v>358420</v>
      </c>
      <c r="AJ32" s="100">
        <f t="shared" si="6"/>
        <v>370801</v>
      </c>
      <c r="AK32" s="100">
        <f t="shared" si="6"/>
        <v>373901</v>
      </c>
      <c r="AL32" s="100">
        <f t="shared" si="6"/>
        <v>371883</v>
      </c>
      <c r="AM32" s="100">
        <f t="shared" si="6"/>
        <v>382502</v>
      </c>
      <c r="AN32" s="100">
        <f t="shared" si="6"/>
        <v>381754</v>
      </c>
      <c r="AO32" s="100">
        <f t="shared" si="6"/>
        <v>388663</v>
      </c>
      <c r="AP32" s="100">
        <f t="shared" si="6"/>
        <v>399614</v>
      </c>
      <c r="AQ32" s="100">
        <f t="shared" si="6"/>
        <v>392851</v>
      </c>
      <c r="AR32" s="100">
        <f t="shared" si="6"/>
        <v>384813</v>
      </c>
      <c r="AS32" s="100">
        <f t="shared" ref="AS32:BX32" si="7">SUM(AS36:AS141)</f>
        <v>385952</v>
      </c>
      <c r="AT32" s="100">
        <f t="shared" si="7"/>
        <v>372700</v>
      </c>
      <c r="AU32" s="100">
        <f t="shared" si="7"/>
        <v>380096</v>
      </c>
      <c r="AV32" s="100">
        <f t="shared" si="7"/>
        <v>378573</v>
      </c>
      <c r="AW32" s="100">
        <f t="shared" si="7"/>
        <v>367247</v>
      </c>
      <c r="AX32" s="100">
        <f t="shared" si="7"/>
        <v>369196</v>
      </c>
      <c r="AY32" s="100">
        <f t="shared" si="7"/>
        <v>367387</v>
      </c>
      <c r="AZ32" s="100">
        <f t="shared" si="7"/>
        <v>370566</v>
      </c>
      <c r="BA32" s="100">
        <f t="shared" si="7"/>
        <v>371661</v>
      </c>
      <c r="BB32" s="100">
        <f t="shared" si="7"/>
        <v>358524</v>
      </c>
      <c r="BC32" s="100">
        <f t="shared" si="7"/>
        <v>335609</v>
      </c>
      <c r="BD32" s="100">
        <f t="shared" si="7"/>
        <v>329766</v>
      </c>
      <c r="BE32" s="100">
        <f t="shared" si="7"/>
        <v>334708</v>
      </c>
      <c r="BF32" s="100">
        <f t="shared" si="7"/>
        <v>340715</v>
      </c>
      <c r="BG32" s="100">
        <f t="shared" si="7"/>
        <v>345236</v>
      </c>
      <c r="BH32" s="100">
        <f t="shared" si="7"/>
        <v>359601</v>
      </c>
      <c r="BI32" s="100">
        <f t="shared" si="7"/>
        <v>374360</v>
      </c>
      <c r="BJ32" s="100">
        <f t="shared" si="7"/>
        <v>383296</v>
      </c>
      <c r="BK32" s="100">
        <f t="shared" si="7"/>
        <v>374154</v>
      </c>
      <c r="BL32" s="100">
        <f t="shared" si="7"/>
        <v>382152</v>
      </c>
      <c r="BM32" s="100">
        <f t="shared" si="7"/>
        <v>381638</v>
      </c>
      <c r="BN32" s="100">
        <f t="shared" si="7"/>
        <v>388278</v>
      </c>
      <c r="BO32" s="100">
        <f t="shared" si="7"/>
        <v>385096</v>
      </c>
      <c r="BP32" s="100">
        <f t="shared" si="7"/>
        <v>386043</v>
      </c>
      <c r="BQ32" s="100">
        <f t="shared" si="7"/>
        <v>381939</v>
      </c>
      <c r="BR32" s="100">
        <f t="shared" si="7"/>
        <v>372235</v>
      </c>
      <c r="BS32" s="100">
        <f t="shared" si="7"/>
        <v>363185</v>
      </c>
      <c r="BT32" s="100">
        <f t="shared" si="7"/>
        <v>349191</v>
      </c>
      <c r="BU32" s="100">
        <f t="shared" si="7"/>
        <v>333011</v>
      </c>
      <c r="BV32" s="100">
        <f t="shared" si="7"/>
        <v>324227</v>
      </c>
      <c r="BW32" s="100">
        <f t="shared" si="7"/>
        <v>316683</v>
      </c>
      <c r="BX32" s="100">
        <f t="shared" si="7"/>
        <v>303232</v>
      </c>
      <c r="BY32" s="100">
        <f t="shared" ref="BY32:DD32" si="8">SUM(BY36:BY141)</f>
        <v>291336</v>
      </c>
      <c r="BZ32" s="100">
        <f t="shared" si="8"/>
        <v>278378</v>
      </c>
      <c r="CA32" s="100">
        <f t="shared" si="8"/>
        <v>276173</v>
      </c>
      <c r="CB32" s="100">
        <f t="shared" si="8"/>
        <v>271510</v>
      </c>
      <c r="CC32" s="100">
        <f t="shared" si="8"/>
        <v>260801</v>
      </c>
      <c r="CD32" s="100">
        <f t="shared" si="8"/>
        <v>260852</v>
      </c>
      <c r="CE32" s="100">
        <f t="shared" si="8"/>
        <v>263006</v>
      </c>
      <c r="CF32" s="100">
        <f t="shared" si="8"/>
        <v>268821</v>
      </c>
      <c r="CG32" s="100">
        <f t="shared" si="8"/>
        <v>280766</v>
      </c>
      <c r="CH32" s="100">
        <f t="shared" si="8"/>
        <v>302439</v>
      </c>
      <c r="CI32" s="100">
        <f t="shared" si="8"/>
        <v>228895</v>
      </c>
      <c r="CJ32" s="100">
        <f t="shared" si="8"/>
        <v>217830</v>
      </c>
      <c r="CK32" s="100">
        <f t="shared" si="8"/>
        <v>213013</v>
      </c>
      <c r="CL32" s="100">
        <f t="shared" si="8"/>
        <v>192013</v>
      </c>
      <c r="CM32" s="100">
        <f t="shared" si="8"/>
        <v>166567</v>
      </c>
      <c r="CN32" s="100">
        <f t="shared" si="8"/>
        <v>144651</v>
      </c>
      <c r="CO32" s="100">
        <f t="shared" si="8"/>
        <v>146189</v>
      </c>
      <c r="CP32" s="100">
        <f t="shared" si="8"/>
        <v>139908</v>
      </c>
      <c r="CQ32" s="100">
        <f t="shared" si="8"/>
        <v>130442</v>
      </c>
      <c r="CR32" s="100">
        <f t="shared" si="8"/>
        <v>118033</v>
      </c>
      <c r="CS32" s="100">
        <f t="shared" si="8"/>
        <v>105446</v>
      </c>
      <c r="CT32" s="100">
        <f t="shared" si="8"/>
        <v>93860</v>
      </c>
      <c r="CU32" s="100">
        <f t="shared" si="8"/>
        <v>80158</v>
      </c>
      <c r="CV32" s="100">
        <f t="shared" si="8"/>
        <v>69745</v>
      </c>
      <c r="CW32" s="100">
        <f t="shared" si="8"/>
        <v>60874</v>
      </c>
      <c r="CX32" s="100">
        <f t="shared" si="8"/>
        <v>51545</v>
      </c>
      <c r="CY32" s="100">
        <f t="shared" si="8"/>
        <v>169548</v>
      </c>
      <c r="CZ32" s="100">
        <f t="shared" si="8"/>
        <v>293098</v>
      </c>
      <c r="DA32" s="100">
        <f t="shared" si="8"/>
        <v>304098</v>
      </c>
      <c r="DB32" s="100">
        <f t="shared" si="8"/>
        <v>316666</v>
      </c>
      <c r="DC32" s="100">
        <f t="shared" si="8"/>
        <v>326927</v>
      </c>
      <c r="DD32" s="100">
        <f t="shared" si="8"/>
        <v>336364</v>
      </c>
      <c r="DE32" s="100">
        <f t="shared" ref="DE32:EJ32" si="9">SUM(DE36:DE141)</f>
        <v>335535</v>
      </c>
      <c r="DF32" s="100">
        <f t="shared" si="9"/>
        <v>338730</v>
      </c>
      <c r="DG32" s="100">
        <f t="shared" si="9"/>
        <v>345954</v>
      </c>
      <c r="DH32" s="100">
        <f t="shared" si="9"/>
        <v>356419</v>
      </c>
      <c r="DI32" s="100">
        <f t="shared" si="9"/>
        <v>348459</v>
      </c>
      <c r="DJ32" s="100">
        <f t="shared" si="9"/>
        <v>342943</v>
      </c>
      <c r="DK32" s="100">
        <f t="shared" si="9"/>
        <v>337660</v>
      </c>
      <c r="DL32" s="100">
        <f t="shared" si="9"/>
        <v>340266</v>
      </c>
      <c r="DM32" s="100">
        <f t="shared" si="9"/>
        <v>329091</v>
      </c>
      <c r="DN32" s="100">
        <f t="shared" si="9"/>
        <v>323745</v>
      </c>
      <c r="DO32" s="100">
        <f t="shared" si="9"/>
        <v>310632</v>
      </c>
      <c r="DP32" s="100">
        <f t="shared" si="9"/>
        <v>305653</v>
      </c>
      <c r="DQ32" s="100">
        <f t="shared" si="9"/>
        <v>297528</v>
      </c>
      <c r="DR32" s="100">
        <f t="shared" si="9"/>
        <v>293850</v>
      </c>
      <c r="DS32" s="100">
        <f t="shared" si="9"/>
        <v>306756</v>
      </c>
      <c r="DT32" s="100">
        <f t="shared" si="9"/>
        <v>315496</v>
      </c>
      <c r="DU32" s="100">
        <f t="shared" si="9"/>
        <v>328567</v>
      </c>
      <c r="DV32" s="100">
        <f t="shared" si="9"/>
        <v>335796</v>
      </c>
      <c r="DW32" s="100">
        <f t="shared" si="9"/>
        <v>349599</v>
      </c>
      <c r="DX32" s="100">
        <f t="shared" si="9"/>
        <v>351363</v>
      </c>
      <c r="DY32" s="100">
        <f t="shared" si="9"/>
        <v>353228</v>
      </c>
      <c r="DZ32" s="100">
        <f t="shared" si="9"/>
        <v>363407</v>
      </c>
      <c r="EA32" s="100">
        <f t="shared" si="9"/>
        <v>365436</v>
      </c>
      <c r="EB32" s="100">
        <f t="shared" si="9"/>
        <v>379850</v>
      </c>
      <c r="EC32" s="100">
        <f t="shared" si="9"/>
        <v>385156</v>
      </c>
      <c r="ED32" s="100">
        <f t="shared" si="9"/>
        <v>379113</v>
      </c>
      <c r="EE32" s="100">
        <f t="shared" si="9"/>
        <v>379925</v>
      </c>
      <c r="EF32" s="100">
        <f t="shared" si="9"/>
        <v>387224</v>
      </c>
      <c r="EG32" s="100">
        <f t="shared" si="9"/>
        <v>381253</v>
      </c>
      <c r="EH32" s="100">
        <f t="shared" si="9"/>
        <v>380725</v>
      </c>
      <c r="EI32" s="100">
        <f t="shared" si="9"/>
        <v>380382</v>
      </c>
      <c r="EJ32" s="100">
        <f t="shared" si="9"/>
        <v>373787</v>
      </c>
      <c r="EK32" s="100">
        <f t="shared" ref="EK32:FP32" si="10">SUM(EK36:EK141)</f>
        <v>376713</v>
      </c>
      <c r="EL32" s="100">
        <f t="shared" si="10"/>
        <v>376427</v>
      </c>
      <c r="EM32" s="100">
        <f t="shared" si="10"/>
        <v>377931</v>
      </c>
      <c r="EN32" s="100">
        <f t="shared" si="10"/>
        <v>378222</v>
      </c>
      <c r="EO32" s="100">
        <f t="shared" si="10"/>
        <v>361624</v>
      </c>
      <c r="EP32" s="100">
        <f t="shared" si="10"/>
        <v>336647</v>
      </c>
      <c r="EQ32" s="100">
        <f t="shared" si="10"/>
        <v>331442</v>
      </c>
      <c r="ER32" s="100">
        <f t="shared" si="10"/>
        <v>338100</v>
      </c>
      <c r="ES32" s="100">
        <f t="shared" si="10"/>
        <v>344586</v>
      </c>
      <c r="ET32" s="100">
        <f t="shared" si="10"/>
        <v>350995</v>
      </c>
      <c r="EU32" s="100">
        <f t="shared" si="10"/>
        <v>365074</v>
      </c>
      <c r="EV32" s="100">
        <f t="shared" si="10"/>
        <v>380075</v>
      </c>
      <c r="EW32" s="100">
        <f t="shared" si="10"/>
        <v>394701</v>
      </c>
      <c r="EX32" s="100">
        <f t="shared" si="10"/>
        <v>384751</v>
      </c>
      <c r="EY32" s="100">
        <f t="shared" si="10"/>
        <v>393563</v>
      </c>
      <c r="EZ32" s="100">
        <f t="shared" si="10"/>
        <v>392445</v>
      </c>
      <c r="FA32" s="100">
        <f t="shared" si="10"/>
        <v>395838</v>
      </c>
      <c r="FB32" s="100">
        <f t="shared" si="10"/>
        <v>397436</v>
      </c>
      <c r="FC32" s="100">
        <f t="shared" si="10"/>
        <v>398256</v>
      </c>
      <c r="FD32" s="100">
        <f t="shared" si="10"/>
        <v>393381</v>
      </c>
      <c r="FE32" s="100">
        <f t="shared" si="10"/>
        <v>383788</v>
      </c>
      <c r="FF32" s="100">
        <f t="shared" si="10"/>
        <v>373754</v>
      </c>
      <c r="FG32" s="100">
        <f t="shared" si="10"/>
        <v>360010</v>
      </c>
      <c r="FH32" s="100">
        <f t="shared" si="10"/>
        <v>344951</v>
      </c>
      <c r="FI32" s="100">
        <f t="shared" si="10"/>
        <v>336192</v>
      </c>
      <c r="FJ32" s="100">
        <f t="shared" si="10"/>
        <v>328213</v>
      </c>
      <c r="FK32" s="100">
        <f t="shared" si="10"/>
        <v>315661</v>
      </c>
      <c r="FL32" s="100">
        <f t="shared" si="10"/>
        <v>303307</v>
      </c>
      <c r="FM32" s="100">
        <f t="shared" si="10"/>
        <v>292765</v>
      </c>
      <c r="FN32" s="100">
        <f t="shared" si="10"/>
        <v>293735</v>
      </c>
      <c r="FO32" s="100">
        <f t="shared" si="10"/>
        <v>288334</v>
      </c>
      <c r="FP32" s="100">
        <f t="shared" si="10"/>
        <v>280496</v>
      </c>
      <c r="FQ32" s="100">
        <f t="shared" ref="FQ32:GL32" si="11">SUM(FQ36:FQ141)</f>
        <v>281256</v>
      </c>
      <c r="FR32" s="100">
        <f t="shared" si="11"/>
        <v>287053</v>
      </c>
      <c r="FS32" s="100">
        <f t="shared" si="11"/>
        <v>291941</v>
      </c>
      <c r="FT32" s="100">
        <f t="shared" si="11"/>
        <v>307142</v>
      </c>
      <c r="FU32" s="100">
        <f t="shared" si="11"/>
        <v>330413</v>
      </c>
      <c r="FV32" s="100">
        <f t="shared" si="11"/>
        <v>253652</v>
      </c>
      <c r="FW32" s="100">
        <f t="shared" si="11"/>
        <v>244025</v>
      </c>
      <c r="FX32" s="100">
        <f t="shared" si="11"/>
        <v>240429</v>
      </c>
      <c r="FY32" s="100">
        <f t="shared" si="11"/>
        <v>221693</v>
      </c>
      <c r="FZ32" s="100">
        <f t="shared" si="11"/>
        <v>195845</v>
      </c>
      <c r="GA32" s="100">
        <f t="shared" si="11"/>
        <v>173926</v>
      </c>
      <c r="GB32" s="100">
        <f t="shared" si="11"/>
        <v>177589</v>
      </c>
      <c r="GC32" s="100">
        <f t="shared" si="11"/>
        <v>173173</v>
      </c>
      <c r="GD32" s="100">
        <f t="shared" si="11"/>
        <v>164396</v>
      </c>
      <c r="GE32" s="100">
        <f t="shared" si="11"/>
        <v>153030</v>
      </c>
      <c r="GF32" s="100">
        <f t="shared" si="11"/>
        <v>140983</v>
      </c>
      <c r="GG32" s="100">
        <f t="shared" si="11"/>
        <v>129198</v>
      </c>
      <c r="GH32" s="100">
        <f t="shared" si="11"/>
        <v>114852</v>
      </c>
      <c r="GI32" s="100">
        <f t="shared" si="11"/>
        <v>104116</v>
      </c>
      <c r="GJ32" s="100">
        <f t="shared" si="11"/>
        <v>95623</v>
      </c>
      <c r="GK32" s="100">
        <f t="shared" si="11"/>
        <v>85372</v>
      </c>
      <c r="GL32" s="100">
        <f t="shared" si="11"/>
        <v>351519</v>
      </c>
    </row>
    <row r="33" spans="1:194" s="19" customFormat="1" x14ac:dyDescent="0.25">
      <c r="A33" s="53" t="s">
        <v>265</v>
      </c>
      <c r="B33" s="103" t="s">
        <v>15</v>
      </c>
      <c r="C33" s="54" t="s">
        <v>282</v>
      </c>
      <c r="D33" s="56">
        <f t="shared" si="5"/>
        <v>1240703</v>
      </c>
      <c r="E33" s="56">
        <f t="shared" si="5"/>
        <v>1299011</v>
      </c>
      <c r="F33" s="57">
        <f t="shared" ref="F33:F34" si="12">G33+H33</f>
        <v>3169586</v>
      </c>
      <c r="G33" s="57">
        <f t="shared" ref="G33:G34" si="13">SUM(M33:CY33)</f>
        <v>1563524</v>
      </c>
      <c r="H33" s="58">
        <f t="shared" ref="H33:H34" si="14">SUM(CZ33:GL33)</f>
        <v>1606062</v>
      </c>
      <c r="I33" s="58">
        <f t="shared" ref="I33:I34" si="15">SUM(AE33:CY33)</f>
        <v>1240703</v>
      </c>
      <c r="J33" s="58">
        <f>SUM(DR33:GL33)</f>
        <v>1299011</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x14ac:dyDescent="0.25">
      <c r="A34" s="59" t="s">
        <v>265</v>
      </c>
      <c r="B34" s="104" t="s">
        <v>9</v>
      </c>
      <c r="C34" s="60" t="s">
        <v>283</v>
      </c>
      <c r="D34" s="62">
        <f t="shared" si="5"/>
        <v>707833</v>
      </c>
      <c r="E34" s="62">
        <f t="shared" si="5"/>
        <v>746569</v>
      </c>
      <c r="F34" s="63">
        <f t="shared" si="12"/>
        <v>1895510</v>
      </c>
      <c r="G34" s="63">
        <f t="shared" si="13"/>
        <v>934155</v>
      </c>
      <c r="H34" s="64">
        <f t="shared" si="14"/>
        <v>961355</v>
      </c>
      <c r="I34" s="64">
        <f t="shared" si="15"/>
        <v>707833</v>
      </c>
      <c r="J34" s="64">
        <f t="shared" ref="J34" si="21">SUM(DR34:GL34)</f>
        <v>746569</v>
      </c>
      <c r="K34" s="61">
        <f t="shared" si="16"/>
        <v>226322</v>
      </c>
      <c r="L34" s="62">
        <f t="shared" si="17"/>
        <v>214786</v>
      </c>
      <c r="M34" s="63">
        <f>SUM(M151:M155)</f>
        <v>11354</v>
      </c>
      <c r="N34" s="63">
        <f t="shared" ref="N34:BY34" si="22">SUM(N151:N155)</f>
        <v>11754</v>
      </c>
      <c r="O34" s="63">
        <f t="shared" si="22"/>
        <v>12036</v>
      </c>
      <c r="P34" s="63">
        <f t="shared" si="22"/>
        <v>12480</v>
      </c>
      <c r="Q34" s="63">
        <f t="shared" si="22"/>
        <v>13045</v>
      </c>
      <c r="R34" s="63">
        <f t="shared" si="22"/>
        <v>12790</v>
      </c>
      <c r="S34" s="63">
        <f t="shared" si="22"/>
        <v>12816</v>
      </c>
      <c r="T34" s="63">
        <f t="shared" si="22"/>
        <v>12931</v>
      </c>
      <c r="U34" s="63">
        <f t="shared" si="22"/>
        <v>13511</v>
      </c>
      <c r="V34" s="63">
        <f t="shared" si="22"/>
        <v>13271</v>
      </c>
      <c r="W34" s="63">
        <f t="shared" si="22"/>
        <v>13178</v>
      </c>
      <c r="X34" s="63">
        <f t="shared" si="22"/>
        <v>13435</v>
      </c>
      <c r="Y34" s="63">
        <f t="shared" si="22"/>
        <v>13426</v>
      </c>
      <c r="Z34" s="63">
        <f t="shared" si="22"/>
        <v>12869</v>
      </c>
      <c r="AA34" s="63">
        <f t="shared" si="22"/>
        <v>12239</v>
      </c>
      <c r="AB34" s="63">
        <f t="shared" si="22"/>
        <v>11951</v>
      </c>
      <c r="AC34" s="63">
        <f t="shared" si="22"/>
        <v>11819</v>
      </c>
      <c r="AD34" s="63">
        <f t="shared" si="22"/>
        <v>11417</v>
      </c>
      <c r="AE34" s="63">
        <f t="shared" si="22"/>
        <v>11420</v>
      </c>
      <c r="AF34" s="63">
        <f t="shared" si="22"/>
        <v>11097</v>
      </c>
      <c r="AG34" s="63">
        <f t="shared" si="22"/>
        <v>11588</v>
      </c>
      <c r="AH34" s="63">
        <f t="shared" si="22"/>
        <v>11795</v>
      </c>
      <c r="AI34" s="63">
        <f t="shared" si="22"/>
        <v>11749</v>
      </c>
      <c r="AJ34" s="63">
        <f t="shared" si="22"/>
        <v>11678</v>
      </c>
      <c r="AK34" s="63">
        <f t="shared" si="22"/>
        <v>11764</v>
      </c>
      <c r="AL34" s="63">
        <f t="shared" si="22"/>
        <v>11782</v>
      </c>
      <c r="AM34" s="63">
        <f t="shared" si="22"/>
        <v>11862</v>
      </c>
      <c r="AN34" s="63">
        <f t="shared" si="22"/>
        <v>11796</v>
      </c>
      <c r="AO34" s="63">
        <f t="shared" si="22"/>
        <v>12409</v>
      </c>
      <c r="AP34" s="63">
        <f t="shared" si="22"/>
        <v>12528</v>
      </c>
      <c r="AQ34" s="63">
        <f t="shared" si="22"/>
        <v>12541</v>
      </c>
      <c r="AR34" s="63">
        <f t="shared" si="22"/>
        <v>12501</v>
      </c>
      <c r="AS34" s="63">
        <f t="shared" si="22"/>
        <v>12559</v>
      </c>
      <c r="AT34" s="63">
        <f t="shared" si="22"/>
        <v>12669</v>
      </c>
      <c r="AU34" s="63">
        <f t="shared" si="22"/>
        <v>12613</v>
      </c>
      <c r="AV34" s="63">
        <f t="shared" si="22"/>
        <v>12436</v>
      </c>
      <c r="AW34" s="63">
        <f t="shared" si="22"/>
        <v>12207</v>
      </c>
      <c r="AX34" s="63">
        <f t="shared" si="22"/>
        <v>11994</v>
      </c>
      <c r="AY34" s="63">
        <f t="shared" si="22"/>
        <v>11891</v>
      </c>
      <c r="AZ34" s="63">
        <f t="shared" si="22"/>
        <v>12230</v>
      </c>
      <c r="BA34" s="63">
        <f t="shared" si="22"/>
        <v>12149</v>
      </c>
      <c r="BB34" s="63">
        <f t="shared" si="22"/>
        <v>11465</v>
      </c>
      <c r="BC34" s="63">
        <f t="shared" si="22"/>
        <v>11121</v>
      </c>
      <c r="BD34" s="63">
        <f t="shared" si="22"/>
        <v>11070</v>
      </c>
      <c r="BE34" s="63">
        <f t="shared" si="22"/>
        <v>11122</v>
      </c>
      <c r="BF34" s="63">
        <f t="shared" si="22"/>
        <v>11330</v>
      </c>
      <c r="BG34" s="63">
        <f t="shared" si="22"/>
        <v>11591</v>
      </c>
      <c r="BH34" s="63">
        <f t="shared" si="22"/>
        <v>12124</v>
      </c>
      <c r="BI34" s="63">
        <f t="shared" si="22"/>
        <v>12362</v>
      </c>
      <c r="BJ34" s="63">
        <f t="shared" si="22"/>
        <v>12437</v>
      </c>
      <c r="BK34" s="63">
        <f t="shared" si="22"/>
        <v>12511</v>
      </c>
      <c r="BL34" s="63">
        <f t="shared" si="22"/>
        <v>12609</v>
      </c>
      <c r="BM34" s="63">
        <f t="shared" si="22"/>
        <v>12978</v>
      </c>
      <c r="BN34" s="63">
        <f t="shared" si="22"/>
        <v>12777</v>
      </c>
      <c r="BO34" s="63">
        <f t="shared" si="22"/>
        <v>12911</v>
      </c>
      <c r="BP34" s="63">
        <f t="shared" si="22"/>
        <v>13022</v>
      </c>
      <c r="BQ34" s="63">
        <f t="shared" si="22"/>
        <v>12821</v>
      </c>
      <c r="BR34" s="63">
        <f t="shared" si="22"/>
        <v>12686</v>
      </c>
      <c r="BS34" s="63">
        <f t="shared" si="22"/>
        <v>12114</v>
      </c>
      <c r="BT34" s="63">
        <f t="shared" si="22"/>
        <v>11952</v>
      </c>
      <c r="BU34" s="63">
        <f t="shared" si="22"/>
        <v>11337</v>
      </c>
      <c r="BV34" s="63">
        <f t="shared" si="22"/>
        <v>11036</v>
      </c>
      <c r="BW34" s="63">
        <f t="shared" si="22"/>
        <v>10817</v>
      </c>
      <c r="BX34" s="63">
        <f t="shared" si="22"/>
        <v>10310</v>
      </c>
      <c r="BY34" s="63">
        <f t="shared" si="22"/>
        <v>9921</v>
      </c>
      <c r="BZ34" s="63">
        <f t="shared" ref="BZ34:EK34" si="23">SUM(BZ151:BZ155)</f>
        <v>9515</v>
      </c>
      <c r="CA34" s="63">
        <f t="shared" si="23"/>
        <v>9380</v>
      </c>
      <c r="CB34" s="63">
        <f t="shared" si="23"/>
        <v>8933</v>
      </c>
      <c r="CC34" s="63">
        <f t="shared" si="23"/>
        <v>8556</v>
      </c>
      <c r="CD34" s="63">
        <f t="shared" si="23"/>
        <v>8478</v>
      </c>
      <c r="CE34" s="63">
        <f t="shared" si="23"/>
        <v>8300</v>
      </c>
      <c r="CF34" s="63">
        <f t="shared" si="23"/>
        <v>8114</v>
      </c>
      <c r="CG34" s="63">
        <f t="shared" si="23"/>
        <v>7896</v>
      </c>
      <c r="CH34" s="63">
        <f t="shared" si="23"/>
        <v>7694</v>
      </c>
      <c r="CI34" s="63">
        <f t="shared" si="23"/>
        <v>7036</v>
      </c>
      <c r="CJ34" s="63">
        <f t="shared" si="23"/>
        <v>6851</v>
      </c>
      <c r="CK34" s="63">
        <f t="shared" si="23"/>
        <v>6637</v>
      </c>
      <c r="CL34" s="63">
        <f t="shared" si="23"/>
        <v>6160</v>
      </c>
      <c r="CM34" s="63">
        <f t="shared" si="23"/>
        <v>5444</v>
      </c>
      <c r="CN34" s="63">
        <f t="shared" si="23"/>
        <v>4630</v>
      </c>
      <c r="CO34" s="63">
        <f t="shared" si="23"/>
        <v>4308</v>
      </c>
      <c r="CP34" s="63">
        <f t="shared" si="23"/>
        <v>4200</v>
      </c>
      <c r="CQ34" s="63">
        <f t="shared" si="23"/>
        <v>3747</v>
      </c>
      <c r="CR34" s="63">
        <f t="shared" si="23"/>
        <v>3421</v>
      </c>
      <c r="CS34" s="63">
        <f t="shared" si="23"/>
        <v>2935</v>
      </c>
      <c r="CT34" s="63">
        <f t="shared" si="23"/>
        <v>2614</v>
      </c>
      <c r="CU34" s="63">
        <f t="shared" si="23"/>
        <v>2218</v>
      </c>
      <c r="CV34" s="63">
        <f t="shared" si="23"/>
        <v>1986</v>
      </c>
      <c r="CW34" s="63">
        <f t="shared" si="23"/>
        <v>1626</v>
      </c>
      <c r="CX34" s="63">
        <f t="shared" si="23"/>
        <v>1376</v>
      </c>
      <c r="CY34" s="63">
        <f t="shared" si="23"/>
        <v>4096</v>
      </c>
      <c r="CZ34" s="63">
        <f t="shared" si="23"/>
        <v>10594</v>
      </c>
      <c r="DA34" s="63">
        <f t="shared" si="23"/>
        <v>11090</v>
      </c>
      <c r="DB34" s="63">
        <f t="shared" si="23"/>
        <v>11487</v>
      </c>
      <c r="DC34" s="63">
        <f t="shared" si="23"/>
        <v>11808</v>
      </c>
      <c r="DD34" s="63">
        <f t="shared" si="23"/>
        <v>12088</v>
      </c>
      <c r="DE34" s="63">
        <f t="shared" si="23"/>
        <v>12167</v>
      </c>
      <c r="DF34" s="63">
        <f t="shared" si="23"/>
        <v>12199</v>
      </c>
      <c r="DG34" s="63">
        <f t="shared" si="23"/>
        <v>12484</v>
      </c>
      <c r="DH34" s="63">
        <f t="shared" si="23"/>
        <v>12837</v>
      </c>
      <c r="DI34" s="63">
        <f t="shared" si="23"/>
        <v>12868</v>
      </c>
      <c r="DJ34" s="63">
        <f t="shared" si="23"/>
        <v>12663</v>
      </c>
      <c r="DK34" s="63">
        <f t="shared" si="23"/>
        <v>12726</v>
      </c>
      <c r="DL34" s="63">
        <f t="shared" si="23"/>
        <v>12791</v>
      </c>
      <c r="DM34" s="63">
        <f t="shared" si="23"/>
        <v>12093</v>
      </c>
      <c r="DN34" s="63">
        <f t="shared" si="23"/>
        <v>11597</v>
      </c>
      <c r="DO34" s="63">
        <f t="shared" si="23"/>
        <v>11238</v>
      </c>
      <c r="DP34" s="63">
        <f t="shared" si="23"/>
        <v>11099</v>
      </c>
      <c r="DQ34" s="63">
        <f t="shared" si="23"/>
        <v>10957</v>
      </c>
      <c r="DR34" s="63">
        <f t="shared" si="23"/>
        <v>10916</v>
      </c>
      <c r="DS34" s="63">
        <f t="shared" si="23"/>
        <v>9954</v>
      </c>
      <c r="DT34" s="63">
        <f t="shared" si="23"/>
        <v>10004</v>
      </c>
      <c r="DU34" s="63">
        <f t="shared" si="23"/>
        <v>10830</v>
      </c>
      <c r="DV34" s="63">
        <f t="shared" si="23"/>
        <v>10751</v>
      </c>
      <c r="DW34" s="63">
        <f t="shared" si="23"/>
        <v>11162</v>
      </c>
      <c r="DX34" s="63">
        <f t="shared" si="23"/>
        <v>11003</v>
      </c>
      <c r="DY34" s="63">
        <f t="shared" si="23"/>
        <v>11076</v>
      </c>
      <c r="DZ34" s="63">
        <f t="shared" si="23"/>
        <v>11590</v>
      </c>
      <c r="EA34" s="63">
        <f t="shared" si="23"/>
        <v>11739</v>
      </c>
      <c r="EB34" s="63">
        <f t="shared" si="23"/>
        <v>12390</v>
      </c>
      <c r="EC34" s="63">
        <f t="shared" si="23"/>
        <v>12647</v>
      </c>
      <c r="ED34" s="63">
        <f t="shared" si="23"/>
        <v>12524</v>
      </c>
      <c r="EE34" s="63">
        <f t="shared" si="23"/>
        <v>12534</v>
      </c>
      <c r="EF34" s="63">
        <f t="shared" si="23"/>
        <v>12764</v>
      </c>
      <c r="EG34" s="63">
        <f t="shared" si="23"/>
        <v>12879</v>
      </c>
      <c r="EH34" s="63">
        <f t="shared" si="23"/>
        <v>12998</v>
      </c>
      <c r="EI34" s="63">
        <f t="shared" si="23"/>
        <v>12743</v>
      </c>
      <c r="EJ34" s="63">
        <f t="shared" si="23"/>
        <v>12735</v>
      </c>
      <c r="EK34" s="63">
        <f t="shared" si="23"/>
        <v>12633</v>
      </c>
      <c r="EL34" s="63">
        <f t="shared" ref="EL34:GL34" si="24">SUM(EL151:EL155)</f>
        <v>12612</v>
      </c>
      <c r="EM34" s="63">
        <f t="shared" si="24"/>
        <v>12871</v>
      </c>
      <c r="EN34" s="63">
        <f t="shared" si="24"/>
        <v>12917</v>
      </c>
      <c r="EO34" s="63">
        <f t="shared" si="24"/>
        <v>12637</v>
      </c>
      <c r="EP34" s="63">
        <f t="shared" si="24"/>
        <v>11897</v>
      </c>
      <c r="EQ34" s="63">
        <f t="shared" si="24"/>
        <v>11796</v>
      </c>
      <c r="ER34" s="63">
        <f t="shared" si="24"/>
        <v>11770</v>
      </c>
      <c r="ES34" s="63">
        <f t="shared" si="24"/>
        <v>11947</v>
      </c>
      <c r="ET34" s="63">
        <f t="shared" si="24"/>
        <v>12307</v>
      </c>
      <c r="EU34" s="63">
        <f t="shared" si="24"/>
        <v>12736</v>
      </c>
      <c r="EV34" s="63">
        <f t="shared" si="24"/>
        <v>12850</v>
      </c>
      <c r="EW34" s="63">
        <f t="shared" si="24"/>
        <v>13255</v>
      </c>
      <c r="EX34" s="63">
        <f t="shared" si="24"/>
        <v>13216</v>
      </c>
      <c r="EY34" s="63">
        <f t="shared" si="24"/>
        <v>13357</v>
      </c>
      <c r="EZ34" s="63">
        <f t="shared" si="24"/>
        <v>13446</v>
      </c>
      <c r="FA34" s="63">
        <f t="shared" si="24"/>
        <v>13444</v>
      </c>
      <c r="FB34" s="63">
        <f t="shared" si="24"/>
        <v>13334</v>
      </c>
      <c r="FC34" s="63">
        <f t="shared" si="24"/>
        <v>13647</v>
      </c>
      <c r="FD34" s="63">
        <f t="shared" si="24"/>
        <v>13329</v>
      </c>
      <c r="FE34" s="63">
        <f t="shared" si="24"/>
        <v>12795</v>
      </c>
      <c r="FF34" s="63">
        <f t="shared" si="24"/>
        <v>12722</v>
      </c>
      <c r="FG34" s="63">
        <f t="shared" si="24"/>
        <v>12415</v>
      </c>
      <c r="FH34" s="63">
        <f t="shared" si="24"/>
        <v>11909</v>
      </c>
      <c r="FI34" s="63">
        <f t="shared" si="24"/>
        <v>11456</v>
      </c>
      <c r="FJ34" s="63">
        <f t="shared" si="24"/>
        <v>11248</v>
      </c>
      <c r="FK34" s="63">
        <f t="shared" si="24"/>
        <v>10789</v>
      </c>
      <c r="FL34" s="63">
        <f t="shared" si="24"/>
        <v>10197</v>
      </c>
      <c r="FM34" s="63">
        <f t="shared" si="24"/>
        <v>9571</v>
      </c>
      <c r="FN34" s="63">
        <f t="shared" si="24"/>
        <v>9332</v>
      </c>
      <c r="FO34" s="63">
        <f t="shared" si="24"/>
        <v>9278</v>
      </c>
      <c r="FP34" s="63">
        <f t="shared" si="24"/>
        <v>8849</v>
      </c>
      <c r="FQ34" s="63">
        <f t="shared" si="24"/>
        <v>8801</v>
      </c>
      <c r="FR34" s="63">
        <f t="shared" si="24"/>
        <v>8831</v>
      </c>
      <c r="FS34" s="63">
        <f t="shared" si="24"/>
        <v>8733</v>
      </c>
      <c r="FT34" s="63">
        <f t="shared" si="24"/>
        <v>8720</v>
      </c>
      <c r="FU34" s="63">
        <f t="shared" si="24"/>
        <v>8740</v>
      </c>
      <c r="FV34" s="63">
        <f t="shared" si="24"/>
        <v>7998</v>
      </c>
      <c r="FW34" s="63">
        <f t="shared" si="24"/>
        <v>7812</v>
      </c>
      <c r="FX34" s="63">
        <f t="shared" si="24"/>
        <v>7581</v>
      </c>
      <c r="FY34" s="63">
        <f t="shared" si="24"/>
        <v>7251</v>
      </c>
      <c r="FZ34" s="63">
        <f t="shared" si="24"/>
        <v>6414</v>
      </c>
      <c r="GA34" s="63">
        <f t="shared" si="24"/>
        <v>5754</v>
      </c>
      <c r="GB34" s="63">
        <f t="shared" si="24"/>
        <v>5411</v>
      </c>
      <c r="GC34" s="63">
        <f t="shared" si="24"/>
        <v>5350</v>
      </c>
      <c r="GD34" s="63">
        <f t="shared" si="24"/>
        <v>4873</v>
      </c>
      <c r="GE34" s="63">
        <f t="shared" si="24"/>
        <v>4684</v>
      </c>
      <c r="GF34" s="63">
        <f t="shared" si="24"/>
        <v>4243</v>
      </c>
      <c r="GG34" s="63">
        <f t="shared" si="24"/>
        <v>3894</v>
      </c>
      <c r="GH34" s="63">
        <f t="shared" si="24"/>
        <v>3406</v>
      </c>
      <c r="GI34" s="63">
        <f t="shared" si="24"/>
        <v>3220</v>
      </c>
      <c r="GJ34" s="63">
        <f t="shared" si="24"/>
        <v>2801</v>
      </c>
      <c r="GK34" s="63">
        <f t="shared" si="24"/>
        <v>2420</v>
      </c>
      <c r="GL34" s="63">
        <f t="shared" si="24"/>
        <v>9831</v>
      </c>
    </row>
    <row r="35" spans="1:194" s="2" customFormat="1" x14ac:dyDescent="0.25">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25">
      <c r="A36" s="114" t="s">
        <v>275</v>
      </c>
      <c r="B36" s="245" t="s">
        <v>521</v>
      </c>
      <c r="C36" s="95" t="str">
        <f t="shared" ref="C36:C99" si="25">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25">
      <c r="A37" s="118" t="s">
        <v>275</v>
      </c>
      <c r="B37" s="245" t="s">
        <v>522</v>
      </c>
      <c r="C37" s="51" t="str">
        <f t="shared" si="25"/>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25">
      <c r="A38" s="118" t="s">
        <v>275</v>
      </c>
      <c r="B38" s="245" t="s">
        <v>523</v>
      </c>
      <c r="C38" s="51" t="str">
        <f t="shared" si="25"/>
        <v xml:space="preserve">England – CCGs - Bassetlaw </v>
      </c>
      <c r="D38" s="72">
        <f t="shared" ref="D38:E97" si="26">I38</f>
        <v>46425</v>
      </c>
      <c r="E38" s="72">
        <f t="shared" si="26"/>
        <v>48027</v>
      </c>
      <c r="F38" s="73">
        <f t="shared" ref="F38:F101" si="27">G38+H38</f>
        <v>118280</v>
      </c>
      <c r="G38" s="73">
        <f t="shared" ref="G38:G101" si="28">SUM(M38:CY38)</f>
        <v>58532</v>
      </c>
      <c r="H38" s="74">
        <f t="shared" ref="H38:H101" si="29">SUM(CZ38:GL38)</f>
        <v>59748</v>
      </c>
      <c r="I38" s="74">
        <f t="shared" ref="I38:I101" si="30">SUM(AE38:CY38)</f>
        <v>46425</v>
      </c>
      <c r="J38" s="74">
        <f t="shared" ref="J38:J101" si="31">SUM(DR38:GL38)</f>
        <v>48027</v>
      </c>
      <c r="K38" s="71">
        <f t="shared" ref="K38:K101" si="32">SUM(M38:AD38)</f>
        <v>12107</v>
      </c>
      <c r="L38" s="72">
        <f t="shared" ref="L38:L101" si="33">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25">
      <c r="A39" s="118" t="s">
        <v>275</v>
      </c>
      <c r="B39" s="245" t="s">
        <v>524</v>
      </c>
      <c r="C39" s="51" t="str">
        <f t="shared" si="25"/>
        <v xml:space="preserve">England – CCGs - Bath and North East Somerset, Swindon and Wiltshire </v>
      </c>
      <c r="D39" s="72">
        <f t="shared" si="26"/>
        <v>361510</v>
      </c>
      <c r="E39" s="72">
        <f t="shared" si="26"/>
        <v>373112</v>
      </c>
      <c r="F39" s="73">
        <f t="shared" si="27"/>
        <v>929964</v>
      </c>
      <c r="G39" s="73">
        <f t="shared" si="28"/>
        <v>461582</v>
      </c>
      <c r="H39" s="74">
        <f t="shared" si="29"/>
        <v>468382</v>
      </c>
      <c r="I39" s="74">
        <f t="shared" si="30"/>
        <v>361510</v>
      </c>
      <c r="J39" s="74">
        <f t="shared" si="31"/>
        <v>373112</v>
      </c>
      <c r="K39" s="71">
        <f t="shared" si="32"/>
        <v>100072</v>
      </c>
      <c r="L39" s="72">
        <f t="shared" si="33"/>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25">
      <c r="A40" s="118" t="s">
        <v>275</v>
      </c>
      <c r="B40" s="245" t="s">
        <v>525</v>
      </c>
      <c r="C40" s="51" t="str">
        <f t="shared" si="25"/>
        <v xml:space="preserve">England – CCGs - Bedfordshire, Luton and Milton Keynes </v>
      </c>
      <c r="D40" s="72">
        <f t="shared" si="26"/>
        <v>355949</v>
      </c>
      <c r="E40" s="72">
        <f t="shared" si="26"/>
        <v>367983</v>
      </c>
      <c r="F40" s="73">
        <f t="shared" si="27"/>
        <v>959098</v>
      </c>
      <c r="G40" s="73">
        <f t="shared" si="28"/>
        <v>476424</v>
      </c>
      <c r="H40" s="74">
        <f t="shared" si="29"/>
        <v>482674</v>
      </c>
      <c r="I40" s="74">
        <f t="shared" si="30"/>
        <v>355949</v>
      </c>
      <c r="J40" s="74">
        <f t="shared" si="31"/>
        <v>367983</v>
      </c>
      <c r="K40" s="71">
        <f t="shared" si="32"/>
        <v>120475</v>
      </c>
      <c r="L40" s="72">
        <f t="shared" si="33"/>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25">
      <c r="A41" s="118" t="s">
        <v>275</v>
      </c>
      <c r="B41" s="245" t="s">
        <v>526</v>
      </c>
      <c r="C41" s="51" t="str">
        <f t="shared" si="25"/>
        <v xml:space="preserve">England – CCGs - Berkshire West </v>
      </c>
      <c r="D41" s="72">
        <f t="shared" si="26"/>
        <v>187073</v>
      </c>
      <c r="E41" s="72">
        <f t="shared" si="26"/>
        <v>191599</v>
      </c>
      <c r="F41" s="73">
        <f t="shared" si="27"/>
        <v>492747</v>
      </c>
      <c r="G41" s="73">
        <f t="shared" si="28"/>
        <v>245558</v>
      </c>
      <c r="H41" s="74">
        <f t="shared" si="29"/>
        <v>247189</v>
      </c>
      <c r="I41" s="74">
        <f t="shared" si="30"/>
        <v>187073</v>
      </c>
      <c r="J41" s="74">
        <f t="shared" si="31"/>
        <v>191599</v>
      </c>
      <c r="K41" s="71">
        <f t="shared" si="32"/>
        <v>58485</v>
      </c>
      <c r="L41" s="72">
        <f t="shared" si="33"/>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25">
      <c r="A42" s="118" t="s">
        <v>275</v>
      </c>
      <c r="B42" s="245" t="s">
        <v>527</v>
      </c>
      <c r="C42" s="51" t="str">
        <f t="shared" si="25"/>
        <v xml:space="preserve">England – CCGs - Birmingham and Solihull </v>
      </c>
      <c r="D42" s="72">
        <f t="shared" si="26"/>
        <v>431773</v>
      </c>
      <c r="E42" s="72">
        <f t="shared" si="26"/>
        <v>459616</v>
      </c>
      <c r="F42" s="73">
        <f t="shared" si="27"/>
        <v>1179731</v>
      </c>
      <c r="G42" s="73">
        <f t="shared" si="28"/>
        <v>580301</v>
      </c>
      <c r="H42" s="74">
        <f t="shared" si="29"/>
        <v>599430</v>
      </c>
      <c r="I42" s="74">
        <f t="shared" si="30"/>
        <v>431773</v>
      </c>
      <c r="J42" s="74">
        <f t="shared" si="31"/>
        <v>459616</v>
      </c>
      <c r="K42" s="71">
        <f t="shared" si="32"/>
        <v>148528</v>
      </c>
      <c r="L42" s="72">
        <f t="shared" si="33"/>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25">
      <c r="A43" s="118" t="s">
        <v>275</v>
      </c>
      <c r="B43" s="245" t="s">
        <v>528</v>
      </c>
      <c r="C43" s="51" t="str">
        <f t="shared" si="25"/>
        <v xml:space="preserve">England – CCGs - Black Country and West Birmingham </v>
      </c>
      <c r="D43" s="72">
        <f t="shared" si="26"/>
        <v>516421</v>
      </c>
      <c r="E43" s="72">
        <f t="shared" si="26"/>
        <v>533261</v>
      </c>
      <c r="F43" s="73">
        <f t="shared" si="27"/>
        <v>1380809</v>
      </c>
      <c r="G43" s="73">
        <f t="shared" si="28"/>
        <v>686215</v>
      </c>
      <c r="H43" s="74">
        <f t="shared" si="29"/>
        <v>694594</v>
      </c>
      <c r="I43" s="74">
        <f t="shared" si="30"/>
        <v>516421</v>
      </c>
      <c r="J43" s="74">
        <f t="shared" si="31"/>
        <v>533261</v>
      </c>
      <c r="K43" s="71">
        <f t="shared" si="32"/>
        <v>169794</v>
      </c>
      <c r="L43" s="72">
        <f t="shared" si="33"/>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25">
      <c r="A44" s="118" t="s">
        <v>275</v>
      </c>
      <c r="B44" s="245" t="s">
        <v>529</v>
      </c>
      <c r="C44" s="51" t="str">
        <f t="shared" si="25"/>
        <v xml:space="preserve">England – CCGs - Blackburn with Darwen </v>
      </c>
      <c r="D44" s="72">
        <f t="shared" si="26"/>
        <v>55675</v>
      </c>
      <c r="E44" s="72">
        <f t="shared" si="26"/>
        <v>55702</v>
      </c>
      <c r="F44" s="73">
        <f t="shared" si="27"/>
        <v>150030</v>
      </c>
      <c r="G44" s="73">
        <f t="shared" si="28"/>
        <v>75253</v>
      </c>
      <c r="H44" s="74">
        <f t="shared" si="29"/>
        <v>74777</v>
      </c>
      <c r="I44" s="74">
        <f t="shared" si="30"/>
        <v>55675</v>
      </c>
      <c r="J44" s="74">
        <f t="shared" si="31"/>
        <v>55702</v>
      </c>
      <c r="K44" s="71">
        <f t="shared" si="32"/>
        <v>19578</v>
      </c>
      <c r="L44" s="72">
        <f t="shared" si="33"/>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25">
      <c r="A45" s="118" t="s">
        <v>275</v>
      </c>
      <c r="B45" s="245" t="s">
        <v>530</v>
      </c>
      <c r="C45" s="51" t="str">
        <f t="shared" si="25"/>
        <v xml:space="preserve">England – CCGs - Blackpool </v>
      </c>
      <c r="D45" s="72">
        <f t="shared" si="26"/>
        <v>53827</v>
      </c>
      <c r="E45" s="72">
        <f t="shared" si="26"/>
        <v>55444</v>
      </c>
      <c r="F45" s="73">
        <f t="shared" si="27"/>
        <v>138381</v>
      </c>
      <c r="G45" s="73">
        <f t="shared" si="28"/>
        <v>68740</v>
      </c>
      <c r="H45" s="74">
        <f t="shared" si="29"/>
        <v>69641</v>
      </c>
      <c r="I45" s="74">
        <f t="shared" si="30"/>
        <v>53827</v>
      </c>
      <c r="J45" s="74">
        <f t="shared" si="31"/>
        <v>55444</v>
      </c>
      <c r="K45" s="71">
        <f t="shared" si="32"/>
        <v>14913</v>
      </c>
      <c r="L45" s="72">
        <f t="shared" si="33"/>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25">
      <c r="A46" s="118" t="s">
        <v>275</v>
      </c>
      <c r="B46" s="245" t="s">
        <v>531</v>
      </c>
      <c r="C46" s="51" t="str">
        <f t="shared" si="25"/>
        <v xml:space="preserve">England – CCGs - Bolton </v>
      </c>
      <c r="D46" s="72">
        <f t="shared" si="26"/>
        <v>107973</v>
      </c>
      <c r="E46" s="72">
        <f t="shared" si="26"/>
        <v>111344</v>
      </c>
      <c r="F46" s="73">
        <f t="shared" si="27"/>
        <v>288248</v>
      </c>
      <c r="G46" s="73">
        <f t="shared" si="28"/>
        <v>143343</v>
      </c>
      <c r="H46" s="74">
        <f t="shared" si="29"/>
        <v>144905</v>
      </c>
      <c r="I46" s="74">
        <f t="shared" si="30"/>
        <v>107973</v>
      </c>
      <c r="J46" s="74">
        <f t="shared" si="31"/>
        <v>111344</v>
      </c>
      <c r="K46" s="71">
        <f t="shared" si="32"/>
        <v>35370</v>
      </c>
      <c r="L46" s="72">
        <f t="shared" si="33"/>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25">
      <c r="A47" s="118" t="s">
        <v>275</v>
      </c>
      <c r="B47" s="245" t="s">
        <v>532</v>
      </c>
      <c r="C47" s="51" t="str">
        <f t="shared" si="25"/>
        <v xml:space="preserve">England – CCGs - Bradford District and Craven </v>
      </c>
      <c r="D47" s="72">
        <f t="shared" si="26"/>
        <v>215380</v>
      </c>
      <c r="E47" s="72">
        <f t="shared" si="26"/>
        <v>226272</v>
      </c>
      <c r="F47" s="73">
        <f t="shared" si="27"/>
        <v>593410</v>
      </c>
      <c r="G47" s="73">
        <f t="shared" si="28"/>
        <v>292280</v>
      </c>
      <c r="H47" s="74">
        <f t="shared" si="29"/>
        <v>301130</v>
      </c>
      <c r="I47" s="74">
        <f t="shared" si="30"/>
        <v>215380</v>
      </c>
      <c r="J47" s="74">
        <f t="shared" si="31"/>
        <v>226272</v>
      </c>
      <c r="K47" s="71">
        <f t="shared" si="32"/>
        <v>76900</v>
      </c>
      <c r="L47" s="72">
        <f t="shared" si="33"/>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25">
      <c r="A48" s="118" t="s">
        <v>275</v>
      </c>
      <c r="B48" s="245" t="s">
        <v>533</v>
      </c>
      <c r="C48" s="51" t="str">
        <f t="shared" si="25"/>
        <v xml:space="preserve">England – CCGs - Brighton and Hove </v>
      </c>
      <c r="D48" s="72">
        <f t="shared" si="26"/>
        <v>121290</v>
      </c>
      <c r="E48" s="72">
        <f t="shared" si="26"/>
        <v>120116</v>
      </c>
      <c r="F48" s="73">
        <f t="shared" si="27"/>
        <v>291738</v>
      </c>
      <c r="G48" s="73">
        <f t="shared" si="28"/>
        <v>147146</v>
      </c>
      <c r="H48" s="74">
        <f t="shared" si="29"/>
        <v>144592</v>
      </c>
      <c r="I48" s="74">
        <f t="shared" si="30"/>
        <v>121290</v>
      </c>
      <c r="J48" s="74">
        <f t="shared" si="31"/>
        <v>120116</v>
      </c>
      <c r="K48" s="71">
        <f t="shared" si="32"/>
        <v>25856</v>
      </c>
      <c r="L48" s="72">
        <f t="shared" si="33"/>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25">
      <c r="A49" s="118" t="s">
        <v>275</v>
      </c>
      <c r="B49" s="245" t="s">
        <v>534</v>
      </c>
      <c r="C49" s="51" t="str">
        <f t="shared" si="25"/>
        <v xml:space="preserve">England – CCGs - Bristol, North Somerset and South Gloucestershire </v>
      </c>
      <c r="D49" s="72">
        <f t="shared" si="26"/>
        <v>379832</v>
      </c>
      <c r="E49" s="72">
        <f t="shared" si="26"/>
        <v>391270</v>
      </c>
      <c r="F49" s="73">
        <f t="shared" si="27"/>
        <v>969256</v>
      </c>
      <c r="G49" s="73">
        <f t="shared" si="28"/>
        <v>481679</v>
      </c>
      <c r="H49" s="74">
        <f t="shared" si="29"/>
        <v>487577</v>
      </c>
      <c r="I49" s="74">
        <f t="shared" si="30"/>
        <v>379832</v>
      </c>
      <c r="J49" s="74">
        <f t="shared" si="31"/>
        <v>391270</v>
      </c>
      <c r="K49" s="71">
        <f t="shared" si="32"/>
        <v>101847</v>
      </c>
      <c r="L49" s="72">
        <f t="shared" si="33"/>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25">
      <c r="A50" s="118" t="s">
        <v>275</v>
      </c>
      <c r="B50" s="245" t="s">
        <v>535</v>
      </c>
      <c r="C50" s="51" t="str">
        <f t="shared" si="25"/>
        <v xml:space="preserve">England – CCGs - Buckinghamshire </v>
      </c>
      <c r="D50" s="72">
        <f t="shared" si="26"/>
        <v>204763</v>
      </c>
      <c r="E50" s="72">
        <f t="shared" si="26"/>
        <v>217652</v>
      </c>
      <c r="F50" s="73">
        <f t="shared" si="27"/>
        <v>549826</v>
      </c>
      <c r="G50" s="73">
        <f t="shared" si="28"/>
        <v>269665</v>
      </c>
      <c r="H50" s="74">
        <f t="shared" si="29"/>
        <v>280161</v>
      </c>
      <c r="I50" s="74">
        <f t="shared" si="30"/>
        <v>204763</v>
      </c>
      <c r="J50" s="74">
        <f t="shared" si="31"/>
        <v>217652</v>
      </c>
      <c r="K50" s="71">
        <f t="shared" si="32"/>
        <v>64902</v>
      </c>
      <c r="L50" s="72">
        <f t="shared" si="33"/>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25">
      <c r="A51" s="118" t="s">
        <v>275</v>
      </c>
      <c r="B51" s="245" t="s">
        <v>536</v>
      </c>
      <c r="C51" s="51" t="str">
        <f t="shared" si="25"/>
        <v xml:space="preserve">England – CCGs - Bury </v>
      </c>
      <c r="D51" s="72">
        <f t="shared" si="26"/>
        <v>71367</v>
      </c>
      <c r="E51" s="72">
        <f t="shared" si="26"/>
        <v>76161</v>
      </c>
      <c r="F51" s="73">
        <f t="shared" si="27"/>
        <v>190708</v>
      </c>
      <c r="G51" s="73">
        <f t="shared" si="28"/>
        <v>93700</v>
      </c>
      <c r="H51" s="74">
        <f t="shared" si="29"/>
        <v>97008</v>
      </c>
      <c r="I51" s="74">
        <f t="shared" si="30"/>
        <v>71367</v>
      </c>
      <c r="J51" s="74">
        <f t="shared" si="31"/>
        <v>76161</v>
      </c>
      <c r="K51" s="71">
        <f t="shared" si="32"/>
        <v>22333</v>
      </c>
      <c r="L51" s="72">
        <f t="shared" si="33"/>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25">
      <c r="A52" s="118" t="s">
        <v>275</v>
      </c>
      <c r="B52" s="245" t="s">
        <v>537</v>
      </c>
      <c r="C52" s="51" t="str">
        <f t="shared" si="25"/>
        <v xml:space="preserve">England – CCGs - Calderdale </v>
      </c>
      <c r="D52" s="72">
        <f t="shared" si="26"/>
        <v>80539</v>
      </c>
      <c r="E52" s="72">
        <f t="shared" si="26"/>
        <v>84949</v>
      </c>
      <c r="F52" s="73">
        <f t="shared" si="27"/>
        <v>211439</v>
      </c>
      <c r="G52" s="73">
        <f t="shared" si="28"/>
        <v>103866</v>
      </c>
      <c r="H52" s="74">
        <f t="shared" si="29"/>
        <v>107573</v>
      </c>
      <c r="I52" s="74">
        <f t="shared" si="30"/>
        <v>80539</v>
      </c>
      <c r="J52" s="74">
        <f t="shared" si="31"/>
        <v>84949</v>
      </c>
      <c r="K52" s="71">
        <f t="shared" si="32"/>
        <v>23327</v>
      </c>
      <c r="L52" s="72">
        <f t="shared" si="33"/>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25">
      <c r="A53" s="118" t="s">
        <v>275</v>
      </c>
      <c r="B53" s="245" t="s">
        <v>538</v>
      </c>
      <c r="C53" s="51" t="str">
        <f t="shared" si="25"/>
        <v xml:space="preserve">England – CCGs - Cambridgeshire and Peterborough </v>
      </c>
      <c r="D53" s="72">
        <f t="shared" si="26"/>
        <v>346936</v>
      </c>
      <c r="E53" s="72">
        <f t="shared" si="26"/>
        <v>351669</v>
      </c>
      <c r="F53" s="73">
        <f t="shared" si="27"/>
        <v>896725</v>
      </c>
      <c r="G53" s="73">
        <f t="shared" si="28"/>
        <v>449188</v>
      </c>
      <c r="H53" s="74">
        <f t="shared" si="29"/>
        <v>447537</v>
      </c>
      <c r="I53" s="74">
        <f t="shared" si="30"/>
        <v>346936</v>
      </c>
      <c r="J53" s="74">
        <f t="shared" si="31"/>
        <v>351669</v>
      </c>
      <c r="K53" s="71">
        <f t="shared" si="32"/>
        <v>102252</v>
      </c>
      <c r="L53" s="72">
        <f t="shared" si="33"/>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25">
      <c r="A54" s="118" t="s">
        <v>275</v>
      </c>
      <c r="B54" s="245" t="s">
        <v>539</v>
      </c>
      <c r="C54" s="51" t="str">
        <f t="shared" si="25"/>
        <v xml:space="preserve">England – CCGs - Cannock Chase </v>
      </c>
      <c r="D54" s="72">
        <f t="shared" si="26"/>
        <v>54230</v>
      </c>
      <c r="E54" s="72">
        <f t="shared" si="26"/>
        <v>56572</v>
      </c>
      <c r="F54" s="73">
        <f t="shared" si="27"/>
        <v>138310</v>
      </c>
      <c r="G54" s="73">
        <f t="shared" si="28"/>
        <v>68353</v>
      </c>
      <c r="H54" s="74">
        <f t="shared" si="29"/>
        <v>69957</v>
      </c>
      <c r="I54" s="74">
        <f t="shared" si="30"/>
        <v>54230</v>
      </c>
      <c r="J54" s="74">
        <f t="shared" si="31"/>
        <v>56572</v>
      </c>
      <c r="K54" s="71">
        <f t="shared" si="32"/>
        <v>14123</v>
      </c>
      <c r="L54" s="72">
        <f t="shared" si="33"/>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25">
      <c r="A55" s="118" t="s">
        <v>275</v>
      </c>
      <c r="B55" s="245" t="s">
        <v>540</v>
      </c>
      <c r="C55" s="51" t="str">
        <f t="shared" si="25"/>
        <v xml:space="preserve">England – CCGs - Castle Point and Rochford </v>
      </c>
      <c r="D55" s="72">
        <f t="shared" si="26"/>
        <v>69105</v>
      </c>
      <c r="E55" s="72">
        <f t="shared" si="26"/>
        <v>74458</v>
      </c>
      <c r="F55" s="73">
        <f t="shared" si="27"/>
        <v>178151</v>
      </c>
      <c r="G55" s="73">
        <f t="shared" si="28"/>
        <v>86847</v>
      </c>
      <c r="H55" s="74">
        <f t="shared" si="29"/>
        <v>91304</v>
      </c>
      <c r="I55" s="74">
        <f t="shared" si="30"/>
        <v>69105</v>
      </c>
      <c r="J55" s="74">
        <f t="shared" si="31"/>
        <v>74458</v>
      </c>
      <c r="K55" s="71">
        <f t="shared" si="32"/>
        <v>17742</v>
      </c>
      <c r="L55" s="72">
        <f t="shared" si="33"/>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25">
      <c r="A56" s="118" t="s">
        <v>275</v>
      </c>
      <c r="B56" s="245" t="s">
        <v>541</v>
      </c>
      <c r="C56" s="51" t="str">
        <f t="shared" si="25"/>
        <v xml:space="preserve">England – CCGs - Cheshire </v>
      </c>
      <c r="D56" s="72">
        <f t="shared" si="26"/>
        <v>281208</v>
      </c>
      <c r="E56" s="72">
        <f t="shared" si="26"/>
        <v>302036</v>
      </c>
      <c r="F56" s="73">
        <f t="shared" si="27"/>
        <v>730490</v>
      </c>
      <c r="G56" s="73">
        <f t="shared" si="28"/>
        <v>356930</v>
      </c>
      <c r="H56" s="74">
        <f t="shared" si="29"/>
        <v>373560</v>
      </c>
      <c r="I56" s="74">
        <f t="shared" si="30"/>
        <v>281208</v>
      </c>
      <c r="J56" s="74">
        <f t="shared" si="31"/>
        <v>302036</v>
      </c>
      <c r="K56" s="71">
        <f t="shared" si="32"/>
        <v>75722</v>
      </c>
      <c r="L56" s="72">
        <f t="shared" si="33"/>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25">
      <c r="A57" s="118" t="s">
        <v>275</v>
      </c>
      <c r="B57" s="245" t="s">
        <v>542</v>
      </c>
      <c r="C57" s="51" t="str">
        <f t="shared" si="25"/>
        <v xml:space="preserve">England – CCGs - Chorley and South Ribble </v>
      </c>
      <c r="D57" s="72">
        <f t="shared" si="26"/>
        <v>69825</v>
      </c>
      <c r="E57" s="72">
        <f t="shared" si="26"/>
        <v>72336</v>
      </c>
      <c r="F57" s="73">
        <f t="shared" si="27"/>
        <v>179497</v>
      </c>
      <c r="G57" s="73">
        <f t="shared" si="28"/>
        <v>88931</v>
      </c>
      <c r="H57" s="74">
        <f t="shared" si="29"/>
        <v>90566</v>
      </c>
      <c r="I57" s="74">
        <f t="shared" si="30"/>
        <v>69825</v>
      </c>
      <c r="J57" s="74">
        <f t="shared" si="31"/>
        <v>72336</v>
      </c>
      <c r="K57" s="71">
        <f t="shared" si="32"/>
        <v>19106</v>
      </c>
      <c r="L57" s="72">
        <f t="shared" si="33"/>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25">
      <c r="A58" s="118" t="s">
        <v>275</v>
      </c>
      <c r="B58" s="245" t="s">
        <v>543</v>
      </c>
      <c r="C58" s="51" t="str">
        <f t="shared" si="25"/>
        <v xml:space="preserve">England – CCGs - County Durham </v>
      </c>
      <c r="D58" s="72">
        <f t="shared" si="26"/>
        <v>209907</v>
      </c>
      <c r="E58" s="72">
        <f t="shared" si="26"/>
        <v>221263</v>
      </c>
      <c r="F58" s="73">
        <f t="shared" si="27"/>
        <v>533149</v>
      </c>
      <c r="G58" s="73">
        <f t="shared" si="28"/>
        <v>262253</v>
      </c>
      <c r="H58" s="74">
        <f t="shared" si="29"/>
        <v>270896</v>
      </c>
      <c r="I58" s="74">
        <f t="shared" si="30"/>
        <v>209907</v>
      </c>
      <c r="J58" s="74">
        <f t="shared" si="31"/>
        <v>221263</v>
      </c>
      <c r="K58" s="71">
        <f t="shared" si="32"/>
        <v>52346</v>
      </c>
      <c r="L58" s="72">
        <f t="shared" si="33"/>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25">
      <c r="A59" s="118" t="s">
        <v>275</v>
      </c>
      <c r="B59" s="245" t="s">
        <v>544</v>
      </c>
      <c r="C59" s="51" t="str">
        <f t="shared" si="25"/>
        <v xml:space="preserve">England – CCGs - Coventry and Warwickshire </v>
      </c>
      <c r="D59" s="72">
        <f t="shared" si="26"/>
        <v>379115</v>
      </c>
      <c r="E59" s="72">
        <f t="shared" si="26"/>
        <v>384098</v>
      </c>
      <c r="F59" s="73">
        <f t="shared" si="27"/>
        <v>963173</v>
      </c>
      <c r="G59" s="73">
        <f t="shared" si="28"/>
        <v>481624</v>
      </c>
      <c r="H59" s="74">
        <f t="shared" si="29"/>
        <v>481549</v>
      </c>
      <c r="I59" s="74">
        <f t="shared" si="30"/>
        <v>379115</v>
      </c>
      <c r="J59" s="74">
        <f t="shared" si="31"/>
        <v>384098</v>
      </c>
      <c r="K59" s="71">
        <f t="shared" si="32"/>
        <v>102509</v>
      </c>
      <c r="L59" s="72">
        <f t="shared" si="33"/>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25">
      <c r="A60" s="118" t="s">
        <v>275</v>
      </c>
      <c r="B60" s="245" t="s">
        <v>545</v>
      </c>
      <c r="C60" s="51" t="str">
        <f t="shared" si="25"/>
        <v xml:space="preserve">England – CCGs - Derby and Derbyshire </v>
      </c>
      <c r="D60" s="72">
        <f t="shared" si="26"/>
        <v>401434</v>
      </c>
      <c r="E60" s="72">
        <f t="shared" si="26"/>
        <v>421207</v>
      </c>
      <c r="F60" s="73">
        <f t="shared" si="27"/>
        <v>1030393</v>
      </c>
      <c r="G60" s="73">
        <f t="shared" si="28"/>
        <v>507654</v>
      </c>
      <c r="H60" s="74">
        <f t="shared" si="29"/>
        <v>522739</v>
      </c>
      <c r="I60" s="74">
        <f t="shared" si="30"/>
        <v>401434</v>
      </c>
      <c r="J60" s="74">
        <f t="shared" si="31"/>
        <v>421207</v>
      </c>
      <c r="K60" s="71">
        <f t="shared" si="32"/>
        <v>106220</v>
      </c>
      <c r="L60" s="72">
        <f t="shared" si="33"/>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25">
      <c r="A61" s="118" t="s">
        <v>275</v>
      </c>
      <c r="B61" s="245" t="s">
        <v>546</v>
      </c>
      <c r="C61" s="51" t="str">
        <f t="shared" si="25"/>
        <v xml:space="preserve">England – CCGs - Devon </v>
      </c>
      <c r="D61" s="72">
        <f t="shared" si="26"/>
        <v>476232</v>
      </c>
      <c r="E61" s="72">
        <f t="shared" si="26"/>
        <v>506690</v>
      </c>
      <c r="F61" s="73">
        <f t="shared" si="27"/>
        <v>1209773</v>
      </c>
      <c r="G61" s="73">
        <f t="shared" si="28"/>
        <v>592841</v>
      </c>
      <c r="H61" s="74">
        <f t="shared" si="29"/>
        <v>616932</v>
      </c>
      <c r="I61" s="74">
        <f t="shared" si="30"/>
        <v>476232</v>
      </c>
      <c r="J61" s="74">
        <f t="shared" si="31"/>
        <v>506690</v>
      </c>
      <c r="K61" s="71">
        <f t="shared" si="32"/>
        <v>116609</v>
      </c>
      <c r="L61" s="72">
        <f t="shared" si="33"/>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25">
      <c r="A62" s="118" t="s">
        <v>275</v>
      </c>
      <c r="B62" s="245" t="s">
        <v>547</v>
      </c>
      <c r="C62" s="51" t="str">
        <f t="shared" si="25"/>
        <v xml:space="preserve">England – CCGs - Doncaster </v>
      </c>
      <c r="D62" s="72">
        <f t="shared" si="26"/>
        <v>121030</v>
      </c>
      <c r="E62" s="72">
        <f t="shared" si="26"/>
        <v>124393</v>
      </c>
      <c r="F62" s="73">
        <f t="shared" si="27"/>
        <v>312785</v>
      </c>
      <c r="G62" s="73">
        <f t="shared" si="28"/>
        <v>155520</v>
      </c>
      <c r="H62" s="74">
        <f t="shared" si="29"/>
        <v>157265</v>
      </c>
      <c r="I62" s="74">
        <f t="shared" si="30"/>
        <v>121030</v>
      </c>
      <c r="J62" s="74">
        <f t="shared" si="31"/>
        <v>124393</v>
      </c>
      <c r="K62" s="71">
        <f t="shared" si="32"/>
        <v>34490</v>
      </c>
      <c r="L62" s="72">
        <f t="shared" si="33"/>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25">
      <c r="A63" s="118" t="s">
        <v>275</v>
      </c>
      <c r="B63" s="245" t="s">
        <v>548</v>
      </c>
      <c r="C63" s="51" t="str">
        <f t="shared" si="25"/>
        <v xml:space="preserve">England – CCGs - Dorset </v>
      </c>
      <c r="D63" s="72">
        <f t="shared" si="26"/>
        <v>309517</v>
      </c>
      <c r="E63" s="72">
        <f t="shared" si="26"/>
        <v>323213</v>
      </c>
      <c r="F63" s="73">
        <f t="shared" si="27"/>
        <v>776780</v>
      </c>
      <c r="G63" s="73">
        <f t="shared" si="28"/>
        <v>383364</v>
      </c>
      <c r="H63" s="74">
        <f t="shared" si="29"/>
        <v>393416</v>
      </c>
      <c r="I63" s="74">
        <f t="shared" si="30"/>
        <v>309517</v>
      </c>
      <c r="J63" s="74">
        <f t="shared" si="31"/>
        <v>323213</v>
      </c>
      <c r="K63" s="71">
        <f t="shared" si="32"/>
        <v>73847</v>
      </c>
      <c r="L63" s="72">
        <f t="shared" si="33"/>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25">
      <c r="A64" s="118" t="s">
        <v>275</v>
      </c>
      <c r="B64" s="245" t="s">
        <v>549</v>
      </c>
      <c r="C64" s="51" t="str">
        <f t="shared" si="25"/>
        <v xml:space="preserve">England – CCGs - East and North Hertfordshire </v>
      </c>
      <c r="D64" s="72">
        <f t="shared" si="26"/>
        <v>216741</v>
      </c>
      <c r="E64" s="72">
        <f t="shared" si="26"/>
        <v>231156</v>
      </c>
      <c r="F64" s="73">
        <f t="shared" si="27"/>
        <v>575013</v>
      </c>
      <c r="G64" s="73">
        <f t="shared" si="28"/>
        <v>281967</v>
      </c>
      <c r="H64" s="74">
        <f t="shared" si="29"/>
        <v>293046</v>
      </c>
      <c r="I64" s="74">
        <f t="shared" si="30"/>
        <v>216741</v>
      </c>
      <c r="J64" s="74">
        <f t="shared" si="31"/>
        <v>231156</v>
      </c>
      <c r="K64" s="71">
        <f t="shared" si="32"/>
        <v>65226</v>
      </c>
      <c r="L64" s="72">
        <f t="shared" si="33"/>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25">
      <c r="A65" s="118" t="s">
        <v>275</v>
      </c>
      <c r="B65" s="245" t="s">
        <v>550</v>
      </c>
      <c r="C65" s="51" t="str">
        <f t="shared" si="25"/>
        <v xml:space="preserve">England – CCGs - East Lancashire </v>
      </c>
      <c r="D65" s="72">
        <f t="shared" si="26"/>
        <v>145344</v>
      </c>
      <c r="E65" s="72">
        <f t="shared" si="26"/>
        <v>152373</v>
      </c>
      <c r="F65" s="73">
        <f t="shared" si="27"/>
        <v>384162</v>
      </c>
      <c r="G65" s="73">
        <f t="shared" si="28"/>
        <v>189840</v>
      </c>
      <c r="H65" s="74">
        <f t="shared" si="29"/>
        <v>194322</v>
      </c>
      <c r="I65" s="74">
        <f t="shared" si="30"/>
        <v>145344</v>
      </c>
      <c r="J65" s="74">
        <f t="shared" si="31"/>
        <v>152373</v>
      </c>
      <c r="K65" s="71">
        <f t="shared" si="32"/>
        <v>44496</v>
      </c>
      <c r="L65" s="72">
        <f t="shared" si="33"/>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25">
      <c r="A66" s="118" t="s">
        <v>275</v>
      </c>
      <c r="B66" s="245" t="s">
        <v>551</v>
      </c>
      <c r="C66" s="51" t="str">
        <f t="shared" si="25"/>
        <v xml:space="preserve">England – CCGs - East Leicestershire and Rutland </v>
      </c>
      <c r="D66" s="72">
        <f t="shared" si="26"/>
        <v>132226</v>
      </c>
      <c r="E66" s="72">
        <f t="shared" si="26"/>
        <v>139894</v>
      </c>
      <c r="F66" s="73">
        <f t="shared" si="27"/>
        <v>341856</v>
      </c>
      <c r="G66" s="73">
        <f t="shared" si="28"/>
        <v>168188</v>
      </c>
      <c r="H66" s="74">
        <f t="shared" si="29"/>
        <v>173668</v>
      </c>
      <c r="I66" s="74">
        <f t="shared" si="30"/>
        <v>132226</v>
      </c>
      <c r="J66" s="74">
        <f t="shared" si="31"/>
        <v>139894</v>
      </c>
      <c r="K66" s="71">
        <f t="shared" si="32"/>
        <v>35962</v>
      </c>
      <c r="L66" s="72">
        <f t="shared" si="33"/>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25">
      <c r="A67" s="118" t="s">
        <v>275</v>
      </c>
      <c r="B67" s="245" t="s">
        <v>552</v>
      </c>
      <c r="C67" s="51" t="str">
        <f t="shared" si="25"/>
        <v xml:space="preserve">England – CCGs - East Riding of Yorkshire </v>
      </c>
      <c r="D67" s="72">
        <f t="shared" si="26"/>
        <v>126218</v>
      </c>
      <c r="E67" s="72">
        <f t="shared" si="26"/>
        <v>134512</v>
      </c>
      <c r="F67" s="73">
        <f t="shared" si="27"/>
        <v>319753</v>
      </c>
      <c r="G67" s="73">
        <f t="shared" si="28"/>
        <v>156737</v>
      </c>
      <c r="H67" s="74">
        <f t="shared" si="29"/>
        <v>163016</v>
      </c>
      <c r="I67" s="74">
        <f t="shared" si="30"/>
        <v>126218</v>
      </c>
      <c r="J67" s="74">
        <f t="shared" si="31"/>
        <v>134512</v>
      </c>
      <c r="K67" s="71">
        <f t="shared" si="32"/>
        <v>30519</v>
      </c>
      <c r="L67" s="72">
        <f t="shared" si="33"/>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25">
      <c r="A68" s="118" t="s">
        <v>275</v>
      </c>
      <c r="B68" s="245" t="s">
        <v>553</v>
      </c>
      <c r="C68" s="51" t="str">
        <f t="shared" si="25"/>
        <v xml:space="preserve">England – CCGs - East Staffordshire </v>
      </c>
      <c r="D68" s="72">
        <f t="shared" si="26"/>
        <v>51267</v>
      </c>
      <c r="E68" s="72">
        <f t="shared" si="26"/>
        <v>51571</v>
      </c>
      <c r="F68" s="73">
        <f t="shared" si="27"/>
        <v>131224</v>
      </c>
      <c r="G68" s="73">
        <f t="shared" si="28"/>
        <v>65906</v>
      </c>
      <c r="H68" s="74">
        <f t="shared" si="29"/>
        <v>65318</v>
      </c>
      <c r="I68" s="74">
        <f t="shared" si="30"/>
        <v>51267</v>
      </c>
      <c r="J68" s="74">
        <f t="shared" si="31"/>
        <v>51571</v>
      </c>
      <c r="K68" s="71">
        <f t="shared" si="32"/>
        <v>14639</v>
      </c>
      <c r="L68" s="72">
        <f t="shared" si="33"/>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25">
      <c r="A69" s="118" t="s">
        <v>275</v>
      </c>
      <c r="B69" s="245" t="s">
        <v>554</v>
      </c>
      <c r="C69" s="51" t="str">
        <f t="shared" si="25"/>
        <v xml:space="preserve">England – CCGs - East Sussex </v>
      </c>
      <c r="D69" s="72">
        <f t="shared" si="26"/>
        <v>215745</v>
      </c>
      <c r="E69" s="72">
        <f t="shared" si="26"/>
        <v>236532</v>
      </c>
      <c r="F69" s="73">
        <f t="shared" si="27"/>
        <v>558852</v>
      </c>
      <c r="G69" s="73">
        <f t="shared" si="28"/>
        <v>270788</v>
      </c>
      <c r="H69" s="74">
        <f t="shared" si="29"/>
        <v>288064</v>
      </c>
      <c r="I69" s="74">
        <f t="shared" si="30"/>
        <v>215745</v>
      </c>
      <c r="J69" s="74">
        <f t="shared" si="31"/>
        <v>236532</v>
      </c>
      <c r="K69" s="71">
        <f t="shared" si="32"/>
        <v>55043</v>
      </c>
      <c r="L69" s="72">
        <f t="shared" si="33"/>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25">
      <c r="A70" s="118" t="s">
        <v>275</v>
      </c>
      <c r="B70" s="245" t="s">
        <v>555</v>
      </c>
      <c r="C70" s="51" t="str">
        <f t="shared" si="25"/>
        <v xml:space="preserve">England – CCGs - Frimley </v>
      </c>
      <c r="D70" s="72">
        <f t="shared" si="26"/>
        <v>280610</v>
      </c>
      <c r="E70" s="72">
        <f t="shared" si="26"/>
        <v>289515</v>
      </c>
      <c r="F70" s="73">
        <f t="shared" si="27"/>
        <v>746739</v>
      </c>
      <c r="G70" s="73">
        <f t="shared" si="28"/>
        <v>371630</v>
      </c>
      <c r="H70" s="74">
        <f t="shared" si="29"/>
        <v>375109</v>
      </c>
      <c r="I70" s="74">
        <f t="shared" si="30"/>
        <v>280610</v>
      </c>
      <c r="J70" s="74">
        <f t="shared" si="31"/>
        <v>289515</v>
      </c>
      <c r="K70" s="71">
        <f t="shared" si="32"/>
        <v>91020</v>
      </c>
      <c r="L70" s="72">
        <f t="shared" si="33"/>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25">
      <c r="A71" s="118" t="s">
        <v>275</v>
      </c>
      <c r="B71" s="245" t="s">
        <v>556</v>
      </c>
      <c r="C71" s="51" t="str">
        <f t="shared" si="25"/>
        <v xml:space="preserve">England – CCGs - Fylde and Wyre </v>
      </c>
      <c r="D71" s="72">
        <f t="shared" si="26"/>
        <v>77642</v>
      </c>
      <c r="E71" s="72">
        <f t="shared" si="26"/>
        <v>83457</v>
      </c>
      <c r="F71" s="73">
        <f t="shared" si="27"/>
        <v>195906</v>
      </c>
      <c r="G71" s="73">
        <f t="shared" si="28"/>
        <v>95429</v>
      </c>
      <c r="H71" s="74">
        <f t="shared" si="29"/>
        <v>100477</v>
      </c>
      <c r="I71" s="74">
        <f t="shared" si="30"/>
        <v>77642</v>
      </c>
      <c r="J71" s="74">
        <f t="shared" si="31"/>
        <v>83457</v>
      </c>
      <c r="K71" s="71">
        <f t="shared" si="32"/>
        <v>17787</v>
      </c>
      <c r="L71" s="72">
        <f t="shared" si="33"/>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25">
      <c r="A72" s="118" t="s">
        <v>275</v>
      </c>
      <c r="B72" s="245" t="s">
        <v>557</v>
      </c>
      <c r="C72" s="51" t="str">
        <f t="shared" si="25"/>
        <v xml:space="preserve">England – CCGs - Gloucestershire </v>
      </c>
      <c r="D72" s="72">
        <f t="shared" si="26"/>
        <v>248138</v>
      </c>
      <c r="E72" s="72">
        <f t="shared" si="26"/>
        <v>262950</v>
      </c>
      <c r="F72" s="73">
        <f t="shared" si="27"/>
        <v>640650</v>
      </c>
      <c r="G72" s="73">
        <f t="shared" si="28"/>
        <v>314175</v>
      </c>
      <c r="H72" s="74">
        <f t="shared" si="29"/>
        <v>326475</v>
      </c>
      <c r="I72" s="74">
        <f t="shared" si="30"/>
        <v>248138</v>
      </c>
      <c r="J72" s="74">
        <f t="shared" si="31"/>
        <v>262950</v>
      </c>
      <c r="K72" s="71">
        <f t="shared" si="32"/>
        <v>66037</v>
      </c>
      <c r="L72" s="72">
        <f t="shared" si="33"/>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25">
      <c r="A73" s="118" t="s">
        <v>275</v>
      </c>
      <c r="B73" s="245" t="s">
        <v>558</v>
      </c>
      <c r="C73" s="51" t="str">
        <f t="shared" si="25"/>
        <v xml:space="preserve">England – CCGs - Greater Preston </v>
      </c>
      <c r="D73" s="72">
        <f t="shared" si="26"/>
        <v>79853</v>
      </c>
      <c r="E73" s="72">
        <f t="shared" si="26"/>
        <v>80699</v>
      </c>
      <c r="F73" s="73">
        <f t="shared" si="27"/>
        <v>204896</v>
      </c>
      <c r="G73" s="73">
        <f t="shared" si="28"/>
        <v>102558</v>
      </c>
      <c r="H73" s="74">
        <f t="shared" si="29"/>
        <v>102338</v>
      </c>
      <c r="I73" s="74">
        <f t="shared" si="30"/>
        <v>79853</v>
      </c>
      <c r="J73" s="74">
        <f t="shared" si="31"/>
        <v>80699</v>
      </c>
      <c r="K73" s="71">
        <f t="shared" si="32"/>
        <v>22705</v>
      </c>
      <c r="L73" s="72">
        <f t="shared" si="33"/>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25">
      <c r="A74" s="118" t="s">
        <v>275</v>
      </c>
      <c r="B74" s="245" t="s">
        <v>559</v>
      </c>
      <c r="C74" s="51" t="str">
        <f t="shared" si="25"/>
        <v xml:space="preserve">England – CCGs - Halton </v>
      </c>
      <c r="D74" s="72">
        <f t="shared" si="26"/>
        <v>48515</v>
      </c>
      <c r="E74" s="72">
        <f t="shared" si="26"/>
        <v>52399</v>
      </c>
      <c r="F74" s="73">
        <f t="shared" si="27"/>
        <v>129759</v>
      </c>
      <c r="G74" s="73">
        <f t="shared" si="28"/>
        <v>63295</v>
      </c>
      <c r="H74" s="74">
        <f t="shared" si="29"/>
        <v>66464</v>
      </c>
      <c r="I74" s="74">
        <f t="shared" si="30"/>
        <v>48515</v>
      </c>
      <c r="J74" s="74">
        <f t="shared" si="31"/>
        <v>52399</v>
      </c>
      <c r="K74" s="71">
        <f t="shared" si="32"/>
        <v>14780</v>
      </c>
      <c r="L74" s="72">
        <f t="shared" si="33"/>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25">
      <c r="A75" s="118" t="s">
        <v>275</v>
      </c>
      <c r="B75" s="245" t="s">
        <v>560</v>
      </c>
      <c r="C75" s="51" t="str">
        <f t="shared" si="25"/>
        <v xml:space="preserve">England – CCGs - Hampshire, Southampton and Isle of Wight </v>
      </c>
      <c r="D75" s="72">
        <f t="shared" si="26"/>
        <v>627993</v>
      </c>
      <c r="E75" s="72">
        <f t="shared" si="26"/>
        <v>664085</v>
      </c>
      <c r="F75" s="73">
        <f t="shared" si="27"/>
        <v>1616781</v>
      </c>
      <c r="G75" s="73">
        <f t="shared" si="28"/>
        <v>794983</v>
      </c>
      <c r="H75" s="74">
        <f t="shared" si="29"/>
        <v>821798</v>
      </c>
      <c r="I75" s="74">
        <f t="shared" si="30"/>
        <v>627993</v>
      </c>
      <c r="J75" s="74">
        <f t="shared" si="31"/>
        <v>664085</v>
      </c>
      <c r="K75" s="71">
        <f t="shared" si="32"/>
        <v>166990</v>
      </c>
      <c r="L75" s="72">
        <f t="shared" si="33"/>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25">
      <c r="A76" s="118" t="s">
        <v>275</v>
      </c>
      <c r="B76" s="245" t="s">
        <v>561</v>
      </c>
      <c r="C76" s="51" t="str">
        <f t="shared" si="25"/>
        <v xml:space="preserve">England – CCGs - Herefordshire and Worcestershire </v>
      </c>
      <c r="D76" s="72">
        <f t="shared" si="26"/>
        <v>309932</v>
      </c>
      <c r="E76" s="72">
        <f t="shared" si="26"/>
        <v>326371</v>
      </c>
      <c r="F76" s="73">
        <f t="shared" si="27"/>
        <v>791685</v>
      </c>
      <c r="G76" s="73">
        <f t="shared" si="28"/>
        <v>389585</v>
      </c>
      <c r="H76" s="74">
        <f t="shared" si="29"/>
        <v>402100</v>
      </c>
      <c r="I76" s="74">
        <f t="shared" si="30"/>
        <v>309932</v>
      </c>
      <c r="J76" s="74">
        <f t="shared" si="31"/>
        <v>326371</v>
      </c>
      <c r="K76" s="71">
        <f t="shared" si="32"/>
        <v>79653</v>
      </c>
      <c r="L76" s="72">
        <f t="shared" si="33"/>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25">
      <c r="A77" s="118" t="s">
        <v>275</v>
      </c>
      <c r="B77" s="245" t="s">
        <v>562</v>
      </c>
      <c r="C77" s="51" t="str">
        <f t="shared" si="25"/>
        <v xml:space="preserve">England – CCGs - Herts Valleys </v>
      </c>
      <c r="D77" s="72">
        <f t="shared" si="26"/>
        <v>220222</v>
      </c>
      <c r="E77" s="72">
        <f t="shared" si="26"/>
        <v>237325</v>
      </c>
      <c r="F77" s="73">
        <f t="shared" si="27"/>
        <v>600834</v>
      </c>
      <c r="G77" s="73">
        <f t="shared" si="28"/>
        <v>293665</v>
      </c>
      <c r="H77" s="74">
        <f t="shared" si="29"/>
        <v>307169</v>
      </c>
      <c r="I77" s="74">
        <f t="shared" si="30"/>
        <v>220222</v>
      </c>
      <c r="J77" s="74">
        <f t="shared" si="31"/>
        <v>237325</v>
      </c>
      <c r="K77" s="71">
        <f t="shared" si="32"/>
        <v>73443</v>
      </c>
      <c r="L77" s="72">
        <f t="shared" si="33"/>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25">
      <c r="A78" s="118" t="s">
        <v>275</v>
      </c>
      <c r="B78" s="245" t="s">
        <v>563</v>
      </c>
      <c r="C78" s="51" t="str">
        <f t="shared" si="25"/>
        <v xml:space="preserve">England – CCGs - Heywood, Middleton and Rochdale </v>
      </c>
      <c r="D78" s="72">
        <f t="shared" si="26"/>
        <v>83041</v>
      </c>
      <c r="E78" s="72">
        <f t="shared" si="26"/>
        <v>86772</v>
      </c>
      <c r="F78" s="73">
        <f t="shared" si="27"/>
        <v>223659</v>
      </c>
      <c r="G78" s="73">
        <f t="shared" si="28"/>
        <v>110691</v>
      </c>
      <c r="H78" s="74">
        <f t="shared" si="29"/>
        <v>112968</v>
      </c>
      <c r="I78" s="74">
        <f t="shared" si="30"/>
        <v>83041</v>
      </c>
      <c r="J78" s="74">
        <f t="shared" si="31"/>
        <v>86772</v>
      </c>
      <c r="K78" s="71">
        <f t="shared" si="32"/>
        <v>27650</v>
      </c>
      <c r="L78" s="72">
        <f t="shared" si="33"/>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25">
      <c r="A79" s="118" t="s">
        <v>275</v>
      </c>
      <c r="B79" s="245" t="s">
        <v>564</v>
      </c>
      <c r="C79" s="51" t="str">
        <f t="shared" si="25"/>
        <v xml:space="preserve">England – CCGs - Hull </v>
      </c>
      <c r="D79" s="72">
        <f t="shared" si="26"/>
        <v>100817</v>
      </c>
      <c r="E79" s="72">
        <f t="shared" si="26"/>
        <v>100724</v>
      </c>
      <c r="F79" s="73">
        <f t="shared" si="27"/>
        <v>259126</v>
      </c>
      <c r="G79" s="73">
        <f t="shared" si="28"/>
        <v>130491</v>
      </c>
      <c r="H79" s="74">
        <f t="shared" si="29"/>
        <v>128635</v>
      </c>
      <c r="I79" s="74">
        <f t="shared" si="30"/>
        <v>100817</v>
      </c>
      <c r="J79" s="74">
        <f t="shared" si="31"/>
        <v>100724</v>
      </c>
      <c r="K79" s="71">
        <f t="shared" si="32"/>
        <v>29674</v>
      </c>
      <c r="L79" s="72">
        <f t="shared" si="33"/>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25">
      <c r="A80" s="118" t="s">
        <v>275</v>
      </c>
      <c r="B80" s="245" t="s">
        <v>565</v>
      </c>
      <c r="C80" s="51" t="str">
        <f t="shared" si="25"/>
        <v xml:space="preserve">England – CCGs - Ipswich and East Suffolk </v>
      </c>
      <c r="D80" s="72">
        <f t="shared" si="26"/>
        <v>160980</v>
      </c>
      <c r="E80" s="72">
        <f t="shared" si="26"/>
        <v>168016</v>
      </c>
      <c r="F80" s="73">
        <f t="shared" si="27"/>
        <v>412068</v>
      </c>
      <c r="G80" s="73">
        <f t="shared" si="28"/>
        <v>203496</v>
      </c>
      <c r="H80" s="74">
        <f t="shared" si="29"/>
        <v>208572</v>
      </c>
      <c r="I80" s="74">
        <f t="shared" si="30"/>
        <v>160980</v>
      </c>
      <c r="J80" s="74">
        <f t="shared" si="31"/>
        <v>168016</v>
      </c>
      <c r="K80" s="71">
        <f t="shared" si="32"/>
        <v>42516</v>
      </c>
      <c r="L80" s="72">
        <f t="shared" si="33"/>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25">
      <c r="A81" s="118" t="s">
        <v>275</v>
      </c>
      <c r="B81" s="245" t="s">
        <v>566</v>
      </c>
      <c r="C81" s="51" t="str">
        <f t="shared" si="25"/>
        <v xml:space="preserve">England – CCGs - Kent and Medway </v>
      </c>
      <c r="D81" s="72">
        <f t="shared" si="26"/>
        <v>706308</v>
      </c>
      <c r="E81" s="72">
        <f t="shared" si="26"/>
        <v>749879</v>
      </c>
      <c r="F81" s="73">
        <f t="shared" si="27"/>
        <v>1868199</v>
      </c>
      <c r="G81" s="73">
        <f t="shared" si="28"/>
        <v>918033</v>
      </c>
      <c r="H81" s="74">
        <f t="shared" si="29"/>
        <v>950166</v>
      </c>
      <c r="I81" s="74">
        <f t="shared" si="30"/>
        <v>706308</v>
      </c>
      <c r="J81" s="74">
        <f t="shared" si="31"/>
        <v>749879</v>
      </c>
      <c r="K81" s="71">
        <f t="shared" si="32"/>
        <v>211725</v>
      </c>
      <c r="L81" s="72">
        <f t="shared" si="33"/>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25">
      <c r="A82" s="118" t="s">
        <v>275</v>
      </c>
      <c r="B82" s="245" t="s">
        <v>567</v>
      </c>
      <c r="C82" s="51" t="str">
        <f t="shared" si="25"/>
        <v xml:space="preserve">England – CCGs - Kernow </v>
      </c>
      <c r="D82" s="72">
        <f t="shared" si="26"/>
        <v>223269</v>
      </c>
      <c r="E82" s="72">
        <f t="shared" si="26"/>
        <v>242963</v>
      </c>
      <c r="F82" s="73">
        <f t="shared" si="27"/>
        <v>575525</v>
      </c>
      <c r="G82" s="73">
        <f t="shared" si="28"/>
        <v>279480</v>
      </c>
      <c r="H82" s="74">
        <f t="shared" si="29"/>
        <v>296045</v>
      </c>
      <c r="I82" s="74">
        <f t="shared" si="30"/>
        <v>223269</v>
      </c>
      <c r="J82" s="74">
        <f t="shared" si="31"/>
        <v>242963</v>
      </c>
      <c r="K82" s="71">
        <f t="shared" si="32"/>
        <v>56211</v>
      </c>
      <c r="L82" s="72">
        <f t="shared" si="33"/>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25">
      <c r="A83" s="118" t="s">
        <v>275</v>
      </c>
      <c r="B83" s="245" t="s">
        <v>568</v>
      </c>
      <c r="C83" s="51" t="str">
        <f t="shared" si="25"/>
        <v xml:space="preserve">England – CCGs - Kirklees </v>
      </c>
      <c r="D83" s="72">
        <f t="shared" si="26"/>
        <v>168057</v>
      </c>
      <c r="E83" s="72">
        <f t="shared" si="26"/>
        <v>173213</v>
      </c>
      <c r="F83" s="73">
        <f t="shared" si="27"/>
        <v>441290</v>
      </c>
      <c r="G83" s="73">
        <f t="shared" si="28"/>
        <v>219158</v>
      </c>
      <c r="H83" s="74">
        <f t="shared" si="29"/>
        <v>222132</v>
      </c>
      <c r="I83" s="74">
        <f t="shared" si="30"/>
        <v>168057</v>
      </c>
      <c r="J83" s="74">
        <f t="shared" si="31"/>
        <v>173213</v>
      </c>
      <c r="K83" s="71">
        <f t="shared" si="32"/>
        <v>51101</v>
      </c>
      <c r="L83" s="72">
        <f t="shared" si="33"/>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25">
      <c r="A84" s="118" t="s">
        <v>275</v>
      </c>
      <c r="B84" s="245" t="s">
        <v>569</v>
      </c>
      <c r="C84" s="51" t="str">
        <f t="shared" si="25"/>
        <v xml:space="preserve">England – CCGs - Knowsley </v>
      </c>
      <c r="D84" s="72">
        <f t="shared" si="26"/>
        <v>54795</v>
      </c>
      <c r="E84" s="72">
        <f t="shared" si="26"/>
        <v>63220</v>
      </c>
      <c r="F84" s="73">
        <f t="shared" si="27"/>
        <v>152452</v>
      </c>
      <c r="G84" s="73">
        <f t="shared" si="28"/>
        <v>72488</v>
      </c>
      <c r="H84" s="74">
        <f t="shared" si="29"/>
        <v>79964</v>
      </c>
      <c r="I84" s="74">
        <f t="shared" si="30"/>
        <v>54795</v>
      </c>
      <c r="J84" s="74">
        <f t="shared" si="31"/>
        <v>63220</v>
      </c>
      <c r="K84" s="71">
        <f t="shared" si="32"/>
        <v>17693</v>
      </c>
      <c r="L84" s="72">
        <f t="shared" si="33"/>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25">
      <c r="A85" s="118" t="s">
        <v>275</v>
      </c>
      <c r="B85" s="245" t="s">
        <v>570</v>
      </c>
      <c r="C85" s="51" t="str">
        <f t="shared" si="25"/>
        <v xml:space="preserve">England – CCGs - Leeds </v>
      </c>
      <c r="D85" s="72">
        <f t="shared" si="26"/>
        <v>304065</v>
      </c>
      <c r="E85" s="72">
        <f t="shared" si="26"/>
        <v>324140</v>
      </c>
      <c r="F85" s="73">
        <f t="shared" si="27"/>
        <v>798786</v>
      </c>
      <c r="G85" s="73">
        <f t="shared" si="28"/>
        <v>391667</v>
      </c>
      <c r="H85" s="74">
        <f t="shared" si="29"/>
        <v>407119</v>
      </c>
      <c r="I85" s="74">
        <f t="shared" si="30"/>
        <v>304065</v>
      </c>
      <c r="J85" s="74">
        <f t="shared" si="31"/>
        <v>324140</v>
      </c>
      <c r="K85" s="71">
        <f t="shared" si="32"/>
        <v>87602</v>
      </c>
      <c r="L85" s="72">
        <f t="shared" si="33"/>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25">
      <c r="A86" s="118" t="s">
        <v>275</v>
      </c>
      <c r="B86" s="245" t="s">
        <v>571</v>
      </c>
      <c r="C86" s="51" t="str">
        <f t="shared" si="25"/>
        <v xml:space="preserve">England – CCGs - Leicester City </v>
      </c>
      <c r="D86" s="72">
        <f t="shared" si="26"/>
        <v>135163</v>
      </c>
      <c r="E86" s="72">
        <f t="shared" si="26"/>
        <v>134804</v>
      </c>
      <c r="F86" s="73">
        <f t="shared" si="27"/>
        <v>354036</v>
      </c>
      <c r="G86" s="73">
        <f t="shared" si="28"/>
        <v>178126</v>
      </c>
      <c r="H86" s="74">
        <f t="shared" si="29"/>
        <v>175910</v>
      </c>
      <c r="I86" s="74">
        <f t="shared" si="30"/>
        <v>135163</v>
      </c>
      <c r="J86" s="74">
        <f t="shared" si="31"/>
        <v>134804</v>
      </c>
      <c r="K86" s="71">
        <f t="shared" si="32"/>
        <v>42963</v>
      </c>
      <c r="L86" s="72">
        <f t="shared" si="33"/>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25">
      <c r="A87" s="118" t="s">
        <v>275</v>
      </c>
      <c r="B87" s="245" t="s">
        <v>572</v>
      </c>
      <c r="C87" s="51" t="str">
        <f t="shared" si="25"/>
        <v xml:space="preserve">England – CCGs - Lincolnshire </v>
      </c>
      <c r="D87" s="72">
        <f t="shared" si="26"/>
        <v>300527</v>
      </c>
      <c r="E87" s="72">
        <f t="shared" si="26"/>
        <v>318474</v>
      </c>
      <c r="F87" s="73">
        <f t="shared" si="27"/>
        <v>766333</v>
      </c>
      <c r="G87" s="73">
        <f t="shared" si="28"/>
        <v>375699</v>
      </c>
      <c r="H87" s="74">
        <f t="shared" si="29"/>
        <v>390634</v>
      </c>
      <c r="I87" s="74">
        <f t="shared" si="30"/>
        <v>300527</v>
      </c>
      <c r="J87" s="74">
        <f t="shared" si="31"/>
        <v>318474</v>
      </c>
      <c r="K87" s="71">
        <f t="shared" si="32"/>
        <v>75172</v>
      </c>
      <c r="L87" s="72">
        <f t="shared" si="33"/>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25">
      <c r="A88" s="118" t="s">
        <v>275</v>
      </c>
      <c r="B88" s="245" t="s">
        <v>573</v>
      </c>
      <c r="C88" s="51" t="str">
        <f t="shared" si="25"/>
        <v xml:space="preserve">England – CCGs - Liverpool </v>
      </c>
      <c r="D88" s="72">
        <f t="shared" si="26"/>
        <v>200678</v>
      </c>
      <c r="E88" s="72">
        <f t="shared" si="26"/>
        <v>203052</v>
      </c>
      <c r="F88" s="73">
        <f t="shared" si="27"/>
        <v>500474</v>
      </c>
      <c r="G88" s="73">
        <f t="shared" si="28"/>
        <v>250396</v>
      </c>
      <c r="H88" s="74">
        <f t="shared" si="29"/>
        <v>250078</v>
      </c>
      <c r="I88" s="74">
        <f t="shared" si="30"/>
        <v>200678</v>
      </c>
      <c r="J88" s="74">
        <f t="shared" si="31"/>
        <v>203052</v>
      </c>
      <c r="K88" s="71">
        <f t="shared" si="32"/>
        <v>49718</v>
      </c>
      <c r="L88" s="72">
        <f t="shared" si="33"/>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25">
      <c r="A89" s="118" t="s">
        <v>275</v>
      </c>
      <c r="B89" s="245" t="s">
        <v>574</v>
      </c>
      <c r="C89" s="51" t="str">
        <f t="shared" si="25"/>
        <v xml:space="preserve">England – CCGs - Manchester </v>
      </c>
      <c r="D89" s="72">
        <f t="shared" si="26"/>
        <v>219579</v>
      </c>
      <c r="E89" s="72">
        <f t="shared" si="26"/>
        <v>212290</v>
      </c>
      <c r="F89" s="73">
        <f t="shared" si="27"/>
        <v>555741</v>
      </c>
      <c r="G89" s="73">
        <f t="shared" si="28"/>
        <v>282806</v>
      </c>
      <c r="H89" s="74">
        <f t="shared" si="29"/>
        <v>272935</v>
      </c>
      <c r="I89" s="74">
        <f t="shared" si="30"/>
        <v>219579</v>
      </c>
      <c r="J89" s="74">
        <f t="shared" si="31"/>
        <v>212290</v>
      </c>
      <c r="K89" s="71">
        <f t="shared" si="32"/>
        <v>63227</v>
      </c>
      <c r="L89" s="72">
        <f t="shared" si="33"/>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25">
      <c r="A90" s="118" t="s">
        <v>275</v>
      </c>
      <c r="B90" s="245" t="s">
        <v>575</v>
      </c>
      <c r="C90" s="51" t="str">
        <f t="shared" si="25"/>
        <v xml:space="preserve">England – CCGs - Mid Essex </v>
      </c>
      <c r="D90" s="72">
        <f t="shared" si="26"/>
        <v>152962</v>
      </c>
      <c r="E90" s="72">
        <f t="shared" si="26"/>
        <v>161882</v>
      </c>
      <c r="F90" s="73">
        <f t="shared" si="27"/>
        <v>398041</v>
      </c>
      <c r="G90" s="73">
        <f t="shared" si="28"/>
        <v>195852</v>
      </c>
      <c r="H90" s="74">
        <f t="shared" si="29"/>
        <v>202189</v>
      </c>
      <c r="I90" s="74">
        <f t="shared" si="30"/>
        <v>152962</v>
      </c>
      <c r="J90" s="74">
        <f t="shared" si="31"/>
        <v>161882</v>
      </c>
      <c r="K90" s="71">
        <f t="shared" si="32"/>
        <v>42890</v>
      </c>
      <c r="L90" s="72">
        <f t="shared" si="33"/>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25">
      <c r="A91" s="118" t="s">
        <v>275</v>
      </c>
      <c r="B91" s="245" t="s">
        <v>576</v>
      </c>
      <c r="C91" s="51" t="str">
        <f t="shared" si="25"/>
        <v xml:space="preserve">England – CCGs - Morecambe Bay </v>
      </c>
      <c r="D91" s="72">
        <f t="shared" si="26"/>
        <v>133687</v>
      </c>
      <c r="E91" s="72">
        <f t="shared" si="26"/>
        <v>139496</v>
      </c>
      <c r="F91" s="73">
        <f t="shared" si="27"/>
        <v>334287</v>
      </c>
      <c r="G91" s="73">
        <f t="shared" si="28"/>
        <v>165161</v>
      </c>
      <c r="H91" s="74">
        <f t="shared" si="29"/>
        <v>169126</v>
      </c>
      <c r="I91" s="74">
        <f t="shared" si="30"/>
        <v>133687</v>
      </c>
      <c r="J91" s="74">
        <f t="shared" si="31"/>
        <v>139496</v>
      </c>
      <c r="K91" s="71">
        <f t="shared" si="32"/>
        <v>31474</v>
      </c>
      <c r="L91" s="72">
        <f t="shared" si="33"/>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25">
      <c r="A92" s="118" t="s">
        <v>275</v>
      </c>
      <c r="B92" s="245" t="s">
        <v>577</v>
      </c>
      <c r="C92" s="51" t="str">
        <f t="shared" si="25"/>
        <v xml:space="preserve">England – CCGs - Newcastle Gateshead </v>
      </c>
      <c r="D92" s="72">
        <f t="shared" si="26"/>
        <v>204789</v>
      </c>
      <c r="E92" s="72">
        <f t="shared" si="26"/>
        <v>205862</v>
      </c>
      <c r="F92" s="73">
        <f t="shared" si="27"/>
        <v>508774</v>
      </c>
      <c r="G92" s="73">
        <f t="shared" si="28"/>
        <v>255015</v>
      </c>
      <c r="H92" s="74">
        <f t="shared" si="29"/>
        <v>253759</v>
      </c>
      <c r="I92" s="74">
        <f t="shared" si="30"/>
        <v>204789</v>
      </c>
      <c r="J92" s="74">
        <f t="shared" si="31"/>
        <v>205862</v>
      </c>
      <c r="K92" s="71">
        <f t="shared" si="32"/>
        <v>50226</v>
      </c>
      <c r="L92" s="72">
        <f t="shared" si="33"/>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25">
      <c r="A93" s="118" t="s">
        <v>275</v>
      </c>
      <c r="B93" s="245" t="s">
        <v>578</v>
      </c>
      <c r="C93" s="51" t="str">
        <f t="shared" si="25"/>
        <v xml:space="preserve">England – CCGs - Norfolk and Waveney </v>
      </c>
      <c r="D93" s="72">
        <f t="shared" si="26"/>
        <v>406639</v>
      </c>
      <c r="E93" s="72">
        <f t="shared" si="26"/>
        <v>431328</v>
      </c>
      <c r="F93" s="73">
        <f t="shared" si="27"/>
        <v>1032661</v>
      </c>
      <c r="G93" s="73">
        <f t="shared" si="28"/>
        <v>506595</v>
      </c>
      <c r="H93" s="74">
        <f t="shared" si="29"/>
        <v>526066</v>
      </c>
      <c r="I93" s="74">
        <f t="shared" si="30"/>
        <v>406639</v>
      </c>
      <c r="J93" s="74">
        <f t="shared" si="31"/>
        <v>431328</v>
      </c>
      <c r="K93" s="71">
        <f t="shared" si="32"/>
        <v>99956</v>
      </c>
      <c r="L93" s="72">
        <f t="shared" si="33"/>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25">
      <c r="A94" s="118" t="s">
        <v>275</v>
      </c>
      <c r="B94" s="245" t="s">
        <v>514</v>
      </c>
      <c r="C94" s="51" t="str">
        <f t="shared" si="25"/>
        <v xml:space="preserve">England – CCGs - North Central London </v>
      </c>
      <c r="D94" s="72">
        <f t="shared" si="26"/>
        <v>593891</v>
      </c>
      <c r="E94" s="72">
        <f t="shared" si="26"/>
        <v>596826</v>
      </c>
      <c r="F94" s="73">
        <f t="shared" si="27"/>
        <v>1526582</v>
      </c>
      <c r="G94" s="73">
        <f t="shared" si="28"/>
        <v>766256</v>
      </c>
      <c r="H94" s="74">
        <f t="shared" si="29"/>
        <v>760326</v>
      </c>
      <c r="I94" s="74">
        <f t="shared" si="30"/>
        <v>593891</v>
      </c>
      <c r="J94" s="74">
        <f t="shared" si="31"/>
        <v>596826</v>
      </c>
      <c r="K94" s="71">
        <f t="shared" si="32"/>
        <v>172365</v>
      </c>
      <c r="L94" s="72">
        <f t="shared" si="33"/>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25">
      <c r="A95" s="118" t="s">
        <v>275</v>
      </c>
      <c r="B95" s="245" t="s">
        <v>579</v>
      </c>
      <c r="C95" s="51" t="str">
        <f t="shared" si="25"/>
        <v xml:space="preserve">England – CCGs - North Cumbria </v>
      </c>
      <c r="D95" s="72">
        <f t="shared" si="26"/>
        <v>126576</v>
      </c>
      <c r="E95" s="72">
        <f t="shared" si="26"/>
        <v>133052</v>
      </c>
      <c r="F95" s="73">
        <f t="shared" si="27"/>
        <v>319669</v>
      </c>
      <c r="G95" s="73">
        <f t="shared" si="28"/>
        <v>157561</v>
      </c>
      <c r="H95" s="74">
        <f t="shared" si="29"/>
        <v>162108</v>
      </c>
      <c r="I95" s="74">
        <f t="shared" si="30"/>
        <v>126576</v>
      </c>
      <c r="J95" s="74">
        <f t="shared" si="31"/>
        <v>133052</v>
      </c>
      <c r="K95" s="71">
        <f t="shared" si="32"/>
        <v>30985</v>
      </c>
      <c r="L95" s="72">
        <f t="shared" si="33"/>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25">
      <c r="A96" s="118" t="s">
        <v>275</v>
      </c>
      <c r="B96" s="245" t="s">
        <v>580</v>
      </c>
      <c r="C96" s="51" t="str">
        <f t="shared" si="25"/>
        <v xml:space="preserve">England – CCGs - North East Essex </v>
      </c>
      <c r="D96" s="72">
        <f t="shared" si="26"/>
        <v>134387</v>
      </c>
      <c r="E96" s="72">
        <f t="shared" si="26"/>
        <v>142156</v>
      </c>
      <c r="F96" s="73">
        <f t="shared" si="27"/>
        <v>344553</v>
      </c>
      <c r="G96" s="73">
        <f t="shared" si="28"/>
        <v>169275</v>
      </c>
      <c r="H96" s="74">
        <f t="shared" si="29"/>
        <v>175278</v>
      </c>
      <c r="I96" s="74">
        <f t="shared" si="30"/>
        <v>134387</v>
      </c>
      <c r="J96" s="74">
        <f t="shared" si="31"/>
        <v>142156</v>
      </c>
      <c r="K96" s="71">
        <f t="shared" si="32"/>
        <v>34888</v>
      </c>
      <c r="L96" s="72">
        <f t="shared" si="33"/>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25">
      <c r="A97" s="118" t="s">
        <v>275</v>
      </c>
      <c r="B97" s="245" t="s">
        <v>581</v>
      </c>
      <c r="C97" s="51" t="str">
        <f t="shared" si="25"/>
        <v xml:space="preserve">England – CCGs - North East Lincolnshire </v>
      </c>
      <c r="D97" s="72">
        <f t="shared" si="26"/>
        <v>60580</v>
      </c>
      <c r="E97" s="72">
        <f t="shared" si="26"/>
        <v>64324</v>
      </c>
      <c r="F97" s="73">
        <f t="shared" si="27"/>
        <v>159364</v>
      </c>
      <c r="G97" s="73">
        <f t="shared" si="28"/>
        <v>78063</v>
      </c>
      <c r="H97" s="74">
        <f t="shared" si="29"/>
        <v>81301</v>
      </c>
      <c r="I97" s="74">
        <f t="shared" si="30"/>
        <v>60580</v>
      </c>
      <c r="J97" s="74">
        <f t="shared" si="31"/>
        <v>64324</v>
      </c>
      <c r="K97" s="71">
        <f t="shared" si="32"/>
        <v>17483</v>
      </c>
      <c r="L97" s="72">
        <f t="shared" si="33"/>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25">
      <c r="A98" s="118" t="s">
        <v>275</v>
      </c>
      <c r="B98" s="245" t="s">
        <v>515</v>
      </c>
      <c r="C98" s="51" t="str">
        <f t="shared" si="25"/>
        <v xml:space="preserve">England – CCGs - North East London </v>
      </c>
      <c r="D98" s="72">
        <f t="shared" ref="D98:E141" si="34">I98</f>
        <v>784566</v>
      </c>
      <c r="E98" s="72">
        <f t="shared" si="34"/>
        <v>758991</v>
      </c>
      <c r="F98" s="73">
        <f t="shared" si="27"/>
        <v>2036470</v>
      </c>
      <c r="G98" s="73">
        <f t="shared" si="28"/>
        <v>1037604</v>
      </c>
      <c r="H98" s="74">
        <f t="shared" si="29"/>
        <v>998866</v>
      </c>
      <c r="I98" s="74">
        <f t="shared" si="30"/>
        <v>784566</v>
      </c>
      <c r="J98" s="74">
        <f t="shared" si="31"/>
        <v>758991</v>
      </c>
      <c r="K98" s="71">
        <f t="shared" si="32"/>
        <v>253038</v>
      </c>
      <c r="L98" s="72">
        <f t="shared" si="33"/>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25">
      <c r="A99" s="118" t="s">
        <v>275</v>
      </c>
      <c r="B99" s="245" t="s">
        <v>582</v>
      </c>
      <c r="C99" s="51" t="str">
        <f t="shared" si="25"/>
        <v xml:space="preserve">England – CCGs - North Lincolnshire </v>
      </c>
      <c r="D99" s="72">
        <f t="shared" si="34"/>
        <v>67256</v>
      </c>
      <c r="E99" s="72">
        <f t="shared" si="34"/>
        <v>69815</v>
      </c>
      <c r="F99" s="73">
        <f t="shared" si="27"/>
        <v>172748</v>
      </c>
      <c r="G99" s="73">
        <f t="shared" si="28"/>
        <v>85356</v>
      </c>
      <c r="H99" s="74">
        <f t="shared" si="29"/>
        <v>87392</v>
      </c>
      <c r="I99" s="74">
        <f t="shared" si="30"/>
        <v>67256</v>
      </c>
      <c r="J99" s="74">
        <f t="shared" si="31"/>
        <v>69815</v>
      </c>
      <c r="K99" s="71">
        <f t="shared" si="32"/>
        <v>18100</v>
      </c>
      <c r="L99" s="72">
        <f t="shared" si="33"/>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25">
      <c r="A100" s="118" t="s">
        <v>275</v>
      </c>
      <c r="B100" s="245" t="s">
        <v>583</v>
      </c>
      <c r="C100" s="51" t="str">
        <f t="shared" ref="C100:C141" si="35">CONCATENATE(A100," - ",B100)</f>
        <v xml:space="preserve">England – CCGs - North Staffordshire </v>
      </c>
      <c r="D100" s="72">
        <f t="shared" si="34"/>
        <v>88333</v>
      </c>
      <c r="E100" s="72">
        <f t="shared" si="34"/>
        <v>91482</v>
      </c>
      <c r="F100" s="73">
        <f t="shared" si="27"/>
        <v>219786</v>
      </c>
      <c r="G100" s="73">
        <f t="shared" si="28"/>
        <v>108945</v>
      </c>
      <c r="H100" s="74">
        <f t="shared" si="29"/>
        <v>110841</v>
      </c>
      <c r="I100" s="74">
        <f t="shared" si="30"/>
        <v>88333</v>
      </c>
      <c r="J100" s="74">
        <f t="shared" si="31"/>
        <v>91482</v>
      </c>
      <c r="K100" s="71">
        <f t="shared" si="32"/>
        <v>20612</v>
      </c>
      <c r="L100" s="72">
        <f t="shared" si="33"/>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25">
      <c r="A101" s="118" t="s">
        <v>275</v>
      </c>
      <c r="B101" s="245" t="s">
        <v>584</v>
      </c>
      <c r="C101" s="51" t="str">
        <f t="shared" si="35"/>
        <v xml:space="preserve">England – CCGs - North Tyneside </v>
      </c>
      <c r="D101" s="72">
        <f t="shared" si="34"/>
        <v>79343</v>
      </c>
      <c r="E101" s="72">
        <f t="shared" si="34"/>
        <v>87511</v>
      </c>
      <c r="F101" s="73">
        <f t="shared" si="27"/>
        <v>208871</v>
      </c>
      <c r="G101" s="73">
        <f t="shared" si="28"/>
        <v>101089</v>
      </c>
      <c r="H101" s="74">
        <f t="shared" si="29"/>
        <v>107782</v>
      </c>
      <c r="I101" s="74">
        <f t="shared" si="30"/>
        <v>79343</v>
      </c>
      <c r="J101" s="74">
        <f t="shared" si="31"/>
        <v>87511</v>
      </c>
      <c r="K101" s="71">
        <f t="shared" si="32"/>
        <v>21746</v>
      </c>
      <c r="L101" s="72">
        <f t="shared" si="33"/>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25">
      <c r="A102" s="118" t="s">
        <v>275</v>
      </c>
      <c r="B102" s="245" t="s">
        <v>585</v>
      </c>
      <c r="C102" s="51" t="str">
        <f t="shared" si="35"/>
        <v xml:space="preserve">England – CCGs - North West London </v>
      </c>
      <c r="D102" s="72">
        <f t="shared" si="34"/>
        <v>828249</v>
      </c>
      <c r="E102" s="72">
        <f t="shared" si="34"/>
        <v>805826</v>
      </c>
      <c r="F102" s="73">
        <f t="shared" ref="F102:F141" si="36">G102+H102</f>
        <v>2111469</v>
      </c>
      <c r="G102" s="73">
        <f t="shared" ref="G102:G141" si="37">SUM(M102:CY102)</f>
        <v>1073359</v>
      </c>
      <c r="H102" s="74">
        <f t="shared" ref="H102:H141" si="38">SUM(CZ102:GL102)</f>
        <v>1038110</v>
      </c>
      <c r="I102" s="74">
        <f t="shared" ref="I102:I141" si="39">SUM(AE102:CY102)</f>
        <v>828249</v>
      </c>
      <c r="J102" s="74">
        <f t="shared" ref="J102:J141" si="40">SUM(DR102:GL102)</f>
        <v>805826</v>
      </c>
      <c r="K102" s="71">
        <f t="shared" ref="K102:K141" si="41">SUM(M102:AD102)</f>
        <v>245110</v>
      </c>
      <c r="L102" s="72">
        <f t="shared" ref="L102:L141" si="42">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25">
      <c r="A103" s="118" t="s">
        <v>275</v>
      </c>
      <c r="B103" s="245" t="s">
        <v>586</v>
      </c>
      <c r="C103" s="51" t="str">
        <f t="shared" si="35"/>
        <v xml:space="preserve">England – CCGs - North Yorkshire </v>
      </c>
      <c r="D103" s="72">
        <f t="shared" si="34"/>
        <v>170418</v>
      </c>
      <c r="E103" s="72">
        <f t="shared" si="34"/>
        <v>177419</v>
      </c>
      <c r="F103" s="73">
        <f t="shared" si="36"/>
        <v>429207</v>
      </c>
      <c r="G103" s="73">
        <f t="shared" si="37"/>
        <v>212423</v>
      </c>
      <c r="H103" s="74">
        <f t="shared" si="38"/>
        <v>216784</v>
      </c>
      <c r="I103" s="74">
        <f t="shared" si="39"/>
        <v>170418</v>
      </c>
      <c r="J103" s="74">
        <f t="shared" si="40"/>
        <v>177419</v>
      </c>
      <c r="K103" s="71">
        <f t="shared" si="41"/>
        <v>42005</v>
      </c>
      <c r="L103" s="72">
        <f t="shared" si="42"/>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25">
      <c r="A104" s="118" t="s">
        <v>275</v>
      </c>
      <c r="B104" s="245" t="s">
        <v>587</v>
      </c>
      <c r="C104" s="51" t="str">
        <f t="shared" si="35"/>
        <v xml:space="preserve">England – CCGs - Northamptonshire </v>
      </c>
      <c r="D104" s="72">
        <f t="shared" si="34"/>
        <v>280031</v>
      </c>
      <c r="E104" s="72">
        <f t="shared" si="34"/>
        <v>290793</v>
      </c>
      <c r="F104" s="73">
        <f t="shared" si="36"/>
        <v>740111</v>
      </c>
      <c r="G104" s="73">
        <f t="shared" si="37"/>
        <v>366197</v>
      </c>
      <c r="H104" s="74">
        <f t="shared" si="38"/>
        <v>373914</v>
      </c>
      <c r="I104" s="74">
        <f t="shared" si="39"/>
        <v>280031</v>
      </c>
      <c r="J104" s="74">
        <f t="shared" si="40"/>
        <v>290793</v>
      </c>
      <c r="K104" s="71">
        <f t="shared" si="41"/>
        <v>86166</v>
      </c>
      <c r="L104" s="72">
        <f t="shared" si="42"/>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25">
      <c r="A105" s="118" t="s">
        <v>275</v>
      </c>
      <c r="B105" s="245" t="s">
        <v>588</v>
      </c>
      <c r="C105" s="51" t="str">
        <f t="shared" si="35"/>
        <v xml:space="preserve">England – CCGs - Northumberland </v>
      </c>
      <c r="D105" s="72">
        <f t="shared" si="34"/>
        <v>127613</v>
      </c>
      <c r="E105" s="72">
        <f t="shared" si="34"/>
        <v>137406</v>
      </c>
      <c r="F105" s="73">
        <f t="shared" si="36"/>
        <v>323820</v>
      </c>
      <c r="G105" s="73">
        <f t="shared" si="37"/>
        <v>158024</v>
      </c>
      <c r="H105" s="74">
        <f t="shared" si="38"/>
        <v>165796</v>
      </c>
      <c r="I105" s="74">
        <f t="shared" si="39"/>
        <v>127613</v>
      </c>
      <c r="J105" s="74">
        <f t="shared" si="40"/>
        <v>137406</v>
      </c>
      <c r="K105" s="71">
        <f t="shared" si="41"/>
        <v>30411</v>
      </c>
      <c r="L105" s="72">
        <f t="shared" si="42"/>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25">
      <c r="A106" s="118" t="s">
        <v>275</v>
      </c>
      <c r="B106" s="245" t="s">
        <v>589</v>
      </c>
      <c r="C106" s="51" t="str">
        <f t="shared" si="35"/>
        <v xml:space="preserve">England – CCGs - Nottingham and Nottinghamshire </v>
      </c>
      <c r="D106" s="72">
        <f t="shared" si="34"/>
        <v>413641</v>
      </c>
      <c r="E106" s="72">
        <f t="shared" si="34"/>
        <v>424616</v>
      </c>
      <c r="F106" s="73">
        <f t="shared" si="36"/>
        <v>1052195</v>
      </c>
      <c r="G106" s="73">
        <f t="shared" si="37"/>
        <v>523505</v>
      </c>
      <c r="H106" s="74">
        <f t="shared" si="38"/>
        <v>528690</v>
      </c>
      <c r="I106" s="74">
        <f t="shared" si="39"/>
        <v>413641</v>
      </c>
      <c r="J106" s="74">
        <f t="shared" si="40"/>
        <v>424616</v>
      </c>
      <c r="K106" s="71">
        <f t="shared" si="41"/>
        <v>109864</v>
      </c>
      <c r="L106" s="72">
        <f t="shared" si="42"/>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25">
      <c r="A107" s="118" t="s">
        <v>275</v>
      </c>
      <c r="B107" s="245" t="s">
        <v>590</v>
      </c>
      <c r="C107" s="51" t="str">
        <f t="shared" si="35"/>
        <v xml:space="preserve">England – CCGs - Oldham </v>
      </c>
      <c r="D107" s="72">
        <f t="shared" si="34"/>
        <v>87171</v>
      </c>
      <c r="E107" s="72">
        <f t="shared" si="34"/>
        <v>91007</v>
      </c>
      <c r="F107" s="73">
        <f t="shared" si="36"/>
        <v>237628</v>
      </c>
      <c r="G107" s="73">
        <f t="shared" si="37"/>
        <v>117387</v>
      </c>
      <c r="H107" s="74">
        <f t="shared" si="38"/>
        <v>120241</v>
      </c>
      <c r="I107" s="74">
        <f t="shared" si="39"/>
        <v>87171</v>
      </c>
      <c r="J107" s="74">
        <f t="shared" si="40"/>
        <v>91007</v>
      </c>
      <c r="K107" s="71">
        <f t="shared" si="41"/>
        <v>30216</v>
      </c>
      <c r="L107" s="72">
        <f t="shared" si="42"/>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25">
      <c r="A108" s="118" t="s">
        <v>275</v>
      </c>
      <c r="B108" s="245" t="s">
        <v>591</v>
      </c>
      <c r="C108" s="51" t="str">
        <f t="shared" si="35"/>
        <v xml:space="preserve">England – CCGs - Oxfordshire </v>
      </c>
      <c r="D108" s="72">
        <f t="shared" si="34"/>
        <v>265165</v>
      </c>
      <c r="E108" s="72">
        <f t="shared" si="34"/>
        <v>271274</v>
      </c>
      <c r="F108" s="73">
        <f t="shared" si="36"/>
        <v>680874</v>
      </c>
      <c r="G108" s="73">
        <f t="shared" si="37"/>
        <v>339566</v>
      </c>
      <c r="H108" s="74">
        <f t="shared" si="38"/>
        <v>341308</v>
      </c>
      <c r="I108" s="74">
        <f t="shared" si="39"/>
        <v>265165</v>
      </c>
      <c r="J108" s="74">
        <f t="shared" si="40"/>
        <v>271274</v>
      </c>
      <c r="K108" s="71">
        <f t="shared" si="41"/>
        <v>74401</v>
      </c>
      <c r="L108" s="72">
        <f t="shared" si="42"/>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25">
      <c r="A109" s="118" t="s">
        <v>275</v>
      </c>
      <c r="B109" s="245" t="s">
        <v>592</v>
      </c>
      <c r="C109" s="51" t="str">
        <f t="shared" si="35"/>
        <v xml:space="preserve">England – CCGs - Portsmouth </v>
      </c>
      <c r="D109" s="72">
        <f t="shared" si="34"/>
        <v>87433</v>
      </c>
      <c r="E109" s="72">
        <f t="shared" si="34"/>
        <v>83503</v>
      </c>
      <c r="F109" s="73">
        <f t="shared" si="36"/>
        <v>214692</v>
      </c>
      <c r="G109" s="73">
        <f t="shared" si="37"/>
        <v>109781</v>
      </c>
      <c r="H109" s="74">
        <f t="shared" si="38"/>
        <v>104911</v>
      </c>
      <c r="I109" s="74">
        <f t="shared" si="39"/>
        <v>87433</v>
      </c>
      <c r="J109" s="74">
        <f t="shared" si="40"/>
        <v>83503</v>
      </c>
      <c r="K109" s="71">
        <f t="shared" si="41"/>
        <v>22348</v>
      </c>
      <c r="L109" s="72">
        <f t="shared" si="42"/>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25">
      <c r="A110" s="118" t="s">
        <v>275</v>
      </c>
      <c r="B110" s="245" t="s">
        <v>593</v>
      </c>
      <c r="C110" s="51" t="str">
        <f t="shared" si="35"/>
        <v xml:space="preserve">England – CCGs - Rotherham </v>
      </c>
      <c r="D110" s="72">
        <f t="shared" si="34"/>
        <v>101149</v>
      </c>
      <c r="E110" s="72">
        <f t="shared" si="34"/>
        <v>106382</v>
      </c>
      <c r="F110" s="73">
        <f t="shared" si="36"/>
        <v>264984</v>
      </c>
      <c r="G110" s="73">
        <f t="shared" si="37"/>
        <v>130367</v>
      </c>
      <c r="H110" s="74">
        <f t="shared" si="38"/>
        <v>134617</v>
      </c>
      <c r="I110" s="74">
        <f t="shared" si="39"/>
        <v>101149</v>
      </c>
      <c r="J110" s="74">
        <f t="shared" si="40"/>
        <v>106382</v>
      </c>
      <c r="K110" s="71">
        <f t="shared" si="41"/>
        <v>29218</v>
      </c>
      <c r="L110" s="72">
        <f t="shared" si="42"/>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25">
      <c r="A111" s="118" t="s">
        <v>275</v>
      </c>
      <c r="B111" s="245" t="s">
        <v>594</v>
      </c>
      <c r="C111" s="51" t="str">
        <f t="shared" si="35"/>
        <v xml:space="preserve">England – CCGs - Salford </v>
      </c>
      <c r="D111" s="72">
        <f t="shared" si="34"/>
        <v>102903</v>
      </c>
      <c r="E111" s="72">
        <f t="shared" si="34"/>
        <v>101352</v>
      </c>
      <c r="F111" s="73">
        <f t="shared" si="36"/>
        <v>262697</v>
      </c>
      <c r="G111" s="73">
        <f t="shared" si="37"/>
        <v>132945</v>
      </c>
      <c r="H111" s="74">
        <f t="shared" si="38"/>
        <v>129752</v>
      </c>
      <c r="I111" s="74">
        <f t="shared" si="39"/>
        <v>102903</v>
      </c>
      <c r="J111" s="74">
        <f t="shared" si="40"/>
        <v>101352</v>
      </c>
      <c r="K111" s="71">
        <f t="shared" si="41"/>
        <v>30042</v>
      </c>
      <c r="L111" s="72">
        <f t="shared" si="42"/>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25">
      <c r="A112" s="118" t="s">
        <v>275</v>
      </c>
      <c r="B112" s="245" t="s">
        <v>595</v>
      </c>
      <c r="C112" s="51" t="str">
        <f t="shared" si="35"/>
        <v xml:space="preserve">England – CCGs - Sheffield </v>
      </c>
      <c r="D112" s="72">
        <f t="shared" si="34"/>
        <v>232842</v>
      </c>
      <c r="E112" s="72">
        <f t="shared" si="34"/>
        <v>237974</v>
      </c>
      <c r="F112" s="73">
        <f t="shared" si="36"/>
        <v>589214</v>
      </c>
      <c r="G112" s="73">
        <f t="shared" si="37"/>
        <v>293715</v>
      </c>
      <c r="H112" s="74">
        <f t="shared" si="38"/>
        <v>295499</v>
      </c>
      <c r="I112" s="74">
        <f t="shared" si="39"/>
        <v>232842</v>
      </c>
      <c r="J112" s="74">
        <f t="shared" si="40"/>
        <v>237974</v>
      </c>
      <c r="K112" s="71">
        <f t="shared" si="41"/>
        <v>60873</v>
      </c>
      <c r="L112" s="72">
        <f t="shared" si="42"/>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25">
      <c r="A113" s="118" t="s">
        <v>275</v>
      </c>
      <c r="B113" s="245" t="s">
        <v>596</v>
      </c>
      <c r="C113" s="51" t="str">
        <f t="shared" si="35"/>
        <v xml:space="preserve">England – CCGs - Shropshire, Telford and Wrekin </v>
      </c>
      <c r="D113" s="72">
        <f t="shared" si="34"/>
        <v>199279</v>
      </c>
      <c r="E113" s="72">
        <f t="shared" si="34"/>
        <v>205519</v>
      </c>
      <c r="F113" s="73">
        <f t="shared" si="36"/>
        <v>506737</v>
      </c>
      <c r="G113" s="73">
        <f t="shared" si="37"/>
        <v>251214</v>
      </c>
      <c r="H113" s="74">
        <f t="shared" si="38"/>
        <v>255523</v>
      </c>
      <c r="I113" s="74">
        <f t="shared" si="39"/>
        <v>199279</v>
      </c>
      <c r="J113" s="74">
        <f t="shared" si="40"/>
        <v>205519</v>
      </c>
      <c r="K113" s="71">
        <f t="shared" si="41"/>
        <v>51935</v>
      </c>
      <c r="L113" s="72">
        <f t="shared" si="42"/>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25">
      <c r="A114" s="118" t="s">
        <v>275</v>
      </c>
      <c r="B114" s="245" t="s">
        <v>597</v>
      </c>
      <c r="C114" s="51" t="str">
        <f t="shared" si="35"/>
        <v xml:space="preserve">England – CCGs - Somerset </v>
      </c>
      <c r="D114" s="72">
        <f t="shared" si="34"/>
        <v>218431</v>
      </c>
      <c r="E114" s="72">
        <f t="shared" si="34"/>
        <v>234127</v>
      </c>
      <c r="F114" s="73">
        <f t="shared" si="36"/>
        <v>563851</v>
      </c>
      <c r="G114" s="73">
        <f t="shared" si="37"/>
        <v>275288</v>
      </c>
      <c r="H114" s="74">
        <f t="shared" si="38"/>
        <v>288563</v>
      </c>
      <c r="I114" s="74">
        <f t="shared" si="39"/>
        <v>218431</v>
      </c>
      <c r="J114" s="74">
        <f t="shared" si="40"/>
        <v>234127</v>
      </c>
      <c r="K114" s="71">
        <f t="shared" si="41"/>
        <v>56857</v>
      </c>
      <c r="L114" s="72">
        <f t="shared" si="42"/>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25">
      <c r="A115" s="118" t="s">
        <v>275</v>
      </c>
      <c r="B115" s="245" t="s">
        <v>598</v>
      </c>
      <c r="C115" s="51" t="str">
        <f t="shared" si="35"/>
        <v xml:space="preserve">England – CCGs - South East London </v>
      </c>
      <c r="D115" s="72">
        <f t="shared" si="34"/>
        <v>697479</v>
      </c>
      <c r="E115" s="72">
        <f t="shared" si="34"/>
        <v>722545</v>
      </c>
      <c r="F115" s="73">
        <f t="shared" si="36"/>
        <v>1818226</v>
      </c>
      <c r="G115" s="73">
        <f t="shared" si="37"/>
        <v>901719</v>
      </c>
      <c r="H115" s="74">
        <f t="shared" si="38"/>
        <v>916507</v>
      </c>
      <c r="I115" s="74">
        <f t="shared" si="39"/>
        <v>697479</v>
      </c>
      <c r="J115" s="74">
        <f t="shared" si="40"/>
        <v>722545</v>
      </c>
      <c r="K115" s="71">
        <f t="shared" si="41"/>
        <v>204240</v>
      </c>
      <c r="L115" s="72">
        <f t="shared" si="42"/>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25">
      <c r="A116" s="118" t="s">
        <v>275</v>
      </c>
      <c r="B116" s="245" t="s">
        <v>599</v>
      </c>
      <c r="C116" s="51" t="str">
        <f t="shared" si="35"/>
        <v xml:space="preserve">England – CCGs - South East Staffordshire and Seisdon Peninsula </v>
      </c>
      <c r="D116" s="72">
        <f t="shared" si="34"/>
        <v>90257</v>
      </c>
      <c r="E116" s="72">
        <f t="shared" si="34"/>
        <v>93228</v>
      </c>
      <c r="F116" s="73">
        <f t="shared" si="36"/>
        <v>227695</v>
      </c>
      <c r="G116" s="73">
        <f t="shared" si="37"/>
        <v>113031</v>
      </c>
      <c r="H116" s="74">
        <f t="shared" si="38"/>
        <v>114664</v>
      </c>
      <c r="I116" s="74">
        <f t="shared" si="39"/>
        <v>90257</v>
      </c>
      <c r="J116" s="74">
        <f t="shared" si="40"/>
        <v>93228</v>
      </c>
      <c r="K116" s="71">
        <f t="shared" si="41"/>
        <v>22774</v>
      </c>
      <c r="L116" s="72">
        <f t="shared" si="42"/>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25">
      <c r="A117" s="118" t="s">
        <v>275</v>
      </c>
      <c r="B117" s="245" t="s">
        <v>600</v>
      </c>
      <c r="C117" s="51" t="str">
        <f t="shared" si="35"/>
        <v xml:space="preserve">England – CCGs - South Sefton </v>
      </c>
      <c r="D117" s="72">
        <f t="shared" si="34"/>
        <v>60427</v>
      </c>
      <c r="E117" s="72">
        <f t="shared" si="34"/>
        <v>66609</v>
      </c>
      <c r="F117" s="73">
        <f t="shared" si="36"/>
        <v>159713</v>
      </c>
      <c r="G117" s="73">
        <f t="shared" si="37"/>
        <v>77155</v>
      </c>
      <c r="H117" s="74">
        <f t="shared" si="38"/>
        <v>82558</v>
      </c>
      <c r="I117" s="74">
        <f t="shared" si="39"/>
        <v>60427</v>
      </c>
      <c r="J117" s="74">
        <f t="shared" si="40"/>
        <v>66609</v>
      </c>
      <c r="K117" s="71">
        <f t="shared" si="41"/>
        <v>16728</v>
      </c>
      <c r="L117" s="72">
        <f t="shared" si="42"/>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25">
      <c r="A118" s="118" t="s">
        <v>275</v>
      </c>
      <c r="B118" s="245" t="s">
        <v>601</v>
      </c>
      <c r="C118" s="51" t="str">
        <f t="shared" si="35"/>
        <v xml:space="preserve">England – CCGs - South Tyneside </v>
      </c>
      <c r="D118" s="72">
        <f t="shared" si="34"/>
        <v>57876</v>
      </c>
      <c r="E118" s="72">
        <f t="shared" si="34"/>
        <v>63002</v>
      </c>
      <c r="F118" s="73">
        <f t="shared" si="36"/>
        <v>151133</v>
      </c>
      <c r="G118" s="73">
        <f t="shared" si="37"/>
        <v>73400</v>
      </c>
      <c r="H118" s="74">
        <f t="shared" si="38"/>
        <v>77733</v>
      </c>
      <c r="I118" s="74">
        <f t="shared" si="39"/>
        <v>57876</v>
      </c>
      <c r="J118" s="74">
        <f t="shared" si="40"/>
        <v>63002</v>
      </c>
      <c r="K118" s="71">
        <f t="shared" si="41"/>
        <v>15524</v>
      </c>
      <c r="L118" s="72">
        <f t="shared" si="42"/>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25">
      <c r="A119" s="118" t="s">
        <v>275</v>
      </c>
      <c r="B119" s="245" t="s">
        <v>602</v>
      </c>
      <c r="C119" s="51" t="str">
        <f t="shared" si="35"/>
        <v xml:space="preserve">England – CCGs - South West London </v>
      </c>
      <c r="D119" s="72">
        <f t="shared" si="34"/>
        <v>560076</v>
      </c>
      <c r="E119" s="72">
        <f t="shared" si="34"/>
        <v>606444</v>
      </c>
      <c r="F119" s="73">
        <f t="shared" si="36"/>
        <v>1509741</v>
      </c>
      <c r="G119" s="73">
        <f t="shared" si="37"/>
        <v>735440</v>
      </c>
      <c r="H119" s="74">
        <f t="shared" si="38"/>
        <v>774301</v>
      </c>
      <c r="I119" s="74">
        <f t="shared" si="39"/>
        <v>560076</v>
      </c>
      <c r="J119" s="74">
        <f t="shared" si="40"/>
        <v>606444</v>
      </c>
      <c r="K119" s="71">
        <f t="shared" si="41"/>
        <v>175364</v>
      </c>
      <c r="L119" s="72">
        <f t="shared" si="42"/>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25">
      <c r="A120" s="118" t="s">
        <v>275</v>
      </c>
      <c r="B120" s="245" t="s">
        <v>603</v>
      </c>
      <c r="C120" s="51" t="str">
        <f t="shared" si="35"/>
        <v xml:space="preserve">England – CCGs - Southend </v>
      </c>
      <c r="D120" s="72">
        <f t="shared" si="34"/>
        <v>69358</v>
      </c>
      <c r="E120" s="72">
        <f t="shared" si="34"/>
        <v>73679</v>
      </c>
      <c r="F120" s="73">
        <f t="shared" si="36"/>
        <v>182773</v>
      </c>
      <c r="G120" s="73">
        <f t="shared" si="37"/>
        <v>89594</v>
      </c>
      <c r="H120" s="74">
        <f t="shared" si="38"/>
        <v>93179</v>
      </c>
      <c r="I120" s="74">
        <f t="shared" si="39"/>
        <v>69358</v>
      </c>
      <c r="J120" s="74">
        <f t="shared" si="40"/>
        <v>73679</v>
      </c>
      <c r="K120" s="71">
        <f t="shared" si="41"/>
        <v>20236</v>
      </c>
      <c r="L120" s="72">
        <f t="shared" si="42"/>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25">
      <c r="A121" s="118" t="s">
        <v>275</v>
      </c>
      <c r="B121" s="245" t="s">
        <v>604</v>
      </c>
      <c r="C121" s="51" t="str">
        <f t="shared" si="35"/>
        <v xml:space="preserve">England – CCGs - Southport and Formby </v>
      </c>
      <c r="D121" s="72">
        <f t="shared" si="34"/>
        <v>44714</v>
      </c>
      <c r="E121" s="72">
        <f t="shared" si="34"/>
        <v>50051</v>
      </c>
      <c r="F121" s="73">
        <f t="shared" si="36"/>
        <v>116186</v>
      </c>
      <c r="G121" s="73">
        <f t="shared" si="37"/>
        <v>55713</v>
      </c>
      <c r="H121" s="74">
        <f t="shared" si="38"/>
        <v>60473</v>
      </c>
      <c r="I121" s="74">
        <f t="shared" si="39"/>
        <v>44714</v>
      </c>
      <c r="J121" s="74">
        <f t="shared" si="40"/>
        <v>50051</v>
      </c>
      <c r="K121" s="71">
        <f t="shared" si="41"/>
        <v>10999</v>
      </c>
      <c r="L121" s="72">
        <f t="shared" si="42"/>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25">
      <c r="A122" s="118" t="s">
        <v>275</v>
      </c>
      <c r="B122" s="245" t="s">
        <v>605</v>
      </c>
      <c r="C122" s="51" t="str">
        <f t="shared" si="35"/>
        <v xml:space="preserve">England – CCGs - St Helens </v>
      </c>
      <c r="D122" s="72">
        <f t="shared" si="34"/>
        <v>70210</v>
      </c>
      <c r="E122" s="72">
        <f t="shared" si="34"/>
        <v>73992</v>
      </c>
      <c r="F122" s="73">
        <f t="shared" si="36"/>
        <v>181095</v>
      </c>
      <c r="G122" s="73">
        <f t="shared" si="37"/>
        <v>89111</v>
      </c>
      <c r="H122" s="74">
        <f t="shared" si="38"/>
        <v>91984</v>
      </c>
      <c r="I122" s="74">
        <f t="shared" si="39"/>
        <v>70210</v>
      </c>
      <c r="J122" s="74">
        <f t="shared" si="40"/>
        <v>73992</v>
      </c>
      <c r="K122" s="71">
        <f t="shared" si="41"/>
        <v>18901</v>
      </c>
      <c r="L122" s="72">
        <f t="shared" si="42"/>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25">
      <c r="A123" s="118" t="s">
        <v>275</v>
      </c>
      <c r="B123" s="245" t="s">
        <v>606</v>
      </c>
      <c r="C123" s="51" t="str">
        <f t="shared" si="35"/>
        <v xml:space="preserve">England – CCGs - Stafford and Surrounds </v>
      </c>
      <c r="D123" s="72">
        <f t="shared" si="34"/>
        <v>63189</v>
      </c>
      <c r="E123" s="72">
        <f t="shared" si="34"/>
        <v>64865</v>
      </c>
      <c r="F123" s="73">
        <f t="shared" si="36"/>
        <v>157906</v>
      </c>
      <c r="G123" s="73">
        <f t="shared" si="37"/>
        <v>78481</v>
      </c>
      <c r="H123" s="74">
        <f t="shared" si="38"/>
        <v>79425</v>
      </c>
      <c r="I123" s="74">
        <f t="shared" si="39"/>
        <v>63189</v>
      </c>
      <c r="J123" s="74">
        <f t="shared" si="40"/>
        <v>64865</v>
      </c>
      <c r="K123" s="71">
        <f t="shared" si="41"/>
        <v>15292</v>
      </c>
      <c r="L123" s="72">
        <f t="shared" si="42"/>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25">
      <c r="A124" s="118" t="s">
        <v>275</v>
      </c>
      <c r="B124" s="245" t="s">
        <v>607</v>
      </c>
      <c r="C124" s="51" t="str">
        <f t="shared" si="35"/>
        <v xml:space="preserve">England – CCGs - Stockport </v>
      </c>
      <c r="D124" s="72">
        <f t="shared" si="34"/>
        <v>111346</v>
      </c>
      <c r="E124" s="72">
        <f t="shared" si="34"/>
        <v>118948</v>
      </c>
      <c r="F124" s="73">
        <f t="shared" si="36"/>
        <v>294197</v>
      </c>
      <c r="G124" s="73">
        <f t="shared" si="37"/>
        <v>144354</v>
      </c>
      <c r="H124" s="74">
        <f t="shared" si="38"/>
        <v>149843</v>
      </c>
      <c r="I124" s="74">
        <f t="shared" si="39"/>
        <v>111346</v>
      </c>
      <c r="J124" s="74">
        <f t="shared" si="40"/>
        <v>118948</v>
      </c>
      <c r="K124" s="71">
        <f t="shared" si="41"/>
        <v>33008</v>
      </c>
      <c r="L124" s="72">
        <f t="shared" si="42"/>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25">
      <c r="A125" s="118" t="s">
        <v>275</v>
      </c>
      <c r="B125" s="245" t="s">
        <v>608</v>
      </c>
      <c r="C125" s="51" t="str">
        <f t="shared" si="35"/>
        <v xml:space="preserve">England – CCGs - Stoke on Trent </v>
      </c>
      <c r="D125" s="72">
        <f t="shared" si="34"/>
        <v>102874</v>
      </c>
      <c r="E125" s="72">
        <f t="shared" si="34"/>
        <v>102346</v>
      </c>
      <c r="F125" s="73">
        <f t="shared" si="36"/>
        <v>264873</v>
      </c>
      <c r="G125" s="73">
        <f t="shared" si="37"/>
        <v>133290</v>
      </c>
      <c r="H125" s="74">
        <f t="shared" si="38"/>
        <v>131583</v>
      </c>
      <c r="I125" s="74">
        <f t="shared" si="39"/>
        <v>102874</v>
      </c>
      <c r="J125" s="74">
        <f t="shared" si="40"/>
        <v>102346</v>
      </c>
      <c r="K125" s="71">
        <f t="shared" si="41"/>
        <v>30416</v>
      </c>
      <c r="L125" s="72">
        <f t="shared" si="42"/>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25">
      <c r="A126" s="118" t="s">
        <v>275</v>
      </c>
      <c r="B126" s="245" t="s">
        <v>609</v>
      </c>
      <c r="C126" s="51" t="str">
        <f t="shared" si="35"/>
        <v xml:space="preserve">England – CCGs - Sunderland </v>
      </c>
      <c r="D126" s="72">
        <f t="shared" si="34"/>
        <v>107086</v>
      </c>
      <c r="E126" s="72">
        <f t="shared" si="34"/>
        <v>115795</v>
      </c>
      <c r="F126" s="73">
        <f t="shared" si="36"/>
        <v>277846</v>
      </c>
      <c r="G126" s="73">
        <f t="shared" si="37"/>
        <v>135461</v>
      </c>
      <c r="H126" s="74">
        <f t="shared" si="38"/>
        <v>142385</v>
      </c>
      <c r="I126" s="74">
        <f t="shared" si="39"/>
        <v>107086</v>
      </c>
      <c r="J126" s="74">
        <f t="shared" si="40"/>
        <v>115795</v>
      </c>
      <c r="K126" s="71">
        <f t="shared" si="41"/>
        <v>28375</v>
      </c>
      <c r="L126" s="72">
        <f t="shared" si="42"/>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25">
      <c r="A127" s="118" t="s">
        <v>275</v>
      </c>
      <c r="B127" s="245" t="s">
        <v>610</v>
      </c>
      <c r="C127" s="51" t="str">
        <f t="shared" si="35"/>
        <v xml:space="preserve">England – CCGs - Surrey Heartlands </v>
      </c>
      <c r="D127" s="72">
        <f t="shared" si="34"/>
        <v>396737</v>
      </c>
      <c r="E127" s="72">
        <f t="shared" si="34"/>
        <v>421113</v>
      </c>
      <c r="F127" s="73">
        <f t="shared" si="36"/>
        <v>1052425</v>
      </c>
      <c r="G127" s="73">
        <f t="shared" si="37"/>
        <v>516937</v>
      </c>
      <c r="H127" s="74">
        <f t="shared" si="38"/>
        <v>535488</v>
      </c>
      <c r="I127" s="74">
        <f t="shared" si="39"/>
        <v>396737</v>
      </c>
      <c r="J127" s="74">
        <f t="shared" si="40"/>
        <v>421113</v>
      </c>
      <c r="K127" s="71">
        <f t="shared" si="41"/>
        <v>120200</v>
      </c>
      <c r="L127" s="72">
        <f t="shared" si="42"/>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25">
      <c r="A128" s="118" t="s">
        <v>275</v>
      </c>
      <c r="B128" s="245" t="s">
        <v>611</v>
      </c>
      <c r="C128" s="51" t="str">
        <f t="shared" si="35"/>
        <v xml:space="preserve">England – CCGs - Tameside and Glossop </v>
      </c>
      <c r="D128" s="72">
        <f t="shared" si="34"/>
        <v>98898</v>
      </c>
      <c r="E128" s="72">
        <f t="shared" si="34"/>
        <v>104171</v>
      </c>
      <c r="F128" s="73">
        <f t="shared" si="36"/>
        <v>260721</v>
      </c>
      <c r="G128" s="73">
        <f t="shared" si="37"/>
        <v>128389</v>
      </c>
      <c r="H128" s="74">
        <f t="shared" si="38"/>
        <v>132332</v>
      </c>
      <c r="I128" s="74">
        <f t="shared" si="39"/>
        <v>98898</v>
      </c>
      <c r="J128" s="74">
        <f t="shared" si="40"/>
        <v>104171</v>
      </c>
      <c r="K128" s="71">
        <f t="shared" si="41"/>
        <v>29491</v>
      </c>
      <c r="L128" s="72">
        <f t="shared" si="42"/>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25">
      <c r="A129" s="118" t="s">
        <v>275</v>
      </c>
      <c r="B129" s="245" t="s">
        <v>612</v>
      </c>
      <c r="C129" s="51" t="str">
        <f t="shared" si="35"/>
        <v xml:space="preserve">England – CCGs - Tees Valley </v>
      </c>
      <c r="D129" s="72">
        <f t="shared" si="34"/>
        <v>256901</v>
      </c>
      <c r="E129" s="72">
        <f t="shared" si="34"/>
        <v>272771</v>
      </c>
      <c r="F129" s="73">
        <f t="shared" si="36"/>
        <v>677170</v>
      </c>
      <c r="G129" s="73">
        <f t="shared" si="37"/>
        <v>332507</v>
      </c>
      <c r="H129" s="74">
        <f t="shared" si="38"/>
        <v>344663</v>
      </c>
      <c r="I129" s="74">
        <f t="shared" si="39"/>
        <v>256901</v>
      </c>
      <c r="J129" s="74">
        <f t="shared" si="40"/>
        <v>272771</v>
      </c>
      <c r="K129" s="71">
        <f t="shared" si="41"/>
        <v>75606</v>
      </c>
      <c r="L129" s="72">
        <f t="shared" si="42"/>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25">
      <c r="A130" s="118" t="s">
        <v>275</v>
      </c>
      <c r="B130" s="245" t="s">
        <v>613</v>
      </c>
      <c r="C130" s="51" t="str">
        <f t="shared" si="35"/>
        <v xml:space="preserve">England – CCGs - Thurrock </v>
      </c>
      <c r="D130" s="72">
        <f t="shared" si="34"/>
        <v>63352</v>
      </c>
      <c r="E130" s="72">
        <f t="shared" si="34"/>
        <v>66798</v>
      </c>
      <c r="F130" s="73">
        <f t="shared" si="36"/>
        <v>175531</v>
      </c>
      <c r="G130" s="73">
        <f t="shared" si="37"/>
        <v>86554</v>
      </c>
      <c r="H130" s="74">
        <f t="shared" si="38"/>
        <v>88977</v>
      </c>
      <c r="I130" s="74">
        <f t="shared" si="39"/>
        <v>63352</v>
      </c>
      <c r="J130" s="74">
        <f t="shared" si="40"/>
        <v>66798</v>
      </c>
      <c r="K130" s="71">
        <f t="shared" si="41"/>
        <v>23202</v>
      </c>
      <c r="L130" s="72">
        <f t="shared" si="42"/>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25">
      <c r="A131" s="118" t="s">
        <v>275</v>
      </c>
      <c r="B131" s="245" t="s">
        <v>614</v>
      </c>
      <c r="C131" s="51" t="str">
        <f t="shared" si="35"/>
        <v xml:space="preserve">England – CCGs - Trafford </v>
      </c>
      <c r="D131" s="72">
        <f t="shared" si="34"/>
        <v>87288</v>
      </c>
      <c r="E131" s="72">
        <f t="shared" si="34"/>
        <v>93665</v>
      </c>
      <c r="F131" s="73">
        <f t="shared" si="36"/>
        <v>237579</v>
      </c>
      <c r="G131" s="73">
        <f t="shared" si="37"/>
        <v>116212</v>
      </c>
      <c r="H131" s="74">
        <f t="shared" si="38"/>
        <v>121367</v>
      </c>
      <c r="I131" s="74">
        <f t="shared" si="39"/>
        <v>87288</v>
      </c>
      <c r="J131" s="74">
        <f t="shared" si="40"/>
        <v>93665</v>
      </c>
      <c r="K131" s="71">
        <f t="shared" si="41"/>
        <v>28924</v>
      </c>
      <c r="L131" s="72">
        <f t="shared" si="42"/>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25">
      <c r="A132" s="118" t="s">
        <v>275</v>
      </c>
      <c r="B132" s="245" t="s">
        <v>615</v>
      </c>
      <c r="C132" s="51" t="str">
        <f t="shared" si="35"/>
        <v xml:space="preserve">England – CCGs - Vale of York </v>
      </c>
      <c r="D132" s="72">
        <f t="shared" si="34"/>
        <v>146468</v>
      </c>
      <c r="E132" s="72">
        <f t="shared" si="34"/>
        <v>154913</v>
      </c>
      <c r="F132" s="73">
        <f t="shared" si="36"/>
        <v>368525</v>
      </c>
      <c r="G132" s="73">
        <f t="shared" si="37"/>
        <v>180821</v>
      </c>
      <c r="H132" s="74">
        <f t="shared" si="38"/>
        <v>187704</v>
      </c>
      <c r="I132" s="74">
        <f t="shared" si="39"/>
        <v>146468</v>
      </c>
      <c r="J132" s="74">
        <f t="shared" si="40"/>
        <v>154913</v>
      </c>
      <c r="K132" s="71">
        <f t="shared" si="41"/>
        <v>34353</v>
      </c>
      <c r="L132" s="72">
        <f t="shared" si="42"/>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25">
      <c r="A133" s="118" t="s">
        <v>275</v>
      </c>
      <c r="B133" s="245" t="s">
        <v>616</v>
      </c>
      <c r="C133" s="51" t="str">
        <f t="shared" si="35"/>
        <v xml:space="preserve">England – CCGs - Wakefield </v>
      </c>
      <c r="D133" s="72">
        <f t="shared" si="34"/>
        <v>134520</v>
      </c>
      <c r="E133" s="72">
        <f t="shared" si="34"/>
        <v>142086</v>
      </c>
      <c r="F133" s="73">
        <f t="shared" si="36"/>
        <v>351592</v>
      </c>
      <c r="G133" s="73">
        <f t="shared" si="37"/>
        <v>172868</v>
      </c>
      <c r="H133" s="74">
        <f t="shared" si="38"/>
        <v>178724</v>
      </c>
      <c r="I133" s="74">
        <f t="shared" si="39"/>
        <v>134520</v>
      </c>
      <c r="J133" s="74">
        <f t="shared" si="40"/>
        <v>142086</v>
      </c>
      <c r="K133" s="71">
        <f t="shared" si="41"/>
        <v>38348</v>
      </c>
      <c r="L133" s="72">
        <f t="shared" si="42"/>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25">
      <c r="A134" s="118" t="s">
        <v>275</v>
      </c>
      <c r="B134" s="245" t="s">
        <v>617</v>
      </c>
      <c r="C134" s="51" t="str">
        <f t="shared" si="35"/>
        <v xml:space="preserve">England – CCGs - Warrington </v>
      </c>
      <c r="D134" s="72">
        <f t="shared" si="34"/>
        <v>81158</v>
      </c>
      <c r="E134" s="72">
        <f t="shared" si="34"/>
        <v>84062</v>
      </c>
      <c r="F134" s="73">
        <f t="shared" si="36"/>
        <v>209397</v>
      </c>
      <c r="G134" s="73">
        <f t="shared" si="37"/>
        <v>103843</v>
      </c>
      <c r="H134" s="74">
        <f t="shared" si="38"/>
        <v>105554</v>
      </c>
      <c r="I134" s="74">
        <f t="shared" si="39"/>
        <v>81158</v>
      </c>
      <c r="J134" s="74">
        <f t="shared" si="40"/>
        <v>84062</v>
      </c>
      <c r="K134" s="71">
        <f t="shared" si="41"/>
        <v>22685</v>
      </c>
      <c r="L134" s="72">
        <f t="shared" si="42"/>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25">
      <c r="A135" s="118" t="s">
        <v>275</v>
      </c>
      <c r="B135" s="245" t="s">
        <v>618</v>
      </c>
      <c r="C135" s="51" t="str">
        <f t="shared" si="35"/>
        <v xml:space="preserve">England – CCGs - West Essex </v>
      </c>
      <c r="D135" s="72">
        <f t="shared" si="34"/>
        <v>115635</v>
      </c>
      <c r="E135" s="72">
        <f t="shared" si="34"/>
        <v>125876</v>
      </c>
      <c r="F135" s="73">
        <f t="shared" si="36"/>
        <v>312214</v>
      </c>
      <c r="G135" s="73">
        <f t="shared" si="37"/>
        <v>151819</v>
      </c>
      <c r="H135" s="74">
        <f t="shared" si="38"/>
        <v>160395</v>
      </c>
      <c r="I135" s="74">
        <f t="shared" si="39"/>
        <v>115635</v>
      </c>
      <c r="J135" s="74">
        <f t="shared" si="40"/>
        <v>125876</v>
      </c>
      <c r="K135" s="71">
        <f t="shared" si="41"/>
        <v>36184</v>
      </c>
      <c r="L135" s="72">
        <f t="shared" si="42"/>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25">
      <c r="A136" s="118" t="s">
        <v>275</v>
      </c>
      <c r="B136" s="245" t="s">
        <v>619</v>
      </c>
      <c r="C136" s="51" t="str">
        <f t="shared" si="35"/>
        <v xml:space="preserve">England – CCGs - West Lancashire </v>
      </c>
      <c r="D136" s="72">
        <f t="shared" si="34"/>
        <v>43994</v>
      </c>
      <c r="E136" s="72">
        <f t="shared" si="34"/>
        <v>48248</v>
      </c>
      <c r="F136" s="73">
        <f t="shared" si="36"/>
        <v>114496</v>
      </c>
      <c r="G136" s="73">
        <f t="shared" si="37"/>
        <v>55455</v>
      </c>
      <c r="H136" s="74">
        <f t="shared" si="38"/>
        <v>59041</v>
      </c>
      <c r="I136" s="74">
        <f t="shared" si="39"/>
        <v>43994</v>
      </c>
      <c r="J136" s="74">
        <f t="shared" si="40"/>
        <v>48248</v>
      </c>
      <c r="K136" s="71">
        <f t="shared" si="41"/>
        <v>11461</v>
      </c>
      <c r="L136" s="72">
        <f t="shared" si="42"/>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25">
      <c r="A137" s="118" t="s">
        <v>275</v>
      </c>
      <c r="B137" s="245" t="s">
        <v>620</v>
      </c>
      <c r="C137" s="51" t="str">
        <f t="shared" si="35"/>
        <v xml:space="preserve">England – CCGs - West Leicestershire </v>
      </c>
      <c r="D137" s="72">
        <f t="shared" si="34"/>
        <v>162877</v>
      </c>
      <c r="E137" s="72">
        <f t="shared" si="34"/>
        <v>167371</v>
      </c>
      <c r="F137" s="73">
        <f t="shared" si="36"/>
        <v>411705</v>
      </c>
      <c r="G137" s="73">
        <f t="shared" si="37"/>
        <v>204835</v>
      </c>
      <c r="H137" s="74">
        <f t="shared" si="38"/>
        <v>206870</v>
      </c>
      <c r="I137" s="74">
        <f t="shared" si="39"/>
        <v>162877</v>
      </c>
      <c r="J137" s="74">
        <f t="shared" si="40"/>
        <v>167371</v>
      </c>
      <c r="K137" s="71">
        <f t="shared" si="41"/>
        <v>41958</v>
      </c>
      <c r="L137" s="72">
        <f t="shared" si="42"/>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25">
      <c r="A138" s="118" t="s">
        <v>275</v>
      </c>
      <c r="B138" s="245" t="s">
        <v>621</v>
      </c>
      <c r="C138" s="51" t="str">
        <f t="shared" si="35"/>
        <v xml:space="preserve">England – CCGs - West Suffolk </v>
      </c>
      <c r="D138" s="72">
        <f t="shared" si="34"/>
        <v>90596</v>
      </c>
      <c r="E138" s="72">
        <f t="shared" si="34"/>
        <v>92681</v>
      </c>
      <c r="F138" s="73">
        <f t="shared" si="36"/>
        <v>230556</v>
      </c>
      <c r="G138" s="73">
        <f t="shared" si="37"/>
        <v>114860</v>
      </c>
      <c r="H138" s="74">
        <f t="shared" si="38"/>
        <v>115696</v>
      </c>
      <c r="I138" s="74">
        <f t="shared" si="39"/>
        <v>90596</v>
      </c>
      <c r="J138" s="74">
        <f t="shared" si="40"/>
        <v>92681</v>
      </c>
      <c r="K138" s="71">
        <f t="shared" si="41"/>
        <v>24264</v>
      </c>
      <c r="L138" s="72">
        <f t="shared" si="42"/>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25">
      <c r="A139" s="118" t="s">
        <v>275</v>
      </c>
      <c r="B139" s="245" t="s">
        <v>622</v>
      </c>
      <c r="C139" s="51" t="str">
        <f t="shared" si="35"/>
        <v xml:space="preserve">England – CCGs - West Sussex </v>
      </c>
      <c r="D139" s="72">
        <f t="shared" si="34"/>
        <v>327773</v>
      </c>
      <c r="E139" s="72">
        <f t="shared" si="34"/>
        <v>357417</v>
      </c>
      <c r="F139" s="73">
        <f t="shared" si="36"/>
        <v>860949</v>
      </c>
      <c r="G139" s="73">
        <f t="shared" si="37"/>
        <v>418387</v>
      </c>
      <c r="H139" s="74">
        <f t="shared" si="38"/>
        <v>442562</v>
      </c>
      <c r="I139" s="74">
        <f t="shared" si="39"/>
        <v>327773</v>
      </c>
      <c r="J139" s="74">
        <f t="shared" si="40"/>
        <v>357417</v>
      </c>
      <c r="K139" s="71">
        <f t="shared" si="41"/>
        <v>90614</v>
      </c>
      <c r="L139" s="72">
        <f t="shared" si="42"/>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25">
      <c r="A140" s="118" t="s">
        <v>275</v>
      </c>
      <c r="B140" s="245" t="s">
        <v>623</v>
      </c>
      <c r="C140" s="51" t="str">
        <f t="shared" si="35"/>
        <v xml:space="preserve">England – CCGs - Wigan Borough </v>
      </c>
      <c r="D140" s="72">
        <f t="shared" si="34"/>
        <v>129027</v>
      </c>
      <c r="E140" s="72">
        <f t="shared" si="34"/>
        <v>132301</v>
      </c>
      <c r="F140" s="73">
        <f t="shared" si="36"/>
        <v>330712</v>
      </c>
      <c r="G140" s="73">
        <f t="shared" si="37"/>
        <v>164901</v>
      </c>
      <c r="H140" s="74">
        <f t="shared" si="38"/>
        <v>165811</v>
      </c>
      <c r="I140" s="74">
        <f t="shared" si="39"/>
        <v>129027</v>
      </c>
      <c r="J140" s="74">
        <f t="shared" si="40"/>
        <v>132301</v>
      </c>
      <c r="K140" s="71">
        <f t="shared" si="41"/>
        <v>35874</v>
      </c>
      <c r="L140" s="72">
        <f t="shared" si="42"/>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25">
      <c r="A141" s="118" t="s">
        <v>275</v>
      </c>
      <c r="B141" s="245" t="s">
        <v>624</v>
      </c>
      <c r="C141" s="51" t="str">
        <f t="shared" si="35"/>
        <v xml:space="preserve">England – CCGs - Wirral </v>
      </c>
      <c r="D141" s="72">
        <f t="shared" si="34"/>
        <v>122430</v>
      </c>
      <c r="E141" s="72">
        <f t="shared" si="34"/>
        <v>134475</v>
      </c>
      <c r="F141" s="73">
        <f t="shared" si="36"/>
        <v>324336</v>
      </c>
      <c r="G141" s="73">
        <f t="shared" si="37"/>
        <v>157115</v>
      </c>
      <c r="H141" s="74">
        <f t="shared" si="38"/>
        <v>167221</v>
      </c>
      <c r="I141" s="74">
        <f t="shared" si="39"/>
        <v>122430</v>
      </c>
      <c r="J141" s="74">
        <f t="shared" si="40"/>
        <v>134475</v>
      </c>
      <c r="K141" s="71">
        <f t="shared" si="41"/>
        <v>34685</v>
      </c>
      <c r="L141" s="72">
        <f t="shared" si="42"/>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59" customFormat="1" x14ac:dyDescent="0.25">
      <c r="A142" s="155"/>
      <c r="B142" s="156"/>
      <c r="C142" s="155"/>
      <c r="D142" s="158">
        <f t="shared" ref="D142:L142" si="43">SUM(D36:D141)</f>
        <v>21779298</v>
      </c>
      <c r="E142" s="158">
        <f t="shared" si="43"/>
        <v>22677552</v>
      </c>
      <c r="F142" s="158">
        <f t="shared" si="43"/>
        <v>56550138</v>
      </c>
      <c r="G142" s="158">
        <f t="shared" si="43"/>
        <v>27982818</v>
      </c>
      <c r="H142" s="158">
        <f t="shared" si="43"/>
        <v>28567320</v>
      </c>
      <c r="I142" s="158">
        <f t="shared" si="43"/>
        <v>21779298</v>
      </c>
      <c r="J142" s="158">
        <f t="shared" si="43"/>
        <v>22677552</v>
      </c>
      <c r="K142" s="158">
        <f t="shared" si="43"/>
        <v>6203520</v>
      </c>
      <c r="L142" s="158">
        <f t="shared" si="43"/>
        <v>5889768</v>
      </c>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7"/>
      <c r="CZ142" s="158"/>
      <c r="DA142" s="158"/>
      <c r="DB142" s="158"/>
      <c r="DC142" s="158"/>
      <c r="DD142" s="158"/>
      <c r="DE142" s="158"/>
      <c r="DF142" s="158"/>
      <c r="DG142" s="158"/>
      <c r="DH142" s="158"/>
      <c r="DI142" s="158"/>
      <c r="DJ142" s="158"/>
      <c r="DK142" s="158"/>
      <c r="DL142" s="158"/>
      <c r="DM142" s="158"/>
      <c r="DN142" s="158"/>
      <c r="DO142" s="158"/>
      <c r="DP142" s="158"/>
      <c r="DQ142" s="158"/>
      <c r="DR142" s="158"/>
      <c r="DS142" s="158"/>
      <c r="DT142" s="158"/>
      <c r="DU142" s="158"/>
      <c r="DV142" s="158"/>
      <c r="DW142" s="158"/>
      <c r="DX142" s="158"/>
      <c r="DY142" s="158"/>
      <c r="DZ142" s="158"/>
      <c r="EA142" s="158"/>
      <c r="EB142" s="158"/>
      <c r="EC142" s="158"/>
      <c r="ED142" s="158"/>
      <c r="EE142" s="158"/>
      <c r="EF142" s="158"/>
      <c r="EG142" s="158"/>
      <c r="EH142" s="158"/>
      <c r="EI142" s="158"/>
      <c r="EJ142" s="158"/>
      <c r="EK142" s="158"/>
      <c r="EL142" s="158"/>
      <c r="EM142" s="158"/>
      <c r="EN142" s="158"/>
      <c r="EO142" s="158"/>
      <c r="EP142" s="158"/>
      <c r="EQ142" s="158"/>
      <c r="ER142" s="158"/>
      <c r="ES142" s="158"/>
      <c r="ET142" s="158"/>
      <c r="EU142" s="158"/>
      <c r="EV142" s="158"/>
      <c r="EW142" s="158"/>
      <c r="EX142" s="158"/>
      <c r="EY142" s="158"/>
      <c r="EZ142" s="158"/>
      <c r="FA142" s="158"/>
      <c r="FB142" s="158"/>
      <c r="FC142" s="158"/>
      <c r="FD142" s="158"/>
      <c r="FE142" s="158"/>
      <c r="FF142" s="158"/>
      <c r="FG142" s="158"/>
      <c r="FH142" s="158"/>
      <c r="FI142" s="158"/>
      <c r="FJ142" s="158"/>
      <c r="FK142" s="158"/>
      <c r="FL142" s="158"/>
      <c r="FM142" s="158"/>
      <c r="FN142" s="158"/>
      <c r="FO142" s="158"/>
      <c r="FP142" s="158"/>
      <c r="FQ142" s="158"/>
      <c r="FR142" s="158"/>
      <c r="FS142" s="158"/>
      <c r="FT142" s="158"/>
      <c r="FU142" s="158"/>
      <c r="FV142" s="158"/>
      <c r="FW142" s="158"/>
      <c r="FX142" s="158"/>
      <c r="FY142" s="158"/>
      <c r="FZ142" s="158"/>
      <c r="GA142" s="158"/>
      <c r="GB142" s="158"/>
      <c r="GC142" s="158"/>
      <c r="GD142" s="158"/>
      <c r="GE142" s="158"/>
      <c r="GF142" s="158"/>
      <c r="GG142" s="158"/>
      <c r="GH142" s="158"/>
      <c r="GI142" s="158"/>
      <c r="GJ142" s="158"/>
      <c r="GK142" s="158"/>
      <c r="GL142" s="157"/>
    </row>
    <row r="143" spans="1:194" s="2" customFormat="1" x14ac:dyDescent="0.25">
      <c r="A143" s="75" t="s">
        <v>276</v>
      </c>
      <c r="B143" s="141" t="s">
        <v>367</v>
      </c>
      <c r="C143" s="51" t="str">
        <f>CONCATENATE(A143," - ",B143)</f>
        <v xml:space="preserve">Wales – Health Boards - Aneurin Bevan University Health Board </v>
      </c>
      <c r="D143" s="72">
        <f t="shared" ref="D143:E149" si="44">I143</f>
        <v>230384</v>
      </c>
      <c r="E143" s="72">
        <f t="shared" si="44"/>
        <v>244141</v>
      </c>
      <c r="F143" s="73">
        <f t="shared" ref="F143:F149" si="45">G143+H143</f>
        <v>598194</v>
      </c>
      <c r="G143" s="73">
        <f t="shared" ref="G143:G149" si="46">SUM(M143:CY143)</f>
        <v>293960</v>
      </c>
      <c r="H143" s="74">
        <f t="shared" ref="H143:H149" si="47">SUM(CZ143:GL143)</f>
        <v>304234</v>
      </c>
      <c r="I143" s="74">
        <f t="shared" ref="I143:I149" si="48">SUM(AE143:CY143)</f>
        <v>230384</v>
      </c>
      <c r="J143" s="74">
        <f t="shared" ref="J143:J149" si="49">SUM(DR143:GL143)</f>
        <v>244141</v>
      </c>
      <c r="K143" s="71">
        <f t="shared" ref="K143:K149" si="50">SUM(M143:AD143)</f>
        <v>63576</v>
      </c>
      <c r="L143" s="72">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25">
      <c r="A144" s="75" t="s">
        <v>276</v>
      </c>
      <c r="B144" s="142" t="s">
        <v>364</v>
      </c>
      <c r="C144" s="51" t="str">
        <f>CONCATENATE(A144," - ",B144)</f>
        <v xml:space="preserve">Wales – Health Boards - Betsi Cadwaladr University Health Board </v>
      </c>
      <c r="D144" s="72">
        <f t="shared" si="44"/>
        <v>276941</v>
      </c>
      <c r="E144" s="72">
        <f t="shared" si="44"/>
        <v>288072</v>
      </c>
      <c r="F144" s="73">
        <f t="shared" si="45"/>
        <v>703361</v>
      </c>
      <c r="G144" s="73">
        <f t="shared" si="46"/>
        <v>347846</v>
      </c>
      <c r="H144" s="74">
        <f t="shared" si="47"/>
        <v>355515</v>
      </c>
      <c r="I144" s="74">
        <f t="shared" si="48"/>
        <v>276941</v>
      </c>
      <c r="J144" s="74">
        <f t="shared" si="49"/>
        <v>288072</v>
      </c>
      <c r="K144" s="71">
        <f t="shared" si="50"/>
        <v>70905</v>
      </c>
      <c r="L144" s="72">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25">
      <c r="A145" s="75" t="s">
        <v>276</v>
      </c>
      <c r="B145" s="142" t="s">
        <v>368</v>
      </c>
      <c r="C145" s="51" t="str">
        <f t="shared" ref="C145:C148" si="52">CONCATENATE(A145," - ",B145)</f>
        <v xml:space="preserve">Wales – Health Boards - Cardiff and Vale University Health Board </v>
      </c>
      <c r="D145" s="72">
        <f t="shared" si="44"/>
        <v>196766</v>
      </c>
      <c r="E145" s="72">
        <f t="shared" si="44"/>
        <v>204467</v>
      </c>
      <c r="F145" s="73">
        <f t="shared" si="45"/>
        <v>504497</v>
      </c>
      <c r="G145" s="73">
        <f t="shared" si="46"/>
        <v>249404</v>
      </c>
      <c r="H145" s="74">
        <f t="shared" si="47"/>
        <v>255093</v>
      </c>
      <c r="I145" s="74">
        <f t="shared" si="48"/>
        <v>196766</v>
      </c>
      <c r="J145" s="74">
        <f t="shared" si="49"/>
        <v>204467</v>
      </c>
      <c r="K145" s="71">
        <f t="shared" si="50"/>
        <v>52638</v>
      </c>
      <c r="L145" s="72">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25">
      <c r="A146" s="75" t="s">
        <v>276</v>
      </c>
      <c r="B146" s="142" t="s">
        <v>444</v>
      </c>
      <c r="C146" s="51" t="str">
        <f t="shared" si="52"/>
        <v xml:space="preserve">Wales – Health Boards - Cwm Taf Morgannwg University Health Board </v>
      </c>
      <c r="D146" s="72">
        <f t="shared" si="44"/>
        <v>173886</v>
      </c>
      <c r="E146" s="72">
        <f t="shared" si="44"/>
        <v>183637</v>
      </c>
      <c r="F146" s="73">
        <f t="shared" si="45"/>
        <v>449836</v>
      </c>
      <c r="G146" s="73">
        <f t="shared" si="46"/>
        <v>221209</v>
      </c>
      <c r="H146" s="74">
        <f t="shared" si="47"/>
        <v>228627</v>
      </c>
      <c r="I146" s="74">
        <f t="shared" si="48"/>
        <v>173886</v>
      </c>
      <c r="J146" s="74">
        <f t="shared" si="49"/>
        <v>183637</v>
      </c>
      <c r="K146" s="71">
        <f t="shared" si="50"/>
        <v>47323</v>
      </c>
      <c r="L146" s="72">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25">
      <c r="A147" s="75" t="s">
        <v>276</v>
      </c>
      <c r="B147" s="142" t="s">
        <v>366</v>
      </c>
      <c r="C147" s="51" t="str">
        <f t="shared" si="52"/>
        <v xml:space="preserve">Wales – Health Boards - Hywel Dda University Health Board </v>
      </c>
      <c r="D147" s="72">
        <f t="shared" si="44"/>
        <v>153791</v>
      </c>
      <c r="E147" s="72">
        <f t="shared" si="44"/>
        <v>162424</v>
      </c>
      <c r="F147" s="73">
        <f t="shared" si="45"/>
        <v>389719</v>
      </c>
      <c r="G147" s="73">
        <f t="shared" si="46"/>
        <v>191368</v>
      </c>
      <c r="H147" s="74">
        <f t="shared" si="47"/>
        <v>198351</v>
      </c>
      <c r="I147" s="74">
        <f t="shared" si="48"/>
        <v>153791</v>
      </c>
      <c r="J147" s="74">
        <f t="shared" si="49"/>
        <v>162424</v>
      </c>
      <c r="K147" s="71">
        <f t="shared" si="50"/>
        <v>37577</v>
      </c>
      <c r="L147" s="72">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25">
      <c r="A148" s="75" t="s">
        <v>276</v>
      </c>
      <c r="B148" s="142" t="s">
        <v>365</v>
      </c>
      <c r="C148" s="51" t="str">
        <f t="shared" si="52"/>
        <v xml:space="preserve">Wales – Health Boards - Powys Teaching Health Board </v>
      </c>
      <c r="D148" s="72">
        <f t="shared" si="44"/>
        <v>53621</v>
      </c>
      <c r="E148" s="72">
        <f t="shared" si="44"/>
        <v>55565</v>
      </c>
      <c r="F148" s="73">
        <f t="shared" si="45"/>
        <v>133030</v>
      </c>
      <c r="G148" s="73">
        <f t="shared" si="46"/>
        <v>65849</v>
      </c>
      <c r="H148" s="74">
        <f t="shared" si="47"/>
        <v>67181</v>
      </c>
      <c r="I148" s="74">
        <f t="shared" si="48"/>
        <v>53621</v>
      </c>
      <c r="J148" s="74">
        <f t="shared" si="49"/>
        <v>55565</v>
      </c>
      <c r="K148" s="71">
        <f t="shared" si="50"/>
        <v>12228</v>
      </c>
      <c r="L148" s="72">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25">
      <c r="A149" s="76" t="s">
        <v>276</v>
      </c>
      <c r="B149" s="140" t="s">
        <v>445</v>
      </c>
      <c r="C149" s="65" t="str">
        <f>CONCATENATE(A149," - ",B149)</f>
        <v xml:space="preserve">Wales – Health Boards - Swansea Bay University Health Board </v>
      </c>
      <c r="D149" s="78">
        <f t="shared" si="44"/>
        <v>155314</v>
      </c>
      <c r="E149" s="78">
        <f t="shared" si="44"/>
        <v>160705</v>
      </c>
      <c r="F149" s="69">
        <f t="shared" si="45"/>
        <v>390949</v>
      </c>
      <c r="G149" s="69">
        <f t="shared" si="46"/>
        <v>193888</v>
      </c>
      <c r="H149" s="70">
        <f t="shared" si="47"/>
        <v>197061</v>
      </c>
      <c r="I149" s="70">
        <f t="shared" si="48"/>
        <v>155314</v>
      </c>
      <c r="J149" s="70">
        <f t="shared" si="49"/>
        <v>160705</v>
      </c>
      <c r="K149" s="77">
        <f t="shared" si="50"/>
        <v>38574</v>
      </c>
      <c r="L149" s="78">
        <f t="shared" si="51"/>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59" customFormat="1" x14ac:dyDescent="0.25">
      <c r="A150" s="160"/>
      <c r="B150" s="161"/>
      <c r="C150" s="160"/>
      <c r="D150" s="62">
        <f>SUM(D143:D149)</f>
        <v>1240703</v>
      </c>
      <c r="E150" s="62">
        <f t="shared" ref="E150:L150" si="53">SUM(E143:E149)</f>
        <v>1299011</v>
      </c>
      <c r="F150" s="62">
        <f t="shared" si="53"/>
        <v>3169586</v>
      </c>
      <c r="G150" s="62">
        <f t="shared" si="53"/>
        <v>1563524</v>
      </c>
      <c r="H150" s="62">
        <f t="shared" si="53"/>
        <v>1606062</v>
      </c>
      <c r="I150" s="62">
        <f t="shared" si="53"/>
        <v>1240703</v>
      </c>
      <c r="J150" s="62">
        <f t="shared" si="53"/>
        <v>1299011</v>
      </c>
      <c r="K150" s="62">
        <f t="shared" si="53"/>
        <v>322821</v>
      </c>
      <c r="L150" s="62">
        <f t="shared" si="53"/>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25">
      <c r="A151" s="80" t="s">
        <v>277</v>
      </c>
      <c r="B151" s="141" t="s">
        <v>21</v>
      </c>
      <c r="C151" s="95" t="str">
        <f>CONCATENATE(A151," - ",B151)</f>
        <v>NI – Health and Social Care Trusts - Belfast Health and Social Care Trust</v>
      </c>
      <c r="D151" s="83">
        <f t="shared" ref="D151:E155" si="54">I151</f>
        <v>135219</v>
      </c>
      <c r="E151" s="83">
        <f t="shared" si="54"/>
        <v>146505</v>
      </c>
      <c r="F151" s="84">
        <f t="shared" ref="F151:F155" si="55">G151+H151</f>
        <v>359230</v>
      </c>
      <c r="G151" s="84">
        <f t="shared" ref="G151:G155" si="56">SUM(M151:CY151)</f>
        <v>175027</v>
      </c>
      <c r="H151" s="85">
        <f t="shared" ref="H151:H155" si="57">SUM(CZ151:GL151)</f>
        <v>184203</v>
      </c>
      <c r="I151" s="85">
        <f t="shared" ref="I151:I155" si="58">SUM(AE151:CY151)</f>
        <v>135219</v>
      </c>
      <c r="J151" s="85">
        <f t="shared" ref="J151:J155" si="59">SUM(DR151:GL151)</f>
        <v>146505</v>
      </c>
      <c r="K151" s="82">
        <f t="shared" ref="K151:K155" si="60">SUM(M151:AD151)</f>
        <v>39808</v>
      </c>
      <c r="L151" s="83">
        <f t="shared" ref="L151:L155" si="61">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25">
      <c r="A152" s="80" t="s">
        <v>277</v>
      </c>
      <c r="B152" s="142" t="s">
        <v>22</v>
      </c>
      <c r="C152" s="51" t="str">
        <f t="shared" ref="C152:C154" si="62">CONCATENATE(A152," - ",B152)</f>
        <v>NI – Health and Social Care Trusts - Northern Health and Social Care Trust</v>
      </c>
      <c r="D152" s="72">
        <f t="shared" si="54"/>
        <v>180390</v>
      </c>
      <c r="E152" s="72">
        <f t="shared" si="54"/>
        <v>190522</v>
      </c>
      <c r="F152" s="73">
        <f t="shared" si="55"/>
        <v>480194</v>
      </c>
      <c r="G152" s="73">
        <f t="shared" si="56"/>
        <v>236392</v>
      </c>
      <c r="H152" s="74">
        <f t="shared" si="57"/>
        <v>243802</v>
      </c>
      <c r="I152" s="74">
        <f t="shared" si="58"/>
        <v>180390</v>
      </c>
      <c r="J152" s="74">
        <f t="shared" si="59"/>
        <v>190522</v>
      </c>
      <c r="K152" s="71">
        <f t="shared" si="60"/>
        <v>56002</v>
      </c>
      <c r="L152" s="72">
        <f t="shared" si="61"/>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25">
      <c r="A153" s="80" t="s">
        <v>277</v>
      </c>
      <c r="B153" s="142" t="s">
        <v>23</v>
      </c>
      <c r="C153" s="51" t="str">
        <f t="shared" si="62"/>
        <v>NI – Health and Social Care Trusts - South Eastern Health and Social Care Trust</v>
      </c>
      <c r="D153" s="72">
        <f t="shared" si="54"/>
        <v>135718</v>
      </c>
      <c r="E153" s="72">
        <f t="shared" si="54"/>
        <v>146761</v>
      </c>
      <c r="F153" s="73">
        <f t="shared" si="55"/>
        <v>364191</v>
      </c>
      <c r="G153" s="73">
        <f t="shared" si="56"/>
        <v>177795</v>
      </c>
      <c r="H153" s="74">
        <f t="shared" si="57"/>
        <v>186396</v>
      </c>
      <c r="I153" s="74">
        <f t="shared" si="58"/>
        <v>135718</v>
      </c>
      <c r="J153" s="74">
        <f t="shared" si="59"/>
        <v>146761</v>
      </c>
      <c r="K153" s="71">
        <f t="shared" si="60"/>
        <v>42077</v>
      </c>
      <c r="L153" s="72">
        <f t="shared" si="61"/>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25">
      <c r="A154" s="80" t="s">
        <v>277</v>
      </c>
      <c r="B154" s="142" t="s">
        <v>24</v>
      </c>
      <c r="C154" s="51" t="str">
        <f t="shared" si="62"/>
        <v>NI – Health and Social Care Trusts - Southern Health and Social Care Trust</v>
      </c>
      <c r="D154" s="72">
        <f t="shared" si="54"/>
        <v>143165</v>
      </c>
      <c r="E154" s="72">
        <f t="shared" si="54"/>
        <v>146057</v>
      </c>
      <c r="F154" s="73">
        <f t="shared" si="55"/>
        <v>388688</v>
      </c>
      <c r="G154" s="73">
        <f t="shared" si="56"/>
        <v>194148</v>
      </c>
      <c r="H154" s="74">
        <f t="shared" si="57"/>
        <v>194540</v>
      </c>
      <c r="I154" s="74">
        <f t="shared" si="58"/>
        <v>143165</v>
      </c>
      <c r="J154" s="74">
        <f t="shared" si="59"/>
        <v>146057</v>
      </c>
      <c r="K154" s="71">
        <f t="shared" si="60"/>
        <v>50983</v>
      </c>
      <c r="L154" s="72">
        <f t="shared" si="61"/>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25">
      <c r="A155" s="86" t="s">
        <v>277</v>
      </c>
      <c r="B155" s="140" t="s">
        <v>25</v>
      </c>
      <c r="C155" s="65" t="str">
        <f>CONCATENATE(A155," - ",B155)</f>
        <v>NI – Health and Social Care Trusts - Western Health and Social Care Trust</v>
      </c>
      <c r="D155" s="78">
        <f t="shared" si="54"/>
        <v>113341</v>
      </c>
      <c r="E155" s="78">
        <f t="shared" si="54"/>
        <v>116724</v>
      </c>
      <c r="F155" s="69">
        <f t="shared" si="55"/>
        <v>303207</v>
      </c>
      <c r="G155" s="69">
        <f t="shared" si="56"/>
        <v>150793</v>
      </c>
      <c r="H155" s="70">
        <f t="shared" si="57"/>
        <v>152414</v>
      </c>
      <c r="I155" s="70">
        <f t="shared" si="58"/>
        <v>113341</v>
      </c>
      <c r="J155" s="70">
        <f t="shared" si="59"/>
        <v>116724</v>
      </c>
      <c r="K155" s="77">
        <f t="shared" si="60"/>
        <v>37452</v>
      </c>
      <c r="L155" s="78">
        <f t="shared" si="61"/>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59" customFormat="1" x14ac:dyDescent="0.25">
      <c r="A156" s="160"/>
      <c r="B156" s="161"/>
      <c r="C156" s="160"/>
      <c r="D156" s="62">
        <f>SUM(D151:D155)</f>
        <v>707833</v>
      </c>
      <c r="E156" s="62">
        <f t="shared" ref="E156:L156" si="63">SUM(E151:E155)</f>
        <v>746569</v>
      </c>
      <c r="F156" s="62">
        <f t="shared" si="63"/>
        <v>1895510</v>
      </c>
      <c r="G156" s="62">
        <f t="shared" si="63"/>
        <v>934155</v>
      </c>
      <c r="H156" s="62">
        <f t="shared" si="63"/>
        <v>961355</v>
      </c>
      <c r="I156" s="62">
        <f t="shared" si="63"/>
        <v>707833</v>
      </c>
      <c r="J156" s="62">
        <f t="shared" si="63"/>
        <v>746569</v>
      </c>
      <c r="K156" s="62">
        <f t="shared" si="63"/>
        <v>226322</v>
      </c>
      <c r="L156" s="62">
        <f t="shared" si="63"/>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25">
      <c r="A157" s="96" t="s">
        <v>649</v>
      </c>
      <c r="B157" s="143" t="s">
        <v>475</v>
      </c>
      <c r="C157" s="95" t="str">
        <f>CONCATENATE(A157," - ",B157)</f>
        <v>NHSE regions - East of England</v>
      </c>
      <c r="D157" s="83">
        <f t="shared" ref="D157:E163" si="64">I157</f>
        <v>2500273</v>
      </c>
      <c r="E157" s="83">
        <f t="shared" si="64"/>
        <v>2631851</v>
      </c>
      <c r="F157" s="84">
        <f t="shared" ref="F157:F163" si="65">G157+H157</f>
        <v>6563018</v>
      </c>
      <c r="G157" s="84">
        <f t="shared" ref="G157:G163" si="66">SUM(M157:CY157)</f>
        <v>3234684</v>
      </c>
      <c r="H157" s="85">
        <f t="shared" ref="H157:H163" si="67">SUM(CZ157:GL157)</f>
        <v>3328334</v>
      </c>
      <c r="I157" s="85">
        <f t="shared" ref="I157:I163" si="68">SUM(AE157:CY157)</f>
        <v>2500273</v>
      </c>
      <c r="J157" s="85">
        <f t="shared" ref="J157:J163" si="69">SUM(DR157:GL157)</f>
        <v>2631851</v>
      </c>
      <c r="K157" s="82">
        <f t="shared" ref="K157:K163" si="70">SUM(M157:AD157)</f>
        <v>734411</v>
      </c>
      <c r="L157" s="83">
        <f t="shared" ref="L157:L163" si="71">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25">
      <c r="A158" s="87" t="s">
        <v>649</v>
      </c>
      <c r="B158" s="143" t="s">
        <v>476</v>
      </c>
      <c r="C158" s="51" t="str">
        <f>CONCATENATE(A158," - ",B158)</f>
        <v>NHSE regions - London</v>
      </c>
      <c r="D158" s="72">
        <f t="shared" si="64"/>
        <v>3464261</v>
      </c>
      <c r="E158" s="72">
        <f t="shared" si="64"/>
        <v>3490632</v>
      </c>
      <c r="F158" s="73">
        <f t="shared" si="65"/>
        <v>9002488</v>
      </c>
      <c r="G158" s="73">
        <f t="shared" si="66"/>
        <v>4514378</v>
      </c>
      <c r="H158" s="74">
        <f t="shared" si="67"/>
        <v>4488110</v>
      </c>
      <c r="I158" s="74">
        <f t="shared" si="68"/>
        <v>3464261</v>
      </c>
      <c r="J158" s="74">
        <f t="shared" si="69"/>
        <v>3490632</v>
      </c>
      <c r="K158" s="71">
        <f t="shared" si="70"/>
        <v>1050117</v>
      </c>
      <c r="L158" s="72">
        <f t="shared" si="71"/>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25">
      <c r="A159" s="87" t="s">
        <v>649</v>
      </c>
      <c r="B159" s="143" t="s">
        <v>477</v>
      </c>
      <c r="C159" s="51" t="str">
        <f t="shared" ref="C159:C206" si="72">CONCATENATE(A159," - ",B159)</f>
        <v>NHSE regions - Midlands</v>
      </c>
      <c r="D159" s="72">
        <f t="shared" si="64"/>
        <v>4112569</v>
      </c>
      <c r="E159" s="72">
        <f t="shared" si="64"/>
        <v>4266088</v>
      </c>
      <c r="F159" s="73">
        <f t="shared" si="65"/>
        <v>10658558</v>
      </c>
      <c r="G159" s="73">
        <f t="shared" si="66"/>
        <v>5281149</v>
      </c>
      <c r="H159" s="74">
        <f t="shared" si="67"/>
        <v>5377409</v>
      </c>
      <c r="I159" s="74">
        <f t="shared" si="68"/>
        <v>4112569</v>
      </c>
      <c r="J159" s="74">
        <f t="shared" si="69"/>
        <v>4266088</v>
      </c>
      <c r="K159" s="71">
        <f t="shared" si="70"/>
        <v>1168580</v>
      </c>
      <c r="L159" s="72">
        <f t="shared" si="71"/>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25">
      <c r="A160" s="87" t="s">
        <v>649</v>
      </c>
      <c r="B160" s="143" t="s">
        <v>478</v>
      </c>
      <c r="C160" s="51" t="str">
        <f t="shared" si="72"/>
        <v>NHSE regions - North East and Yorkshire</v>
      </c>
      <c r="D160" s="72">
        <f t="shared" si="64"/>
        <v>3341801</v>
      </c>
      <c r="E160" s="72">
        <f t="shared" si="64"/>
        <v>3506309</v>
      </c>
      <c r="F160" s="73">
        <f t="shared" si="65"/>
        <v>8639006</v>
      </c>
      <c r="G160" s="73">
        <f t="shared" si="66"/>
        <v>4259583</v>
      </c>
      <c r="H160" s="74">
        <f t="shared" si="67"/>
        <v>4379423</v>
      </c>
      <c r="I160" s="74">
        <f t="shared" si="68"/>
        <v>3341801</v>
      </c>
      <c r="J160" s="74">
        <f t="shared" si="69"/>
        <v>3506309</v>
      </c>
      <c r="K160" s="71">
        <f t="shared" si="70"/>
        <v>917782</v>
      </c>
      <c r="L160" s="72">
        <f t="shared" si="71"/>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25">
      <c r="A161" s="87" t="s">
        <v>649</v>
      </c>
      <c r="B161" s="143" t="s">
        <v>479</v>
      </c>
      <c r="C161" s="51" t="str">
        <f t="shared" si="72"/>
        <v>NHSE regions - North West</v>
      </c>
      <c r="D161" s="72">
        <f t="shared" si="64"/>
        <v>2722575</v>
      </c>
      <c r="E161" s="72">
        <f t="shared" si="64"/>
        <v>2845662</v>
      </c>
      <c r="F161" s="73">
        <f t="shared" si="65"/>
        <v>7087447</v>
      </c>
      <c r="G161" s="73">
        <f t="shared" si="66"/>
        <v>3502141</v>
      </c>
      <c r="H161" s="74">
        <f t="shared" si="67"/>
        <v>3585306</v>
      </c>
      <c r="I161" s="74">
        <f t="shared" si="68"/>
        <v>2722575</v>
      </c>
      <c r="J161" s="74">
        <f t="shared" si="69"/>
        <v>2845662</v>
      </c>
      <c r="K161" s="71">
        <f t="shared" si="70"/>
        <v>779566</v>
      </c>
      <c r="L161" s="72">
        <f t="shared" si="71"/>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25">
      <c r="A162" s="87" t="s">
        <v>649</v>
      </c>
      <c r="B162" s="143" t="s">
        <v>480</v>
      </c>
      <c r="C162" s="51" t="str">
        <f t="shared" si="72"/>
        <v>NHSE regions - South East</v>
      </c>
      <c r="D162" s="72">
        <f t="shared" si="64"/>
        <v>3420890</v>
      </c>
      <c r="E162" s="72">
        <f t="shared" si="64"/>
        <v>3602685</v>
      </c>
      <c r="F162" s="73">
        <f t="shared" si="65"/>
        <v>8933822</v>
      </c>
      <c r="G162" s="73">
        <f t="shared" si="66"/>
        <v>4402474</v>
      </c>
      <c r="H162" s="74">
        <f t="shared" si="67"/>
        <v>4531348</v>
      </c>
      <c r="I162" s="74">
        <f t="shared" si="68"/>
        <v>3420890</v>
      </c>
      <c r="J162" s="74">
        <f t="shared" si="69"/>
        <v>3602685</v>
      </c>
      <c r="K162" s="71">
        <f t="shared" si="70"/>
        <v>981584</v>
      </c>
      <c r="L162" s="72">
        <f t="shared" si="71"/>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25">
      <c r="A163" s="284" t="s">
        <v>649</v>
      </c>
      <c r="B163" s="143" t="s">
        <v>481</v>
      </c>
      <c r="C163" s="51" t="str">
        <f t="shared" si="72"/>
        <v>NHSE regions - South West</v>
      </c>
      <c r="D163" s="72">
        <f t="shared" si="64"/>
        <v>2216929</v>
      </c>
      <c r="E163" s="72">
        <f t="shared" si="64"/>
        <v>2334325</v>
      </c>
      <c r="F163" s="73">
        <f t="shared" si="65"/>
        <v>5665799</v>
      </c>
      <c r="G163" s="73">
        <f t="shared" si="66"/>
        <v>2788409</v>
      </c>
      <c r="H163" s="74">
        <f t="shared" si="67"/>
        <v>2877390</v>
      </c>
      <c r="I163" s="74">
        <f t="shared" si="68"/>
        <v>2216929</v>
      </c>
      <c r="J163" s="74">
        <f t="shared" si="69"/>
        <v>2334325</v>
      </c>
      <c r="K163" s="71">
        <f t="shared" si="70"/>
        <v>571480</v>
      </c>
      <c r="L163" s="72">
        <f t="shared" si="71"/>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59" customFormat="1" x14ac:dyDescent="0.25">
      <c r="A164" s="162"/>
      <c r="B164" s="163"/>
      <c r="C164" s="155"/>
      <c r="D164" s="164">
        <f t="shared" ref="D164:E164" si="73">SUM(D157:D163)</f>
        <v>21779298</v>
      </c>
      <c r="E164" s="164">
        <f t="shared" si="73"/>
        <v>22677552</v>
      </c>
      <c r="F164" s="164">
        <f>SUM(F157:F163)</f>
        <v>56550138</v>
      </c>
      <c r="G164" s="164">
        <f t="shared" ref="G164:L164" si="74">SUM(G157:G163)</f>
        <v>27982818</v>
      </c>
      <c r="H164" s="164">
        <f t="shared" si="74"/>
        <v>28567320</v>
      </c>
      <c r="I164" s="164">
        <f t="shared" si="74"/>
        <v>21779298</v>
      </c>
      <c r="J164" s="164">
        <f t="shared" si="74"/>
        <v>22677552</v>
      </c>
      <c r="K164" s="164">
        <f t="shared" si="74"/>
        <v>6203520</v>
      </c>
      <c r="L164" s="164">
        <f t="shared" si="74"/>
        <v>5889768</v>
      </c>
      <c r="M164" s="164"/>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64"/>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25">
      <c r="A165" s="151" t="s">
        <v>448</v>
      </c>
      <c r="B165" s="144" t="s">
        <v>427</v>
      </c>
      <c r="C165" s="248" t="str">
        <f t="shared" si="72"/>
        <v>England ICS - Bath and North East Somerset, Swindon and Wiltshire</v>
      </c>
      <c r="D165" s="110">
        <f t="shared" ref="D165" si="75">I165</f>
        <v>361510</v>
      </c>
      <c r="E165" s="110">
        <f t="shared" ref="E165" si="76">J165</f>
        <v>373112</v>
      </c>
      <c r="F165" s="152">
        <f t="shared" ref="F165" si="77">G165+H165</f>
        <v>929964</v>
      </c>
      <c r="G165" s="84">
        <f t="shared" ref="G165" si="78">SUM(M165:CY165)</f>
        <v>461582</v>
      </c>
      <c r="H165" s="85">
        <f t="shared" ref="H165" si="79">SUM(CZ165:GL165)</f>
        <v>468382</v>
      </c>
      <c r="I165" s="84">
        <f t="shared" ref="I165" si="80">SUM(AE165:CY165)</f>
        <v>361510</v>
      </c>
      <c r="J165" s="147">
        <f t="shared" ref="J165" si="81">SUM(DR165:GL165)</f>
        <v>373112</v>
      </c>
      <c r="K165" s="149">
        <f t="shared" ref="K165" si="82">SUM(M165:AD165)</f>
        <v>100072</v>
      </c>
      <c r="L165" s="83">
        <f t="shared" ref="L165" si="83">SUM(CZ165:DQ165)</f>
        <v>95270</v>
      </c>
      <c r="M165" s="149">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9">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25">
      <c r="A166" s="153" t="s">
        <v>448</v>
      </c>
      <c r="B166" s="145" t="s">
        <v>428</v>
      </c>
      <c r="C166" s="249" t="str">
        <f t="shared" si="72"/>
        <v>England ICS - Bedfordshire, Luton and Milton Keynes</v>
      </c>
      <c r="D166" s="111">
        <f t="shared" ref="D166:D200" si="84">I166</f>
        <v>355949</v>
      </c>
      <c r="E166" s="111">
        <f t="shared" ref="E166:E200" si="85">J166</f>
        <v>367983</v>
      </c>
      <c r="F166" s="146">
        <f t="shared" ref="F166:F200" si="86">G166+H166</f>
        <v>959098</v>
      </c>
      <c r="G166" s="73">
        <f t="shared" ref="G166:G200" si="87">SUM(M166:CY166)</f>
        <v>476424</v>
      </c>
      <c r="H166" s="74">
        <f t="shared" ref="H166:H200" si="88">SUM(CZ166:GL166)</f>
        <v>482674</v>
      </c>
      <c r="I166" s="73">
        <f t="shared" ref="I166:I200" si="89">SUM(AE166:CY166)</f>
        <v>355949</v>
      </c>
      <c r="J166" s="148">
        <f t="shared" ref="J166:J200" si="90">SUM(DR166:GL166)</f>
        <v>367983</v>
      </c>
      <c r="K166" s="150">
        <f t="shared" ref="K166:K200" si="91">SUM(M166:AD166)</f>
        <v>120475</v>
      </c>
      <c r="L166" s="72">
        <f t="shared" ref="L166:L200" si="92">SUM(CZ166:DQ166)</f>
        <v>114691</v>
      </c>
      <c r="M166" s="150">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50">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25">
      <c r="A167" s="153" t="s">
        <v>448</v>
      </c>
      <c r="B167" s="145" t="s">
        <v>504</v>
      </c>
      <c r="C167" s="249" t="str">
        <f t="shared" si="72"/>
        <v>England ICS - Birmingham and Solihull </v>
      </c>
      <c r="D167" s="111">
        <f t="shared" si="84"/>
        <v>431773</v>
      </c>
      <c r="E167" s="111">
        <f t="shared" si="85"/>
        <v>459616</v>
      </c>
      <c r="F167" s="146">
        <f t="shared" si="86"/>
        <v>1179731</v>
      </c>
      <c r="G167" s="73">
        <f t="shared" si="87"/>
        <v>580301</v>
      </c>
      <c r="H167" s="74">
        <f t="shared" si="88"/>
        <v>599430</v>
      </c>
      <c r="I167" s="73">
        <f t="shared" si="89"/>
        <v>431773</v>
      </c>
      <c r="J167" s="148">
        <f t="shared" si="90"/>
        <v>459616</v>
      </c>
      <c r="K167" s="150">
        <f t="shared" si="91"/>
        <v>148528</v>
      </c>
      <c r="L167" s="72">
        <f t="shared" si="92"/>
        <v>139814</v>
      </c>
      <c r="M167" s="150">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50">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25">
      <c r="A168" s="153" t="s">
        <v>448</v>
      </c>
      <c r="B168" s="145" t="s">
        <v>505</v>
      </c>
      <c r="C168" s="249" t="str">
        <f t="shared" si="72"/>
        <v>England ICS - Bristol, North Somerset and South Gloucestershire:</v>
      </c>
      <c r="D168" s="111">
        <f t="shared" si="84"/>
        <v>379832</v>
      </c>
      <c r="E168" s="111">
        <f t="shared" si="85"/>
        <v>391270</v>
      </c>
      <c r="F168" s="146">
        <f t="shared" si="86"/>
        <v>969256</v>
      </c>
      <c r="G168" s="73">
        <f t="shared" si="87"/>
        <v>481679</v>
      </c>
      <c r="H168" s="74">
        <f t="shared" si="88"/>
        <v>487577</v>
      </c>
      <c r="I168" s="73">
        <f t="shared" si="89"/>
        <v>379832</v>
      </c>
      <c r="J168" s="148">
        <f t="shared" si="90"/>
        <v>391270</v>
      </c>
      <c r="K168" s="150">
        <f t="shared" si="91"/>
        <v>101847</v>
      </c>
      <c r="L168" s="72">
        <f t="shared" si="92"/>
        <v>96307</v>
      </c>
      <c r="M168" s="150">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50">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25">
      <c r="A169" s="153" t="s">
        <v>448</v>
      </c>
      <c r="B169" s="145" t="s">
        <v>506</v>
      </c>
      <c r="C169" s="249" t="str">
        <f t="shared" si="72"/>
        <v>England ICS - Buckinghamshire, Oxfordshire and Berkshire West:</v>
      </c>
      <c r="D169" s="111">
        <f t="shared" si="84"/>
        <v>657001</v>
      </c>
      <c r="E169" s="111">
        <f t="shared" si="85"/>
        <v>680525</v>
      </c>
      <c r="F169" s="146">
        <f t="shared" si="86"/>
        <v>1723447</v>
      </c>
      <c r="G169" s="73">
        <f t="shared" si="87"/>
        <v>854789</v>
      </c>
      <c r="H169" s="74">
        <f t="shared" si="88"/>
        <v>868658</v>
      </c>
      <c r="I169" s="73">
        <f t="shared" si="89"/>
        <v>657001</v>
      </c>
      <c r="J169" s="148">
        <f t="shared" si="90"/>
        <v>680525</v>
      </c>
      <c r="K169" s="150">
        <f t="shared" si="91"/>
        <v>197788</v>
      </c>
      <c r="L169" s="72">
        <f t="shared" si="92"/>
        <v>188133</v>
      </c>
      <c r="M169" s="150">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50">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25">
      <c r="A170" s="153" t="s">
        <v>448</v>
      </c>
      <c r="B170" s="145" t="s">
        <v>293</v>
      </c>
      <c r="C170" s="249" t="str">
        <f t="shared" si="72"/>
        <v>England ICS - Cambridgeshire and Peterborough</v>
      </c>
      <c r="D170" s="111">
        <f t="shared" si="84"/>
        <v>346936</v>
      </c>
      <c r="E170" s="111">
        <f t="shared" si="85"/>
        <v>351669</v>
      </c>
      <c r="F170" s="146">
        <f t="shared" si="86"/>
        <v>896725</v>
      </c>
      <c r="G170" s="73">
        <f t="shared" si="87"/>
        <v>449188</v>
      </c>
      <c r="H170" s="74">
        <f t="shared" si="88"/>
        <v>447537</v>
      </c>
      <c r="I170" s="73">
        <f t="shared" si="89"/>
        <v>346936</v>
      </c>
      <c r="J170" s="148">
        <f t="shared" si="90"/>
        <v>351669</v>
      </c>
      <c r="K170" s="150">
        <f t="shared" si="91"/>
        <v>102252</v>
      </c>
      <c r="L170" s="72">
        <f t="shared" si="92"/>
        <v>95868</v>
      </c>
      <c r="M170" s="150">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50">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25">
      <c r="A171" s="153" t="s">
        <v>448</v>
      </c>
      <c r="B171" s="145" t="s">
        <v>384</v>
      </c>
      <c r="C171" s="249" t="str">
        <f t="shared" si="72"/>
        <v>England ICS - Cheshire and Merseyside</v>
      </c>
      <c r="D171" s="111">
        <f t="shared" ref="D171:D195" si="93">I171</f>
        <v>964135</v>
      </c>
      <c r="E171" s="111">
        <f t="shared" ref="E171:E195" si="94">J171</f>
        <v>1029896</v>
      </c>
      <c r="F171" s="146">
        <f t="shared" ref="F171:F195" si="95">G171+H171</f>
        <v>2503902</v>
      </c>
      <c r="G171" s="73">
        <f t="shared" ref="G171:G195" si="96">SUM(M171:CY171)</f>
        <v>1226046</v>
      </c>
      <c r="H171" s="74">
        <f t="shared" ref="H171:H195" si="97">SUM(CZ171:GL171)</f>
        <v>1277856</v>
      </c>
      <c r="I171" s="73">
        <f t="shared" ref="I171:I195" si="98">SUM(AE171:CY171)</f>
        <v>964135</v>
      </c>
      <c r="J171" s="148">
        <f t="shared" ref="J171:J195" si="99">SUM(DR171:GL171)</f>
        <v>1029896</v>
      </c>
      <c r="K171" s="150">
        <f t="shared" ref="K171:K195" si="100">SUM(M171:AD171)</f>
        <v>261911</v>
      </c>
      <c r="L171" s="72">
        <f t="shared" ref="L171:L195" si="101">SUM(CZ171:DQ171)</f>
        <v>247960</v>
      </c>
      <c r="M171" s="150">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50">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25">
      <c r="A172" s="153" t="s">
        <v>448</v>
      </c>
      <c r="B172" s="145" t="s">
        <v>507</v>
      </c>
      <c r="C172" s="249" t="str">
        <f t="shared" si="72"/>
        <v xml:space="preserve">England ICS - Cornwall and the Isles of Scilly </v>
      </c>
      <c r="D172" s="111">
        <f t="shared" si="93"/>
        <v>223269</v>
      </c>
      <c r="E172" s="111">
        <f t="shared" si="94"/>
        <v>242963</v>
      </c>
      <c r="F172" s="146">
        <f t="shared" si="95"/>
        <v>575525</v>
      </c>
      <c r="G172" s="73">
        <f t="shared" si="96"/>
        <v>279480</v>
      </c>
      <c r="H172" s="74">
        <f t="shared" si="97"/>
        <v>296045</v>
      </c>
      <c r="I172" s="73">
        <f t="shared" si="98"/>
        <v>223269</v>
      </c>
      <c r="J172" s="148">
        <f t="shared" si="99"/>
        <v>242963</v>
      </c>
      <c r="K172" s="150">
        <f t="shared" si="100"/>
        <v>56211</v>
      </c>
      <c r="L172" s="72">
        <f t="shared" si="101"/>
        <v>53082</v>
      </c>
      <c r="M172" s="150">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50">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25">
      <c r="A173" s="153" t="s">
        <v>448</v>
      </c>
      <c r="B173" s="145" t="s">
        <v>387</v>
      </c>
      <c r="C173" s="249" t="str">
        <f t="shared" si="72"/>
        <v>England ICS - Coventry and Warwickshire</v>
      </c>
      <c r="D173" s="111">
        <f t="shared" si="93"/>
        <v>379115</v>
      </c>
      <c r="E173" s="111">
        <f t="shared" si="94"/>
        <v>384098</v>
      </c>
      <c r="F173" s="146">
        <f t="shared" si="95"/>
        <v>963173</v>
      </c>
      <c r="G173" s="73">
        <f t="shared" si="96"/>
        <v>481624</v>
      </c>
      <c r="H173" s="74">
        <f t="shared" si="97"/>
        <v>481549</v>
      </c>
      <c r="I173" s="73">
        <f t="shared" si="98"/>
        <v>379115</v>
      </c>
      <c r="J173" s="148">
        <f t="shared" si="99"/>
        <v>384098</v>
      </c>
      <c r="K173" s="150">
        <f t="shared" si="100"/>
        <v>102509</v>
      </c>
      <c r="L173" s="72">
        <f t="shared" si="101"/>
        <v>97451</v>
      </c>
      <c r="M173" s="150">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50">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25">
      <c r="A174" s="153" t="s">
        <v>448</v>
      </c>
      <c r="B174" s="145" t="s">
        <v>508</v>
      </c>
      <c r="C174" s="249" t="str">
        <f t="shared" si="72"/>
        <v>England ICS - Derbyshire</v>
      </c>
      <c r="D174" s="111">
        <f t="shared" si="93"/>
        <v>401434</v>
      </c>
      <c r="E174" s="111">
        <f t="shared" si="94"/>
        <v>421207</v>
      </c>
      <c r="F174" s="146">
        <f t="shared" si="95"/>
        <v>1030393</v>
      </c>
      <c r="G174" s="73">
        <f t="shared" si="96"/>
        <v>507654</v>
      </c>
      <c r="H174" s="74">
        <f t="shared" si="97"/>
        <v>522739</v>
      </c>
      <c r="I174" s="73">
        <f t="shared" si="98"/>
        <v>401434</v>
      </c>
      <c r="J174" s="148">
        <f t="shared" si="99"/>
        <v>421207</v>
      </c>
      <c r="K174" s="150">
        <f t="shared" si="100"/>
        <v>106220</v>
      </c>
      <c r="L174" s="72">
        <f t="shared" si="101"/>
        <v>101532</v>
      </c>
      <c r="M174" s="150">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50">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25">
      <c r="A175" s="153" t="s">
        <v>448</v>
      </c>
      <c r="B175" s="145" t="s">
        <v>372</v>
      </c>
      <c r="C175" s="249" t="str">
        <f t="shared" si="72"/>
        <v>England ICS - Devon</v>
      </c>
      <c r="D175" s="111">
        <f t="shared" si="93"/>
        <v>476232</v>
      </c>
      <c r="E175" s="111">
        <f t="shared" si="94"/>
        <v>506690</v>
      </c>
      <c r="F175" s="146">
        <f t="shared" si="95"/>
        <v>1209773</v>
      </c>
      <c r="G175" s="73">
        <f t="shared" si="96"/>
        <v>592841</v>
      </c>
      <c r="H175" s="74">
        <f t="shared" si="97"/>
        <v>616932</v>
      </c>
      <c r="I175" s="73">
        <f t="shared" si="98"/>
        <v>476232</v>
      </c>
      <c r="J175" s="148">
        <f t="shared" si="99"/>
        <v>506690</v>
      </c>
      <c r="K175" s="150">
        <f t="shared" si="100"/>
        <v>116609</v>
      </c>
      <c r="L175" s="72">
        <f t="shared" si="101"/>
        <v>110242</v>
      </c>
      <c r="M175" s="150">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50">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25">
      <c r="A176" s="153" t="s">
        <v>448</v>
      </c>
      <c r="B176" s="145" t="s">
        <v>28</v>
      </c>
      <c r="C176" s="249" t="str">
        <f t="shared" si="72"/>
        <v>England ICS - Dorset</v>
      </c>
      <c r="D176" s="111">
        <f t="shared" si="93"/>
        <v>309517</v>
      </c>
      <c r="E176" s="111">
        <f t="shared" si="94"/>
        <v>323213</v>
      </c>
      <c r="F176" s="146">
        <f t="shared" si="95"/>
        <v>776780</v>
      </c>
      <c r="G176" s="73">
        <f t="shared" si="96"/>
        <v>383364</v>
      </c>
      <c r="H176" s="74">
        <f t="shared" si="97"/>
        <v>393416</v>
      </c>
      <c r="I176" s="73">
        <f t="shared" si="98"/>
        <v>309517</v>
      </c>
      <c r="J176" s="148">
        <f t="shared" si="99"/>
        <v>323213</v>
      </c>
      <c r="K176" s="150">
        <f t="shared" si="100"/>
        <v>73847</v>
      </c>
      <c r="L176" s="72">
        <f t="shared" si="101"/>
        <v>70203</v>
      </c>
      <c r="M176" s="150">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50">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25">
      <c r="A177" s="153" t="s">
        <v>448</v>
      </c>
      <c r="B177" s="145" t="s">
        <v>509</v>
      </c>
      <c r="C177" s="249" t="str">
        <f t="shared" si="72"/>
        <v>England ICS - Frimley</v>
      </c>
      <c r="D177" s="111">
        <f t="shared" si="93"/>
        <v>280610</v>
      </c>
      <c r="E177" s="111">
        <f t="shared" si="94"/>
        <v>289515</v>
      </c>
      <c r="F177" s="146">
        <f t="shared" si="95"/>
        <v>746739</v>
      </c>
      <c r="G177" s="73">
        <f t="shared" si="96"/>
        <v>371630</v>
      </c>
      <c r="H177" s="74">
        <f t="shared" si="97"/>
        <v>375109</v>
      </c>
      <c r="I177" s="73">
        <f t="shared" si="98"/>
        <v>280610</v>
      </c>
      <c r="J177" s="148">
        <f t="shared" si="99"/>
        <v>289515</v>
      </c>
      <c r="K177" s="150">
        <f t="shared" si="100"/>
        <v>91020</v>
      </c>
      <c r="L177" s="72">
        <f t="shared" si="101"/>
        <v>85594</v>
      </c>
      <c r="M177" s="150">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50">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25">
      <c r="A178" s="153" t="s">
        <v>448</v>
      </c>
      <c r="B178" s="145" t="s">
        <v>29</v>
      </c>
      <c r="C178" s="249" t="str">
        <f t="shared" si="72"/>
        <v>England ICS - Gloucestershire</v>
      </c>
      <c r="D178" s="111">
        <f t="shared" si="93"/>
        <v>248138</v>
      </c>
      <c r="E178" s="111">
        <f t="shared" si="94"/>
        <v>262950</v>
      </c>
      <c r="F178" s="146">
        <f t="shared" si="95"/>
        <v>640650</v>
      </c>
      <c r="G178" s="73">
        <f t="shared" si="96"/>
        <v>314175</v>
      </c>
      <c r="H178" s="74">
        <f t="shared" si="97"/>
        <v>326475</v>
      </c>
      <c r="I178" s="73">
        <f t="shared" si="98"/>
        <v>248138</v>
      </c>
      <c r="J178" s="148">
        <f t="shared" si="99"/>
        <v>262950</v>
      </c>
      <c r="K178" s="150">
        <f t="shared" si="100"/>
        <v>66037</v>
      </c>
      <c r="L178" s="72">
        <f t="shared" si="101"/>
        <v>63525</v>
      </c>
      <c r="M178" s="150">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50">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25">
      <c r="A179" s="153" t="s">
        <v>448</v>
      </c>
      <c r="B179" s="145" t="s">
        <v>510</v>
      </c>
      <c r="C179" s="249" t="str">
        <f t="shared" si="72"/>
        <v xml:space="preserve">England ICS - Greater Manchester </v>
      </c>
      <c r="D179" s="111">
        <f t="shared" si="93"/>
        <v>1098593</v>
      </c>
      <c r="E179" s="111">
        <f t="shared" si="94"/>
        <v>1128011</v>
      </c>
      <c r="F179" s="146">
        <f t="shared" si="95"/>
        <v>2881890</v>
      </c>
      <c r="G179" s="73">
        <f t="shared" si="96"/>
        <v>1434728</v>
      </c>
      <c r="H179" s="74">
        <f t="shared" si="97"/>
        <v>1447162</v>
      </c>
      <c r="I179" s="73">
        <f t="shared" si="98"/>
        <v>1098593</v>
      </c>
      <c r="J179" s="148">
        <f t="shared" si="99"/>
        <v>1128011</v>
      </c>
      <c r="K179" s="150">
        <f t="shared" si="100"/>
        <v>336135</v>
      </c>
      <c r="L179" s="72">
        <f t="shared" si="101"/>
        <v>319151</v>
      </c>
      <c r="M179" s="150">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50">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25">
      <c r="A180" s="153" t="s">
        <v>448</v>
      </c>
      <c r="B180" s="145" t="s">
        <v>393</v>
      </c>
      <c r="C180" s="249" t="str">
        <f t="shared" si="72"/>
        <v>England ICS - Hampshire and the Isle of Wight</v>
      </c>
      <c r="D180" s="111">
        <f t="shared" si="93"/>
        <v>715426</v>
      </c>
      <c r="E180" s="111">
        <f t="shared" si="94"/>
        <v>747588</v>
      </c>
      <c r="F180" s="146">
        <f t="shared" si="95"/>
        <v>1831473</v>
      </c>
      <c r="G180" s="73">
        <f t="shared" si="96"/>
        <v>904764</v>
      </c>
      <c r="H180" s="74">
        <f t="shared" si="97"/>
        <v>926709</v>
      </c>
      <c r="I180" s="73">
        <f t="shared" si="98"/>
        <v>715426</v>
      </c>
      <c r="J180" s="148">
        <f t="shared" si="99"/>
        <v>747588</v>
      </c>
      <c r="K180" s="150">
        <f t="shared" si="100"/>
        <v>189338</v>
      </c>
      <c r="L180" s="72">
        <f t="shared" si="101"/>
        <v>179121</v>
      </c>
      <c r="M180" s="150">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50">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25">
      <c r="A181" s="153" t="s">
        <v>448</v>
      </c>
      <c r="B181" s="145" t="s">
        <v>390</v>
      </c>
      <c r="C181" s="249" t="str">
        <f t="shared" si="72"/>
        <v>England ICS - Hertfordshire and West Essex</v>
      </c>
      <c r="D181" s="111">
        <f t="shared" si="93"/>
        <v>552598</v>
      </c>
      <c r="E181" s="111">
        <f t="shared" si="94"/>
        <v>594357</v>
      </c>
      <c r="F181" s="146">
        <f t="shared" si="95"/>
        <v>1488061</v>
      </c>
      <c r="G181" s="73">
        <f t="shared" si="96"/>
        <v>727451</v>
      </c>
      <c r="H181" s="74">
        <f t="shared" si="97"/>
        <v>760610</v>
      </c>
      <c r="I181" s="73">
        <f t="shared" si="98"/>
        <v>552598</v>
      </c>
      <c r="J181" s="148">
        <f t="shared" si="99"/>
        <v>594357</v>
      </c>
      <c r="K181" s="150">
        <f t="shared" si="100"/>
        <v>174853</v>
      </c>
      <c r="L181" s="72">
        <f t="shared" si="101"/>
        <v>166253</v>
      </c>
      <c r="M181" s="150">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50">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25">
      <c r="A182" s="153" t="s">
        <v>448</v>
      </c>
      <c r="B182" s="145" t="s">
        <v>511</v>
      </c>
      <c r="C182" s="249" t="str">
        <f t="shared" si="72"/>
        <v>England ICS - Hertfordshire and Worcestershire</v>
      </c>
      <c r="D182" s="111">
        <f t="shared" si="93"/>
        <v>309932</v>
      </c>
      <c r="E182" s="111">
        <f t="shared" si="94"/>
        <v>326371</v>
      </c>
      <c r="F182" s="146">
        <f t="shared" si="95"/>
        <v>791685</v>
      </c>
      <c r="G182" s="73">
        <f t="shared" si="96"/>
        <v>389585</v>
      </c>
      <c r="H182" s="74">
        <f t="shared" si="97"/>
        <v>402100</v>
      </c>
      <c r="I182" s="73">
        <f t="shared" si="98"/>
        <v>309932</v>
      </c>
      <c r="J182" s="148">
        <f t="shared" si="99"/>
        <v>326371</v>
      </c>
      <c r="K182" s="150">
        <f t="shared" si="100"/>
        <v>79653</v>
      </c>
      <c r="L182" s="72">
        <f t="shared" si="101"/>
        <v>75729</v>
      </c>
      <c r="M182" s="150">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50">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25">
      <c r="A183" s="153" t="s">
        <v>448</v>
      </c>
      <c r="B183" s="145" t="s">
        <v>429</v>
      </c>
      <c r="C183" s="249" t="str">
        <f t="shared" si="72"/>
        <v>England ICS - Humber, Coast and Vale</v>
      </c>
      <c r="D183" s="111">
        <f t="shared" si="93"/>
        <v>671757</v>
      </c>
      <c r="E183" s="111">
        <f t="shared" si="94"/>
        <v>701707</v>
      </c>
      <c r="F183" s="146">
        <f t="shared" si="95"/>
        <v>1708723</v>
      </c>
      <c r="G183" s="73">
        <f t="shared" si="96"/>
        <v>843891</v>
      </c>
      <c r="H183" s="74">
        <f t="shared" si="97"/>
        <v>864832</v>
      </c>
      <c r="I183" s="73">
        <f t="shared" si="98"/>
        <v>671757</v>
      </c>
      <c r="J183" s="148">
        <f t="shared" si="99"/>
        <v>701707</v>
      </c>
      <c r="K183" s="150">
        <f t="shared" si="100"/>
        <v>172134</v>
      </c>
      <c r="L183" s="72">
        <f t="shared" si="101"/>
        <v>163125</v>
      </c>
      <c r="M183" s="150">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50">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25">
      <c r="A184" s="153" t="s">
        <v>448</v>
      </c>
      <c r="B184" s="145" t="s">
        <v>279</v>
      </c>
      <c r="C184" s="249" t="str">
        <f t="shared" si="72"/>
        <v>England ICS - Kent and Medway</v>
      </c>
      <c r="D184" s="111">
        <f t="shared" si="93"/>
        <v>706308</v>
      </c>
      <c r="E184" s="111">
        <f t="shared" si="94"/>
        <v>749879</v>
      </c>
      <c r="F184" s="146">
        <f t="shared" si="95"/>
        <v>1868199</v>
      </c>
      <c r="G184" s="73">
        <f t="shared" si="96"/>
        <v>918033</v>
      </c>
      <c r="H184" s="74">
        <f t="shared" si="97"/>
        <v>950166</v>
      </c>
      <c r="I184" s="73">
        <f t="shared" si="98"/>
        <v>706308</v>
      </c>
      <c r="J184" s="148">
        <f t="shared" si="99"/>
        <v>749879</v>
      </c>
      <c r="K184" s="150">
        <f t="shared" si="100"/>
        <v>211725</v>
      </c>
      <c r="L184" s="72">
        <f t="shared" si="101"/>
        <v>200287</v>
      </c>
      <c r="M184" s="150">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50">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25">
      <c r="A185" s="153" t="s">
        <v>448</v>
      </c>
      <c r="B185" s="145" t="s">
        <v>512</v>
      </c>
      <c r="C185" s="249" t="str">
        <f t="shared" si="72"/>
        <v>England ICS - Lancashire and South Cumbria</v>
      </c>
      <c r="D185" s="111">
        <f t="shared" si="93"/>
        <v>659847</v>
      </c>
      <c r="E185" s="111">
        <f t="shared" si="94"/>
        <v>687755</v>
      </c>
      <c r="F185" s="146">
        <f t="shared" si="95"/>
        <v>1701655</v>
      </c>
      <c r="G185" s="73">
        <f t="shared" si="96"/>
        <v>841367</v>
      </c>
      <c r="H185" s="74">
        <f t="shared" si="97"/>
        <v>860288</v>
      </c>
      <c r="I185" s="73">
        <f t="shared" si="98"/>
        <v>659847</v>
      </c>
      <c r="J185" s="148">
        <f t="shared" si="99"/>
        <v>687755</v>
      </c>
      <c r="K185" s="150">
        <f t="shared" si="100"/>
        <v>181520</v>
      </c>
      <c r="L185" s="72">
        <f t="shared" si="101"/>
        <v>172533</v>
      </c>
      <c r="M185" s="150">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50">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25">
      <c r="A186" s="153" t="s">
        <v>448</v>
      </c>
      <c r="B186" s="145" t="s">
        <v>386</v>
      </c>
      <c r="C186" s="249" t="str">
        <f t="shared" si="72"/>
        <v>England ICS - Leicester, Leicestershire and Rutland</v>
      </c>
      <c r="D186" s="111">
        <f t="shared" si="93"/>
        <v>430266</v>
      </c>
      <c r="E186" s="111">
        <f t="shared" si="94"/>
        <v>442069</v>
      </c>
      <c r="F186" s="146">
        <f t="shared" si="95"/>
        <v>1107597</v>
      </c>
      <c r="G186" s="73">
        <f t="shared" si="96"/>
        <v>551149</v>
      </c>
      <c r="H186" s="74">
        <f t="shared" si="97"/>
        <v>556448</v>
      </c>
      <c r="I186" s="73">
        <f t="shared" si="98"/>
        <v>430266</v>
      </c>
      <c r="J186" s="148">
        <f t="shared" si="99"/>
        <v>442069</v>
      </c>
      <c r="K186" s="150">
        <f t="shared" si="100"/>
        <v>120883</v>
      </c>
      <c r="L186" s="72">
        <f t="shared" si="101"/>
        <v>114379</v>
      </c>
      <c r="M186" s="150">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50">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25">
      <c r="A187" s="153" t="s">
        <v>448</v>
      </c>
      <c r="B187" s="145" t="s">
        <v>374</v>
      </c>
      <c r="C187" s="249" t="str">
        <f t="shared" si="72"/>
        <v>England ICS - Lincolnshire</v>
      </c>
      <c r="D187" s="111">
        <f t="shared" si="93"/>
        <v>300527</v>
      </c>
      <c r="E187" s="111">
        <f t="shared" si="94"/>
        <v>318474</v>
      </c>
      <c r="F187" s="146">
        <f t="shared" si="95"/>
        <v>766333</v>
      </c>
      <c r="G187" s="73">
        <f t="shared" si="96"/>
        <v>375699</v>
      </c>
      <c r="H187" s="74">
        <f t="shared" si="97"/>
        <v>390634</v>
      </c>
      <c r="I187" s="73">
        <f t="shared" si="98"/>
        <v>300527</v>
      </c>
      <c r="J187" s="148">
        <f t="shared" si="99"/>
        <v>318474</v>
      </c>
      <c r="K187" s="150">
        <f t="shared" si="100"/>
        <v>75172</v>
      </c>
      <c r="L187" s="72">
        <f t="shared" si="101"/>
        <v>72160</v>
      </c>
      <c r="M187" s="150">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50">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25">
      <c r="A188" s="153" t="s">
        <v>448</v>
      </c>
      <c r="B188" s="145" t="s">
        <v>513</v>
      </c>
      <c r="C188" s="249" t="str">
        <f t="shared" si="72"/>
        <v xml:space="preserve">England ICS - Mid and South Essex </v>
      </c>
      <c r="D188" s="111">
        <f t="shared" si="93"/>
        <v>452188</v>
      </c>
      <c r="E188" s="111">
        <f t="shared" si="94"/>
        <v>483661</v>
      </c>
      <c r="F188" s="146">
        <f t="shared" si="95"/>
        <v>1199296</v>
      </c>
      <c r="G188" s="73">
        <f t="shared" si="96"/>
        <v>587395</v>
      </c>
      <c r="H188" s="74">
        <f t="shared" si="97"/>
        <v>611901</v>
      </c>
      <c r="I188" s="73">
        <f t="shared" si="98"/>
        <v>452188</v>
      </c>
      <c r="J188" s="148">
        <f t="shared" si="99"/>
        <v>483661</v>
      </c>
      <c r="K188" s="150">
        <f t="shared" si="100"/>
        <v>135207</v>
      </c>
      <c r="L188" s="72">
        <f t="shared" si="101"/>
        <v>128240</v>
      </c>
      <c r="M188" s="150">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50">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25">
      <c r="A189" s="153" t="s">
        <v>448</v>
      </c>
      <c r="B189" s="145" t="s">
        <v>388</v>
      </c>
      <c r="C189" s="249" t="str">
        <f t="shared" si="72"/>
        <v>England ICS - Norfolk and Waveney</v>
      </c>
      <c r="D189" s="111">
        <f t="shared" si="93"/>
        <v>406639</v>
      </c>
      <c r="E189" s="111">
        <f t="shared" si="94"/>
        <v>431328</v>
      </c>
      <c r="F189" s="146">
        <f t="shared" si="95"/>
        <v>1032661</v>
      </c>
      <c r="G189" s="73">
        <f t="shared" si="96"/>
        <v>506595</v>
      </c>
      <c r="H189" s="74">
        <f t="shared" si="97"/>
        <v>526066</v>
      </c>
      <c r="I189" s="73">
        <f t="shared" si="98"/>
        <v>406639</v>
      </c>
      <c r="J189" s="148">
        <f t="shared" si="99"/>
        <v>431328</v>
      </c>
      <c r="K189" s="150">
        <f t="shared" si="100"/>
        <v>99956</v>
      </c>
      <c r="L189" s="72">
        <f t="shared" si="101"/>
        <v>94738</v>
      </c>
      <c r="M189" s="150">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50">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25">
      <c r="A190" s="153" t="s">
        <v>448</v>
      </c>
      <c r="B190" s="145" t="s">
        <v>514</v>
      </c>
      <c r="C190" s="249" t="str">
        <f t="shared" si="72"/>
        <v xml:space="preserve">England ICS - North Central London </v>
      </c>
      <c r="D190" s="111">
        <f t="shared" si="93"/>
        <v>593891</v>
      </c>
      <c r="E190" s="111">
        <f t="shared" si="94"/>
        <v>596826</v>
      </c>
      <c r="F190" s="146">
        <f t="shared" si="95"/>
        <v>1526582</v>
      </c>
      <c r="G190" s="73">
        <f t="shared" si="96"/>
        <v>766256</v>
      </c>
      <c r="H190" s="74">
        <f t="shared" si="97"/>
        <v>760326</v>
      </c>
      <c r="I190" s="73">
        <f t="shared" si="98"/>
        <v>593891</v>
      </c>
      <c r="J190" s="148">
        <f t="shared" si="99"/>
        <v>596826</v>
      </c>
      <c r="K190" s="150">
        <f t="shared" si="100"/>
        <v>172365</v>
      </c>
      <c r="L190" s="72">
        <f t="shared" si="101"/>
        <v>163500</v>
      </c>
      <c r="M190" s="150">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50">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25">
      <c r="A191" s="153" t="s">
        <v>448</v>
      </c>
      <c r="B191" s="145" t="s">
        <v>482</v>
      </c>
      <c r="C191" s="249" t="str">
        <f t="shared" si="72"/>
        <v>England ICS - North East and North Cumbria</v>
      </c>
      <c r="D191" s="111">
        <f t="shared" si="93"/>
        <v>1170091</v>
      </c>
      <c r="E191" s="111">
        <f t="shared" si="94"/>
        <v>1236662</v>
      </c>
      <c r="F191" s="146">
        <f t="shared" si="95"/>
        <v>3000432</v>
      </c>
      <c r="G191" s="73">
        <f t="shared" si="96"/>
        <v>1475310</v>
      </c>
      <c r="H191" s="74">
        <f t="shared" si="97"/>
        <v>1525122</v>
      </c>
      <c r="I191" s="73">
        <f t="shared" si="98"/>
        <v>1170091</v>
      </c>
      <c r="J191" s="148">
        <f t="shared" si="99"/>
        <v>1236662</v>
      </c>
      <c r="K191" s="150">
        <f t="shared" si="100"/>
        <v>305219</v>
      </c>
      <c r="L191" s="72">
        <f t="shared" si="101"/>
        <v>288460</v>
      </c>
      <c r="M191" s="150">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50">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25">
      <c r="A192" s="153" t="s">
        <v>448</v>
      </c>
      <c r="B192" s="145" t="s">
        <v>515</v>
      </c>
      <c r="C192" s="249" t="str">
        <f t="shared" si="72"/>
        <v xml:space="preserve">England ICS - North East London </v>
      </c>
      <c r="D192" s="111">
        <f t="shared" si="93"/>
        <v>784566</v>
      </c>
      <c r="E192" s="111">
        <f t="shared" si="94"/>
        <v>758991</v>
      </c>
      <c r="F192" s="146">
        <f t="shared" si="95"/>
        <v>2036470</v>
      </c>
      <c r="G192" s="73">
        <f t="shared" si="96"/>
        <v>1037604</v>
      </c>
      <c r="H192" s="74">
        <f t="shared" si="97"/>
        <v>998866</v>
      </c>
      <c r="I192" s="73">
        <f t="shared" si="98"/>
        <v>784566</v>
      </c>
      <c r="J192" s="148">
        <f t="shared" si="99"/>
        <v>758991</v>
      </c>
      <c r="K192" s="150">
        <f t="shared" si="100"/>
        <v>253038</v>
      </c>
      <c r="L192" s="72">
        <f t="shared" si="101"/>
        <v>239875</v>
      </c>
      <c r="M192" s="150">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50">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25">
      <c r="A193" s="153" t="s">
        <v>448</v>
      </c>
      <c r="B193" s="145" t="s">
        <v>516</v>
      </c>
      <c r="C193" s="249" t="str">
        <f t="shared" si="72"/>
        <v>England ICS - North West London</v>
      </c>
      <c r="D193" s="111">
        <f t="shared" si="93"/>
        <v>828249</v>
      </c>
      <c r="E193" s="111">
        <f t="shared" si="94"/>
        <v>805826</v>
      </c>
      <c r="F193" s="146">
        <f t="shared" si="95"/>
        <v>2111469</v>
      </c>
      <c r="G193" s="73">
        <f t="shared" si="96"/>
        <v>1073359</v>
      </c>
      <c r="H193" s="74">
        <f t="shared" si="97"/>
        <v>1038110</v>
      </c>
      <c r="I193" s="73">
        <f t="shared" si="98"/>
        <v>828249</v>
      </c>
      <c r="J193" s="148">
        <f t="shared" si="99"/>
        <v>805826</v>
      </c>
      <c r="K193" s="150">
        <f t="shared" si="100"/>
        <v>245110</v>
      </c>
      <c r="L193" s="72">
        <f t="shared" si="101"/>
        <v>232284</v>
      </c>
      <c r="M193" s="150">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50">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25">
      <c r="A194" s="153" t="s">
        <v>448</v>
      </c>
      <c r="B194" s="145" t="s">
        <v>379</v>
      </c>
      <c r="C194" s="249" t="str">
        <f t="shared" si="72"/>
        <v>England ICS - Northamptonshire</v>
      </c>
      <c r="D194" s="111">
        <f t="shared" ref="D194" si="102">I194</f>
        <v>280031</v>
      </c>
      <c r="E194" s="111">
        <f t="shared" ref="E194" si="103">J194</f>
        <v>290793</v>
      </c>
      <c r="F194" s="146">
        <f t="shared" ref="F194" si="104">G194+H194</f>
        <v>740111</v>
      </c>
      <c r="G194" s="73">
        <f t="shared" ref="G194" si="105">SUM(M194:CY194)</f>
        <v>366197</v>
      </c>
      <c r="H194" s="74">
        <f t="shared" ref="H194" si="106">SUM(CZ194:GL194)</f>
        <v>373914</v>
      </c>
      <c r="I194" s="73">
        <f t="shared" ref="I194" si="107">SUM(AE194:CY194)</f>
        <v>280031</v>
      </c>
      <c r="J194" s="148">
        <f t="shared" ref="J194" si="108">SUM(DR194:GL194)</f>
        <v>290793</v>
      </c>
      <c r="K194" s="150">
        <f t="shared" ref="K194" si="109">SUM(M194:AD194)</f>
        <v>86166</v>
      </c>
      <c r="L194" s="72">
        <f t="shared" ref="L194" si="110">SUM(CZ194:DQ194)</f>
        <v>83121</v>
      </c>
      <c r="M194" s="150">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50">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25">
      <c r="A195" s="153" t="s">
        <v>448</v>
      </c>
      <c r="B195" s="145" t="s">
        <v>380</v>
      </c>
      <c r="C195" s="249" t="str">
        <f t="shared" si="72"/>
        <v>England ICS - Nottinghamshire</v>
      </c>
      <c r="D195" s="111">
        <f t="shared" si="93"/>
        <v>413641</v>
      </c>
      <c r="E195" s="111">
        <f t="shared" si="94"/>
        <v>424616</v>
      </c>
      <c r="F195" s="146">
        <f t="shared" si="95"/>
        <v>1052195</v>
      </c>
      <c r="G195" s="73">
        <f t="shared" si="96"/>
        <v>523505</v>
      </c>
      <c r="H195" s="74">
        <f t="shared" si="97"/>
        <v>528690</v>
      </c>
      <c r="I195" s="73">
        <f t="shared" si="98"/>
        <v>413641</v>
      </c>
      <c r="J195" s="148">
        <f t="shared" si="99"/>
        <v>424616</v>
      </c>
      <c r="K195" s="150">
        <f t="shared" si="100"/>
        <v>109864</v>
      </c>
      <c r="L195" s="72">
        <f t="shared" si="101"/>
        <v>104074</v>
      </c>
      <c r="M195" s="150">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50">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25">
      <c r="A196" s="153" t="s">
        <v>448</v>
      </c>
      <c r="B196" s="145" t="s">
        <v>385</v>
      </c>
      <c r="C196" s="249" t="str">
        <f t="shared" si="72"/>
        <v>England ICS - Shropshire and Telford and Wrekin</v>
      </c>
      <c r="D196" s="111">
        <f t="shared" si="84"/>
        <v>199279</v>
      </c>
      <c r="E196" s="111">
        <f t="shared" si="85"/>
        <v>205519</v>
      </c>
      <c r="F196" s="146">
        <f t="shared" si="86"/>
        <v>506737</v>
      </c>
      <c r="G196" s="73">
        <f t="shared" si="87"/>
        <v>251214</v>
      </c>
      <c r="H196" s="74">
        <f t="shared" si="88"/>
        <v>255523</v>
      </c>
      <c r="I196" s="73">
        <f t="shared" si="89"/>
        <v>199279</v>
      </c>
      <c r="J196" s="148">
        <f t="shared" si="90"/>
        <v>205519</v>
      </c>
      <c r="K196" s="150">
        <f t="shared" si="91"/>
        <v>51935</v>
      </c>
      <c r="L196" s="72">
        <f t="shared" si="92"/>
        <v>50004</v>
      </c>
      <c r="M196" s="150">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50">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25">
      <c r="A197" s="153" t="s">
        <v>448</v>
      </c>
      <c r="B197" s="145" t="s">
        <v>30</v>
      </c>
      <c r="C197" s="249" t="str">
        <f t="shared" si="72"/>
        <v>England ICS - Somerset</v>
      </c>
      <c r="D197" s="111">
        <f t="shared" si="84"/>
        <v>218431</v>
      </c>
      <c r="E197" s="111">
        <f t="shared" si="85"/>
        <v>234127</v>
      </c>
      <c r="F197" s="146">
        <f t="shared" si="86"/>
        <v>563851</v>
      </c>
      <c r="G197" s="73">
        <f t="shared" si="87"/>
        <v>275288</v>
      </c>
      <c r="H197" s="74">
        <f t="shared" si="88"/>
        <v>288563</v>
      </c>
      <c r="I197" s="73">
        <f t="shared" si="89"/>
        <v>218431</v>
      </c>
      <c r="J197" s="148">
        <f t="shared" si="90"/>
        <v>234127</v>
      </c>
      <c r="K197" s="150">
        <f t="shared" si="91"/>
        <v>56857</v>
      </c>
      <c r="L197" s="72">
        <f t="shared" si="92"/>
        <v>54436</v>
      </c>
      <c r="M197" s="150">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50">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25">
      <c r="A198" s="153" t="s">
        <v>448</v>
      </c>
      <c r="B198" s="145" t="s">
        <v>391</v>
      </c>
      <c r="C198" s="249" t="str">
        <f t="shared" si="72"/>
        <v>England ICS - South East London</v>
      </c>
      <c r="D198" s="111">
        <f t="shared" si="84"/>
        <v>697479</v>
      </c>
      <c r="E198" s="111">
        <f t="shared" si="85"/>
        <v>722545</v>
      </c>
      <c r="F198" s="146">
        <f t="shared" si="86"/>
        <v>1818226</v>
      </c>
      <c r="G198" s="73">
        <f t="shared" si="87"/>
        <v>901719</v>
      </c>
      <c r="H198" s="74">
        <f t="shared" si="88"/>
        <v>916507</v>
      </c>
      <c r="I198" s="73">
        <f t="shared" si="89"/>
        <v>697479</v>
      </c>
      <c r="J198" s="148">
        <f t="shared" si="90"/>
        <v>722545</v>
      </c>
      <c r="K198" s="150">
        <f t="shared" si="91"/>
        <v>204240</v>
      </c>
      <c r="L198" s="72">
        <f t="shared" si="92"/>
        <v>193962</v>
      </c>
      <c r="M198" s="150">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50">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25">
      <c r="A199" s="153" t="s">
        <v>448</v>
      </c>
      <c r="B199" s="145" t="s">
        <v>392</v>
      </c>
      <c r="C199" s="249" t="str">
        <f t="shared" si="72"/>
        <v>England ICS - South West London</v>
      </c>
      <c r="D199" s="111">
        <f t="shared" si="84"/>
        <v>560076</v>
      </c>
      <c r="E199" s="111">
        <f t="shared" si="85"/>
        <v>606444</v>
      </c>
      <c r="F199" s="146">
        <f t="shared" si="86"/>
        <v>1509741</v>
      </c>
      <c r="G199" s="73">
        <f t="shared" si="87"/>
        <v>735440</v>
      </c>
      <c r="H199" s="74">
        <f t="shared" si="88"/>
        <v>774301</v>
      </c>
      <c r="I199" s="73">
        <f t="shared" si="89"/>
        <v>560076</v>
      </c>
      <c r="J199" s="148">
        <f t="shared" si="90"/>
        <v>606444</v>
      </c>
      <c r="K199" s="150">
        <f t="shared" si="91"/>
        <v>175364</v>
      </c>
      <c r="L199" s="72">
        <f t="shared" si="92"/>
        <v>167857</v>
      </c>
      <c r="M199" s="150">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50">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25">
      <c r="A200" s="153" t="s">
        <v>448</v>
      </c>
      <c r="B200" s="145" t="s">
        <v>278</v>
      </c>
      <c r="C200" s="249" t="str">
        <f t="shared" si="72"/>
        <v>England ICS - South Yorkshire and Bassetlaw</v>
      </c>
      <c r="D200" s="111">
        <f t="shared" si="84"/>
        <v>597392</v>
      </c>
      <c r="E200" s="111">
        <f t="shared" si="85"/>
        <v>617280</v>
      </c>
      <c r="F200" s="146">
        <f t="shared" si="86"/>
        <v>1533334</v>
      </c>
      <c r="G200" s="73">
        <f t="shared" si="87"/>
        <v>760543</v>
      </c>
      <c r="H200" s="74">
        <f t="shared" si="88"/>
        <v>772791</v>
      </c>
      <c r="I200" s="73">
        <f t="shared" si="89"/>
        <v>597392</v>
      </c>
      <c r="J200" s="148">
        <f t="shared" si="90"/>
        <v>617280</v>
      </c>
      <c r="K200" s="150">
        <f t="shared" si="91"/>
        <v>163151</v>
      </c>
      <c r="L200" s="72">
        <f t="shared" si="92"/>
        <v>155511</v>
      </c>
      <c r="M200" s="150">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50">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25">
      <c r="A201" s="153" t="s">
        <v>448</v>
      </c>
      <c r="B201" s="145" t="s">
        <v>517</v>
      </c>
      <c r="C201" s="249" t="str">
        <f t="shared" si="72"/>
        <v>England ICS - Staffodshire and Stoke-on-Trent</v>
      </c>
      <c r="D201" s="111">
        <f t="shared" ref="D201:D206" si="111">I201</f>
        <v>450150</v>
      </c>
      <c r="E201" s="111">
        <f t="shared" ref="E201:E206" si="112">J201</f>
        <v>460064</v>
      </c>
      <c r="F201" s="146">
        <f t="shared" ref="F201:F206" si="113">G201+H201</f>
        <v>1139794</v>
      </c>
      <c r="G201" s="73">
        <f t="shared" ref="G201:G206" si="114">SUM(M201:CY201)</f>
        <v>568006</v>
      </c>
      <c r="H201" s="74">
        <f t="shared" ref="H201:H206" si="115">SUM(CZ201:GL201)</f>
        <v>571788</v>
      </c>
      <c r="I201" s="73">
        <f t="shared" ref="I201:I206" si="116">SUM(AE201:CY201)</f>
        <v>450150</v>
      </c>
      <c r="J201" s="148">
        <f t="shared" ref="J201:J206" si="117">SUM(DR201:GL201)</f>
        <v>460064</v>
      </c>
      <c r="K201" s="150">
        <f t="shared" ref="K201:K206" si="118">SUM(M201:AD201)</f>
        <v>117856</v>
      </c>
      <c r="L201" s="72">
        <f t="shared" ref="L201:L206" si="119">SUM(CZ201:DQ201)</f>
        <v>111724</v>
      </c>
      <c r="M201" s="150">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50">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25">
      <c r="A202" s="153" t="s">
        <v>448</v>
      </c>
      <c r="B202" s="145" t="s">
        <v>389</v>
      </c>
      <c r="C202" s="249" t="str">
        <f t="shared" si="72"/>
        <v>England ICS - Suffolk and North East Essex</v>
      </c>
      <c r="D202" s="111">
        <f t="shared" si="111"/>
        <v>385963</v>
      </c>
      <c r="E202" s="111">
        <f t="shared" si="112"/>
        <v>402853</v>
      </c>
      <c r="F202" s="146">
        <f t="shared" si="113"/>
        <v>987177</v>
      </c>
      <c r="G202" s="73">
        <f t="shared" si="114"/>
        <v>487631</v>
      </c>
      <c r="H202" s="74">
        <f t="shared" si="115"/>
        <v>499546</v>
      </c>
      <c r="I202" s="73">
        <f t="shared" si="116"/>
        <v>385963</v>
      </c>
      <c r="J202" s="148">
        <f t="shared" si="117"/>
        <v>402853</v>
      </c>
      <c r="K202" s="150">
        <f t="shared" si="118"/>
        <v>101668</v>
      </c>
      <c r="L202" s="72">
        <f t="shared" si="119"/>
        <v>96693</v>
      </c>
      <c r="M202" s="150">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50">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25">
      <c r="A203" s="153" t="s">
        <v>448</v>
      </c>
      <c r="B203" s="145" t="s">
        <v>474</v>
      </c>
      <c r="C203" s="249" t="str">
        <f t="shared" si="72"/>
        <v>England ICS - Surrey Heartlands</v>
      </c>
      <c r="D203" s="111">
        <f t="shared" si="111"/>
        <v>396737</v>
      </c>
      <c r="E203" s="111">
        <f t="shared" si="112"/>
        <v>421113</v>
      </c>
      <c r="F203" s="146">
        <f t="shared" si="113"/>
        <v>1052425</v>
      </c>
      <c r="G203" s="73">
        <f t="shared" si="114"/>
        <v>516937</v>
      </c>
      <c r="H203" s="74">
        <f t="shared" si="115"/>
        <v>535488</v>
      </c>
      <c r="I203" s="73">
        <f t="shared" si="116"/>
        <v>396737</v>
      </c>
      <c r="J203" s="148">
        <f t="shared" si="117"/>
        <v>421113</v>
      </c>
      <c r="K203" s="150">
        <f t="shared" si="118"/>
        <v>120200</v>
      </c>
      <c r="L203" s="72">
        <f t="shared" si="119"/>
        <v>114375</v>
      </c>
      <c r="M203" s="150">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50">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25">
      <c r="A204" s="153" t="s">
        <v>448</v>
      </c>
      <c r="B204" s="145" t="s">
        <v>518</v>
      </c>
      <c r="C204" s="249" t="str">
        <f t="shared" si="72"/>
        <v>England ICS - Sussex and Health Care Partnership</v>
      </c>
      <c r="D204" s="111">
        <f t="shared" si="111"/>
        <v>664808</v>
      </c>
      <c r="E204" s="111">
        <f t="shared" si="112"/>
        <v>714065</v>
      </c>
      <c r="F204" s="146">
        <f t="shared" si="113"/>
        <v>1711539</v>
      </c>
      <c r="G204" s="73">
        <f t="shared" si="114"/>
        <v>836321</v>
      </c>
      <c r="H204" s="74">
        <f t="shared" si="115"/>
        <v>875218</v>
      </c>
      <c r="I204" s="73">
        <f t="shared" si="116"/>
        <v>664808</v>
      </c>
      <c r="J204" s="148">
        <f t="shared" si="117"/>
        <v>714065</v>
      </c>
      <c r="K204" s="150">
        <f t="shared" si="118"/>
        <v>171513</v>
      </c>
      <c r="L204" s="72">
        <f t="shared" si="119"/>
        <v>161153</v>
      </c>
      <c r="M204" s="150">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50">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25">
      <c r="A205" s="153" t="s">
        <v>448</v>
      </c>
      <c r="B205" s="145" t="s">
        <v>519</v>
      </c>
      <c r="C205" s="249" t="str">
        <f t="shared" si="72"/>
        <v>England ICS - The Black Country</v>
      </c>
      <c r="D205" s="111">
        <f t="shared" si="111"/>
        <v>516421</v>
      </c>
      <c r="E205" s="111">
        <f t="shared" si="112"/>
        <v>533261</v>
      </c>
      <c r="F205" s="146">
        <f t="shared" si="113"/>
        <v>1380809</v>
      </c>
      <c r="G205" s="73">
        <f t="shared" si="114"/>
        <v>686215</v>
      </c>
      <c r="H205" s="74">
        <f t="shared" si="115"/>
        <v>694594</v>
      </c>
      <c r="I205" s="73">
        <f t="shared" si="116"/>
        <v>516421</v>
      </c>
      <c r="J205" s="148">
        <f t="shared" si="117"/>
        <v>533261</v>
      </c>
      <c r="K205" s="150">
        <f t="shared" si="118"/>
        <v>169794</v>
      </c>
      <c r="L205" s="72">
        <f t="shared" si="119"/>
        <v>161333</v>
      </c>
      <c r="M205" s="150">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50">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25">
      <c r="A206" s="153" t="s">
        <v>448</v>
      </c>
      <c r="B206" s="145" t="s">
        <v>520</v>
      </c>
      <c r="C206" s="249" t="str">
        <f t="shared" si="72"/>
        <v>England ICS - West Yorkshire and Harrogate</v>
      </c>
      <c r="D206" s="111">
        <f t="shared" si="111"/>
        <v>902561</v>
      </c>
      <c r="E206" s="111">
        <f t="shared" si="112"/>
        <v>950660</v>
      </c>
      <c r="F206" s="146">
        <f t="shared" si="113"/>
        <v>2396517</v>
      </c>
      <c r="G206" s="73">
        <f t="shared" si="114"/>
        <v>1179839</v>
      </c>
      <c r="H206" s="74">
        <f t="shared" si="115"/>
        <v>1216678</v>
      </c>
      <c r="I206" s="73">
        <f t="shared" si="116"/>
        <v>902561</v>
      </c>
      <c r="J206" s="148">
        <f t="shared" si="117"/>
        <v>950660</v>
      </c>
      <c r="K206" s="150">
        <f t="shared" si="118"/>
        <v>277278</v>
      </c>
      <c r="L206" s="72">
        <f t="shared" si="119"/>
        <v>266018</v>
      </c>
      <c r="M206" s="150">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50">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59" customFormat="1" x14ac:dyDescent="0.25">
      <c r="A207" s="155"/>
      <c r="B207" s="253"/>
      <c r="C207" s="165"/>
      <c r="D207" s="246">
        <f t="shared" ref="D207:L207" si="120">SUM(D165:D206)</f>
        <v>21779298</v>
      </c>
      <c r="E207" s="246">
        <f t="shared" si="120"/>
        <v>22677552</v>
      </c>
      <c r="F207" s="246">
        <f t="shared" si="120"/>
        <v>56550138</v>
      </c>
      <c r="G207" s="246">
        <f t="shared" si="120"/>
        <v>27982818</v>
      </c>
      <c r="H207" s="246">
        <f t="shared" si="120"/>
        <v>28567320</v>
      </c>
      <c r="I207" s="246">
        <f t="shared" si="120"/>
        <v>21779298</v>
      </c>
      <c r="J207" s="246">
        <f t="shared" si="120"/>
        <v>22677552</v>
      </c>
      <c r="K207" s="246">
        <f t="shared" si="120"/>
        <v>6203520</v>
      </c>
      <c r="L207" s="246">
        <f t="shared" si="120"/>
        <v>5889768</v>
      </c>
      <c r="M207" s="246"/>
      <c r="N207" s="158"/>
      <c r="O207" s="158"/>
      <c r="P207" s="158"/>
      <c r="Q207" s="158"/>
      <c r="R207" s="158"/>
      <c r="S207" s="158"/>
      <c r="T207" s="158"/>
      <c r="U207" s="158"/>
      <c r="V207" s="158"/>
      <c r="W207" s="158"/>
      <c r="X207" s="158"/>
      <c r="Y207" s="158"/>
      <c r="Z207" s="158"/>
      <c r="AA207" s="158"/>
      <c r="AB207" s="158"/>
      <c r="AC207" s="158"/>
      <c r="AD207" s="158"/>
      <c r="AE207" s="158"/>
      <c r="AF207" s="158"/>
      <c r="AG207" s="158"/>
      <c r="AH207" s="158"/>
      <c r="AI207" s="158"/>
      <c r="AJ207" s="158"/>
      <c r="AK207" s="158"/>
      <c r="AL207" s="158"/>
      <c r="AM207" s="158"/>
      <c r="AN207" s="158"/>
      <c r="AO207" s="158"/>
      <c r="AP207" s="158"/>
      <c r="AQ207" s="158"/>
      <c r="AR207" s="158"/>
      <c r="AS207" s="158"/>
      <c r="AT207" s="158"/>
      <c r="AU207" s="158"/>
      <c r="AV207" s="158"/>
      <c r="AW207" s="158"/>
      <c r="AX207" s="158"/>
      <c r="AY207" s="158"/>
      <c r="AZ207" s="158"/>
      <c r="BA207" s="158"/>
      <c r="BB207" s="158"/>
      <c r="BC207" s="158"/>
      <c r="BD207" s="158"/>
      <c r="BE207" s="158"/>
      <c r="BF207" s="158"/>
      <c r="BG207" s="158"/>
      <c r="BH207" s="158"/>
      <c r="BI207" s="158"/>
      <c r="BJ207" s="158"/>
      <c r="BK207" s="158"/>
      <c r="BL207" s="158"/>
      <c r="BM207" s="158"/>
      <c r="BN207" s="158"/>
      <c r="BO207" s="158"/>
      <c r="BP207" s="158"/>
      <c r="BQ207" s="158"/>
      <c r="BR207" s="158"/>
      <c r="BS207" s="158"/>
      <c r="BT207" s="158"/>
      <c r="BU207" s="158"/>
      <c r="BV207" s="158"/>
      <c r="BW207" s="158"/>
      <c r="BX207" s="158"/>
      <c r="BY207" s="158"/>
      <c r="BZ207" s="158"/>
      <c r="CA207" s="158"/>
      <c r="CB207" s="158"/>
      <c r="CC207" s="158"/>
      <c r="CD207" s="158"/>
      <c r="CE207" s="158"/>
      <c r="CF207" s="158"/>
      <c r="CG207" s="158"/>
      <c r="CH207" s="158"/>
      <c r="CI207" s="158"/>
      <c r="CJ207" s="158"/>
      <c r="CK207" s="158"/>
      <c r="CL207" s="158"/>
      <c r="CM207" s="158"/>
      <c r="CN207" s="158"/>
      <c r="CO207" s="158"/>
      <c r="CP207" s="158"/>
      <c r="CQ207" s="158"/>
      <c r="CR207" s="158"/>
      <c r="CS207" s="158"/>
      <c r="CT207" s="158"/>
      <c r="CU207" s="158"/>
      <c r="CV207" s="158"/>
      <c r="CW207" s="158"/>
      <c r="CX207" s="158"/>
      <c r="CY207" s="157"/>
      <c r="CZ207" s="247"/>
      <c r="DA207" s="158"/>
      <c r="DB207" s="158"/>
      <c r="DC207" s="158"/>
      <c r="DD207" s="158"/>
      <c r="DE207" s="158"/>
      <c r="DF207" s="158"/>
      <c r="DG207" s="158"/>
      <c r="DH207" s="158"/>
      <c r="DI207" s="158"/>
      <c r="DJ207" s="158"/>
      <c r="DK207" s="158"/>
      <c r="DL207" s="158"/>
      <c r="DM207" s="158"/>
      <c r="DN207" s="158"/>
      <c r="DO207" s="158"/>
      <c r="DP207" s="158"/>
      <c r="DQ207" s="158"/>
      <c r="DR207" s="158"/>
      <c r="DS207" s="158"/>
      <c r="DT207" s="158"/>
      <c r="DU207" s="158"/>
      <c r="DV207" s="158"/>
      <c r="DW207" s="158"/>
      <c r="DX207" s="158"/>
      <c r="DY207" s="158"/>
      <c r="DZ207" s="158"/>
      <c r="EA207" s="158"/>
      <c r="EB207" s="158"/>
      <c r="EC207" s="158"/>
      <c r="ED207" s="158"/>
      <c r="EE207" s="158"/>
      <c r="EF207" s="158"/>
      <c r="EG207" s="158"/>
      <c r="EH207" s="158"/>
      <c r="EI207" s="158"/>
      <c r="EJ207" s="158"/>
      <c r="EK207" s="158"/>
      <c r="EL207" s="158"/>
      <c r="EM207" s="158"/>
      <c r="EN207" s="158"/>
      <c r="EO207" s="158"/>
      <c r="EP207" s="158"/>
      <c r="EQ207" s="158"/>
      <c r="ER207" s="158"/>
      <c r="ES207" s="158"/>
      <c r="ET207" s="158"/>
      <c r="EU207" s="158"/>
      <c r="EV207" s="158"/>
      <c r="EW207" s="158"/>
      <c r="EX207" s="158"/>
      <c r="EY207" s="158"/>
      <c r="EZ207" s="158"/>
      <c r="FA207" s="158"/>
      <c r="FB207" s="158"/>
      <c r="FC207" s="158"/>
      <c r="FD207" s="158"/>
      <c r="FE207" s="158"/>
      <c r="FF207" s="158"/>
      <c r="FG207" s="158"/>
      <c r="FH207" s="158"/>
      <c r="FI207" s="158"/>
      <c r="FJ207" s="158"/>
      <c r="FK207" s="158"/>
      <c r="FL207" s="158"/>
      <c r="FM207" s="158"/>
      <c r="FN207" s="158"/>
      <c r="FO207" s="158"/>
      <c r="FP207" s="158"/>
      <c r="FQ207" s="158"/>
      <c r="FR207" s="158"/>
      <c r="FS207" s="158"/>
      <c r="FT207" s="158"/>
      <c r="FU207" s="158"/>
      <c r="FV207" s="158"/>
      <c r="FW207" s="158"/>
      <c r="FX207" s="158"/>
      <c r="FY207" s="158"/>
      <c r="FZ207" s="158"/>
      <c r="GA207" s="158"/>
      <c r="GB207" s="158"/>
      <c r="GC207" s="158"/>
      <c r="GD207" s="158"/>
      <c r="GE207" s="158"/>
      <c r="GF207" s="158"/>
      <c r="GG207" s="158"/>
      <c r="GH207" s="158"/>
      <c r="GI207" s="158"/>
      <c r="GJ207" s="158"/>
      <c r="GK207" s="158"/>
      <c r="GL207" s="157"/>
    </row>
    <row r="208" spans="1:194" s="2" customFormat="1" x14ac:dyDescent="0.25">
      <c r="A208" s="52" t="s">
        <v>454</v>
      </c>
      <c r="B208" s="2" t="s">
        <v>252</v>
      </c>
      <c r="C208" s="95" t="str">
        <f>CONCATENATE(A208," - ",B208)</f>
        <v>LA England - Adur</v>
      </c>
      <c r="D208" s="83">
        <f t="shared" ref="D208:D272" si="121">I208</f>
        <v>24230</v>
      </c>
      <c r="E208" s="83">
        <f t="shared" ref="E208:E272" si="122">J208</f>
        <v>26766</v>
      </c>
      <c r="F208" s="84">
        <f t="shared" ref="F208:F272" si="123">G208+H208</f>
        <v>64187</v>
      </c>
      <c r="G208" s="84">
        <f t="shared" ref="G208:G272" si="124">SUM(M208:CY208)</f>
        <v>31094</v>
      </c>
      <c r="H208" s="85">
        <f t="shared" ref="H208:H272" si="125">SUM(CZ208:GL208)</f>
        <v>33093</v>
      </c>
      <c r="I208" s="85">
        <f t="shared" ref="I208:I272" si="126">SUM(AE208:CY208)</f>
        <v>24230</v>
      </c>
      <c r="J208" s="85">
        <f t="shared" ref="J208:J272" si="127">SUM(DR208:GL208)</f>
        <v>26766</v>
      </c>
      <c r="K208" s="71">
        <f t="shared" ref="K208:K272" si="128">SUM(M208:AD208)</f>
        <v>6864</v>
      </c>
      <c r="L208" s="83">
        <f t="shared" ref="L208:L272" si="129">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25">
      <c r="A209" s="52" t="s">
        <v>454</v>
      </c>
      <c r="B209" s="2" t="s">
        <v>103</v>
      </c>
      <c r="C209" s="51" t="str">
        <f>CONCATENATE(A209," - ",B209)</f>
        <v>LA England - Allerdale</v>
      </c>
      <c r="D209" s="72">
        <f t="shared" ref="D209" si="130">I209</f>
        <v>38931</v>
      </c>
      <c r="E209" s="72">
        <f t="shared" ref="E209" si="131">J209</f>
        <v>40857</v>
      </c>
      <c r="F209" s="73">
        <f t="shared" ref="F209" si="132">G209+H209</f>
        <v>97831</v>
      </c>
      <c r="G209" s="73">
        <f t="shared" ref="G209" si="133">SUM(M209:CY209)</f>
        <v>48167</v>
      </c>
      <c r="H209" s="74">
        <f t="shared" ref="H209" si="134">SUM(CZ209:GL209)</f>
        <v>49664</v>
      </c>
      <c r="I209" s="74">
        <f t="shared" ref="I209" si="135">SUM(AE209:CY209)</f>
        <v>38931</v>
      </c>
      <c r="J209" s="74">
        <f t="shared" ref="J209" si="136">SUM(DR209:GL209)</f>
        <v>40857</v>
      </c>
      <c r="K209" s="71">
        <f t="shared" ref="K209" si="137">SUM(M209:AD209)</f>
        <v>9236</v>
      </c>
      <c r="L209" s="72">
        <f t="shared" ref="L209" si="138">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25">
      <c r="A210" s="52" t="s">
        <v>454</v>
      </c>
      <c r="B210" s="2" t="s">
        <v>109</v>
      </c>
      <c r="C210" s="51" t="str">
        <f>CONCATENATE(A210," - ",B210)</f>
        <v>LA England - Amber Valley</v>
      </c>
      <c r="D210" s="72">
        <f t="shared" si="121"/>
        <v>50791</v>
      </c>
      <c r="E210" s="72">
        <f t="shared" si="122"/>
        <v>53850</v>
      </c>
      <c r="F210" s="73">
        <f t="shared" si="123"/>
        <v>128829</v>
      </c>
      <c r="G210" s="73">
        <f t="shared" si="124"/>
        <v>63205</v>
      </c>
      <c r="H210" s="74">
        <f t="shared" si="125"/>
        <v>65624</v>
      </c>
      <c r="I210" s="74">
        <f t="shared" si="126"/>
        <v>50791</v>
      </c>
      <c r="J210" s="74">
        <f t="shared" si="127"/>
        <v>53850</v>
      </c>
      <c r="K210" s="71">
        <f t="shared" si="128"/>
        <v>12414</v>
      </c>
      <c r="L210" s="72">
        <f t="shared" si="129"/>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25">
      <c r="A211" s="52" t="s">
        <v>454</v>
      </c>
      <c r="B211" s="2" t="s">
        <v>253</v>
      </c>
      <c r="C211" s="51" t="str">
        <f t="shared" ref="C211:C274" si="139">CONCATENATE(A211," - ",B211)</f>
        <v>LA England - Arun</v>
      </c>
      <c r="D211" s="72">
        <f t="shared" si="121"/>
        <v>62456</v>
      </c>
      <c r="E211" s="72">
        <f t="shared" si="122"/>
        <v>69592</v>
      </c>
      <c r="F211" s="73">
        <f t="shared" si="123"/>
        <v>161123</v>
      </c>
      <c r="G211" s="73">
        <f t="shared" si="124"/>
        <v>77506</v>
      </c>
      <c r="H211" s="74">
        <f t="shared" si="125"/>
        <v>83617</v>
      </c>
      <c r="I211" s="74">
        <f t="shared" si="126"/>
        <v>62456</v>
      </c>
      <c r="J211" s="74">
        <f t="shared" si="127"/>
        <v>69592</v>
      </c>
      <c r="K211" s="71">
        <f t="shared" si="128"/>
        <v>15050</v>
      </c>
      <c r="L211" s="72">
        <f t="shared" si="129"/>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25">
      <c r="A212" s="52" t="s">
        <v>454</v>
      </c>
      <c r="B212" s="2" t="s">
        <v>215</v>
      </c>
      <c r="C212" s="51" t="str">
        <f t="shared" si="139"/>
        <v>LA England - Ashfield</v>
      </c>
      <c r="D212" s="72">
        <f t="shared" si="121"/>
        <v>49048</v>
      </c>
      <c r="E212" s="72">
        <f t="shared" si="122"/>
        <v>52268</v>
      </c>
      <c r="F212" s="73">
        <f t="shared" si="123"/>
        <v>128337</v>
      </c>
      <c r="G212" s="73">
        <f t="shared" si="124"/>
        <v>62869</v>
      </c>
      <c r="H212" s="74">
        <f t="shared" si="125"/>
        <v>65468</v>
      </c>
      <c r="I212" s="74">
        <f t="shared" si="126"/>
        <v>49048</v>
      </c>
      <c r="J212" s="74">
        <f t="shared" si="127"/>
        <v>52268</v>
      </c>
      <c r="K212" s="71">
        <f t="shared" si="128"/>
        <v>13821</v>
      </c>
      <c r="L212" s="72">
        <f t="shared" si="129"/>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25">
      <c r="A213" s="52" t="s">
        <v>454</v>
      </c>
      <c r="B213" s="2" t="s">
        <v>162</v>
      </c>
      <c r="C213" s="51" t="str">
        <f t="shared" si="139"/>
        <v>LA England - Ashford</v>
      </c>
      <c r="D213" s="72">
        <f t="shared" si="121"/>
        <v>48372</v>
      </c>
      <c r="E213" s="72">
        <f t="shared" si="122"/>
        <v>52521</v>
      </c>
      <c r="F213" s="73">
        <f t="shared" si="123"/>
        <v>131018</v>
      </c>
      <c r="G213" s="73">
        <f t="shared" si="124"/>
        <v>63653</v>
      </c>
      <c r="H213" s="74">
        <f t="shared" si="125"/>
        <v>67365</v>
      </c>
      <c r="I213" s="74">
        <f t="shared" si="126"/>
        <v>48372</v>
      </c>
      <c r="J213" s="74">
        <f t="shared" si="127"/>
        <v>52521</v>
      </c>
      <c r="K213" s="71">
        <f t="shared" si="128"/>
        <v>15281</v>
      </c>
      <c r="L213" s="72">
        <f t="shared" si="129"/>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25">
      <c r="A214" s="52" t="s">
        <v>454</v>
      </c>
      <c r="B214" s="2" t="s">
        <v>236</v>
      </c>
      <c r="C214" s="51" t="str">
        <f t="shared" si="139"/>
        <v>LA England - Babergh</v>
      </c>
      <c r="D214" s="72">
        <f t="shared" si="121"/>
        <v>36135</v>
      </c>
      <c r="E214" s="72">
        <f t="shared" si="122"/>
        <v>39002</v>
      </c>
      <c r="F214" s="73">
        <f t="shared" si="123"/>
        <v>92735</v>
      </c>
      <c r="G214" s="73">
        <f t="shared" si="124"/>
        <v>45088</v>
      </c>
      <c r="H214" s="74">
        <f t="shared" si="125"/>
        <v>47647</v>
      </c>
      <c r="I214" s="74">
        <f t="shared" si="126"/>
        <v>36135</v>
      </c>
      <c r="J214" s="74">
        <f t="shared" si="127"/>
        <v>39002</v>
      </c>
      <c r="K214" s="71">
        <f t="shared" si="128"/>
        <v>8953</v>
      </c>
      <c r="L214" s="72">
        <f t="shared" si="129"/>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25">
      <c r="A215" s="52" t="s">
        <v>454</v>
      </c>
      <c r="B215" s="2" t="s">
        <v>32</v>
      </c>
      <c r="C215" s="51" t="str">
        <f t="shared" si="139"/>
        <v>LA England - Barking and Dagenham</v>
      </c>
      <c r="D215" s="72">
        <f t="shared" si="121"/>
        <v>73662</v>
      </c>
      <c r="E215" s="72">
        <f t="shared" si="122"/>
        <v>76353</v>
      </c>
      <c r="F215" s="73">
        <f t="shared" si="123"/>
        <v>214107</v>
      </c>
      <c r="G215" s="73">
        <f t="shared" si="124"/>
        <v>106837</v>
      </c>
      <c r="H215" s="74">
        <f t="shared" si="125"/>
        <v>107270</v>
      </c>
      <c r="I215" s="74">
        <f t="shared" si="126"/>
        <v>73662</v>
      </c>
      <c r="J215" s="74">
        <f t="shared" si="127"/>
        <v>76353</v>
      </c>
      <c r="K215" s="71">
        <f t="shared" si="128"/>
        <v>33175</v>
      </c>
      <c r="L215" s="72">
        <f t="shared" si="129"/>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25">
      <c r="A216" s="52" t="s">
        <v>454</v>
      </c>
      <c r="B216" s="2" t="s">
        <v>33</v>
      </c>
      <c r="C216" s="51" t="str">
        <f t="shared" si="139"/>
        <v>LA England - Barnet</v>
      </c>
      <c r="D216" s="72">
        <f t="shared" si="121"/>
        <v>150276</v>
      </c>
      <c r="E216" s="72">
        <f t="shared" si="122"/>
        <v>154042</v>
      </c>
      <c r="F216" s="73">
        <f t="shared" si="123"/>
        <v>399007</v>
      </c>
      <c r="G216" s="73">
        <f t="shared" si="124"/>
        <v>198961</v>
      </c>
      <c r="H216" s="74">
        <f t="shared" si="125"/>
        <v>200046</v>
      </c>
      <c r="I216" s="74">
        <f t="shared" si="126"/>
        <v>150276</v>
      </c>
      <c r="J216" s="74">
        <f t="shared" si="127"/>
        <v>154042</v>
      </c>
      <c r="K216" s="71">
        <f t="shared" si="128"/>
        <v>48685</v>
      </c>
      <c r="L216" s="72">
        <f t="shared" si="129"/>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25">
      <c r="A217" s="52" t="s">
        <v>454</v>
      </c>
      <c r="B217" s="2" t="s">
        <v>77</v>
      </c>
      <c r="C217" s="51" t="str">
        <f t="shared" si="139"/>
        <v>LA England - Barnsley</v>
      </c>
      <c r="D217" s="72">
        <f t="shared" si="121"/>
        <v>95946</v>
      </c>
      <c r="E217" s="72">
        <f t="shared" si="122"/>
        <v>100504</v>
      </c>
      <c r="F217" s="73">
        <f t="shared" si="123"/>
        <v>248071</v>
      </c>
      <c r="G217" s="73">
        <f t="shared" si="124"/>
        <v>122409</v>
      </c>
      <c r="H217" s="74">
        <f t="shared" si="125"/>
        <v>125662</v>
      </c>
      <c r="I217" s="74">
        <f t="shared" si="126"/>
        <v>95946</v>
      </c>
      <c r="J217" s="74">
        <f t="shared" si="127"/>
        <v>100504</v>
      </c>
      <c r="K217" s="71">
        <f t="shared" si="128"/>
        <v>26463</v>
      </c>
      <c r="L217" s="72">
        <f t="shared" si="129"/>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25">
      <c r="A218" s="52" t="s">
        <v>454</v>
      </c>
      <c r="B218" s="2" t="s">
        <v>104</v>
      </c>
      <c r="C218" s="51" t="str">
        <f t="shared" si="139"/>
        <v>LA England - Barrow-in-Furness</v>
      </c>
      <c r="D218" s="72">
        <f t="shared" si="121"/>
        <v>26329</v>
      </c>
      <c r="E218" s="72">
        <f t="shared" si="122"/>
        <v>27299</v>
      </c>
      <c r="F218" s="73">
        <f t="shared" si="123"/>
        <v>66726</v>
      </c>
      <c r="G218" s="73">
        <f t="shared" si="124"/>
        <v>33028</v>
      </c>
      <c r="H218" s="74">
        <f t="shared" si="125"/>
        <v>33698</v>
      </c>
      <c r="I218" s="74">
        <f t="shared" si="126"/>
        <v>26329</v>
      </c>
      <c r="J218" s="74">
        <f t="shared" si="127"/>
        <v>27299</v>
      </c>
      <c r="K218" s="71">
        <f t="shared" si="128"/>
        <v>6699</v>
      </c>
      <c r="L218" s="72">
        <f t="shared" si="129"/>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25">
      <c r="A219" s="52" t="s">
        <v>454</v>
      </c>
      <c r="B219" s="2" t="s">
        <v>127</v>
      </c>
      <c r="C219" s="51" t="str">
        <f t="shared" si="139"/>
        <v>LA England - Basildon</v>
      </c>
      <c r="D219" s="72">
        <f t="shared" si="121"/>
        <v>68281</v>
      </c>
      <c r="E219" s="72">
        <f t="shared" si="122"/>
        <v>75035</v>
      </c>
      <c r="F219" s="73">
        <f t="shared" si="123"/>
        <v>187558</v>
      </c>
      <c r="G219" s="73">
        <f t="shared" si="124"/>
        <v>91038</v>
      </c>
      <c r="H219" s="74">
        <f t="shared" si="125"/>
        <v>96520</v>
      </c>
      <c r="I219" s="74">
        <f t="shared" si="126"/>
        <v>68281</v>
      </c>
      <c r="J219" s="74">
        <f t="shared" si="127"/>
        <v>75035</v>
      </c>
      <c r="K219" s="71">
        <f t="shared" si="128"/>
        <v>22757</v>
      </c>
      <c r="L219" s="72">
        <f t="shared" si="129"/>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25">
      <c r="A220" s="52" t="s">
        <v>454</v>
      </c>
      <c r="B220" s="2" t="s">
        <v>144</v>
      </c>
      <c r="C220" s="51" t="str">
        <f t="shared" si="139"/>
        <v>LA England - Basingstoke and Deane</v>
      </c>
      <c r="D220" s="72">
        <f t="shared" si="121"/>
        <v>67458</v>
      </c>
      <c r="E220" s="72">
        <f t="shared" si="122"/>
        <v>70875</v>
      </c>
      <c r="F220" s="73">
        <f t="shared" si="123"/>
        <v>177760</v>
      </c>
      <c r="G220" s="73">
        <f t="shared" si="124"/>
        <v>87696</v>
      </c>
      <c r="H220" s="74">
        <f t="shared" si="125"/>
        <v>90064</v>
      </c>
      <c r="I220" s="74">
        <f t="shared" si="126"/>
        <v>67458</v>
      </c>
      <c r="J220" s="74">
        <f t="shared" si="127"/>
        <v>70875</v>
      </c>
      <c r="K220" s="71">
        <f t="shared" si="128"/>
        <v>20238</v>
      </c>
      <c r="L220" s="72">
        <f t="shared" si="129"/>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25">
      <c r="A221" s="52" t="s">
        <v>454</v>
      </c>
      <c r="B221" s="2" t="s">
        <v>216</v>
      </c>
      <c r="C221" s="51" t="str">
        <f t="shared" si="139"/>
        <v>LA England - Bassetlaw</v>
      </c>
      <c r="D221" s="72">
        <f t="shared" si="121"/>
        <v>46425</v>
      </c>
      <c r="E221" s="72">
        <f t="shared" si="122"/>
        <v>48027</v>
      </c>
      <c r="F221" s="73">
        <f t="shared" si="123"/>
        <v>118280</v>
      </c>
      <c r="G221" s="73">
        <f t="shared" si="124"/>
        <v>58532</v>
      </c>
      <c r="H221" s="74">
        <f t="shared" si="125"/>
        <v>59748</v>
      </c>
      <c r="I221" s="74">
        <f t="shared" si="126"/>
        <v>46425</v>
      </c>
      <c r="J221" s="74">
        <f t="shared" si="127"/>
        <v>48027</v>
      </c>
      <c r="K221" s="71">
        <f t="shared" si="128"/>
        <v>12107</v>
      </c>
      <c r="L221" s="72">
        <f t="shared" si="129"/>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25">
      <c r="A222" s="52" t="s">
        <v>454</v>
      </c>
      <c r="B222" s="2" t="s">
        <v>298</v>
      </c>
      <c r="C222" s="51" t="str">
        <f t="shared" si="139"/>
        <v>LA England - Bath and North East Somerset</v>
      </c>
      <c r="D222" s="72">
        <f t="shared" si="121"/>
        <v>78633</v>
      </c>
      <c r="E222" s="72">
        <f t="shared" si="122"/>
        <v>81049</v>
      </c>
      <c r="F222" s="73">
        <f t="shared" si="123"/>
        <v>196357</v>
      </c>
      <c r="G222" s="73">
        <f t="shared" si="124"/>
        <v>97651</v>
      </c>
      <c r="H222" s="74">
        <f t="shared" si="125"/>
        <v>98706</v>
      </c>
      <c r="I222" s="74">
        <f t="shared" si="126"/>
        <v>78633</v>
      </c>
      <c r="J222" s="74">
        <f t="shared" si="127"/>
        <v>81049</v>
      </c>
      <c r="K222" s="71">
        <f t="shared" si="128"/>
        <v>19018</v>
      </c>
      <c r="L222" s="72">
        <f t="shared" si="129"/>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25">
      <c r="A223" s="52" t="s">
        <v>454</v>
      </c>
      <c r="B223" s="2" t="s">
        <v>324</v>
      </c>
      <c r="C223" s="51" t="str">
        <f t="shared" si="139"/>
        <v>LA England - Bedford</v>
      </c>
      <c r="D223" s="72">
        <f t="shared" si="121"/>
        <v>64719</v>
      </c>
      <c r="E223" s="72">
        <f t="shared" si="122"/>
        <v>68795</v>
      </c>
      <c r="F223" s="73">
        <f t="shared" si="123"/>
        <v>174687</v>
      </c>
      <c r="G223" s="73">
        <f t="shared" si="124"/>
        <v>85924</v>
      </c>
      <c r="H223" s="74">
        <f t="shared" si="125"/>
        <v>88763</v>
      </c>
      <c r="I223" s="74">
        <f t="shared" si="126"/>
        <v>64719</v>
      </c>
      <c r="J223" s="74">
        <f t="shared" si="127"/>
        <v>68795</v>
      </c>
      <c r="K223" s="71">
        <f t="shared" si="128"/>
        <v>21205</v>
      </c>
      <c r="L223" s="72">
        <f t="shared" si="129"/>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25">
      <c r="A224" s="52" t="s">
        <v>454</v>
      </c>
      <c r="B224" s="2" t="s">
        <v>34</v>
      </c>
      <c r="C224" s="51" t="str">
        <f t="shared" si="139"/>
        <v>LA England - Bexley</v>
      </c>
      <c r="D224" s="72">
        <f t="shared" si="121"/>
        <v>91027</v>
      </c>
      <c r="E224" s="72">
        <f t="shared" si="122"/>
        <v>100850</v>
      </c>
      <c r="F224" s="73">
        <f t="shared" si="123"/>
        <v>249301</v>
      </c>
      <c r="G224" s="73">
        <f t="shared" si="124"/>
        <v>120541</v>
      </c>
      <c r="H224" s="74">
        <f t="shared" si="125"/>
        <v>128760</v>
      </c>
      <c r="I224" s="74">
        <f t="shared" si="126"/>
        <v>91027</v>
      </c>
      <c r="J224" s="74">
        <f t="shared" si="127"/>
        <v>100850</v>
      </c>
      <c r="K224" s="71">
        <f t="shared" si="128"/>
        <v>29514</v>
      </c>
      <c r="L224" s="72">
        <f t="shared" si="129"/>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25">
      <c r="A225" s="52" t="s">
        <v>454</v>
      </c>
      <c r="B225" s="2" t="s">
        <v>86</v>
      </c>
      <c r="C225" s="51" t="str">
        <f t="shared" si="139"/>
        <v>LA England - Birmingham</v>
      </c>
      <c r="D225" s="72">
        <f t="shared" si="121"/>
        <v>418462</v>
      </c>
      <c r="E225" s="72">
        <f t="shared" si="122"/>
        <v>435554</v>
      </c>
      <c r="F225" s="73">
        <f t="shared" si="123"/>
        <v>1140525</v>
      </c>
      <c r="G225" s="73">
        <f t="shared" si="124"/>
        <v>566258</v>
      </c>
      <c r="H225" s="74">
        <f t="shared" si="125"/>
        <v>574267</v>
      </c>
      <c r="I225" s="74">
        <f t="shared" si="126"/>
        <v>418462</v>
      </c>
      <c r="J225" s="74">
        <f t="shared" si="127"/>
        <v>435554</v>
      </c>
      <c r="K225" s="71">
        <f t="shared" si="128"/>
        <v>147796</v>
      </c>
      <c r="L225" s="72">
        <f t="shared" si="129"/>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25">
      <c r="A226" s="52" t="s">
        <v>454</v>
      </c>
      <c r="B226" s="2" t="s">
        <v>182</v>
      </c>
      <c r="C226" s="51" t="str">
        <f t="shared" si="139"/>
        <v>LA England - Blaby</v>
      </c>
      <c r="D226" s="72">
        <f t="shared" si="121"/>
        <v>38463</v>
      </c>
      <c r="E226" s="72">
        <f t="shared" si="122"/>
        <v>41790</v>
      </c>
      <c r="F226" s="73">
        <f t="shared" si="123"/>
        <v>101950</v>
      </c>
      <c r="G226" s="73">
        <f t="shared" si="124"/>
        <v>49650</v>
      </c>
      <c r="H226" s="74">
        <f t="shared" si="125"/>
        <v>52300</v>
      </c>
      <c r="I226" s="74">
        <f t="shared" si="126"/>
        <v>38463</v>
      </c>
      <c r="J226" s="74">
        <f t="shared" si="127"/>
        <v>41790</v>
      </c>
      <c r="K226" s="71">
        <f t="shared" si="128"/>
        <v>11187</v>
      </c>
      <c r="L226" s="72">
        <f t="shared" si="129"/>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25">
      <c r="A227" s="52" t="s">
        <v>454</v>
      </c>
      <c r="B227" s="2" t="s">
        <v>286</v>
      </c>
      <c r="C227" s="51" t="str">
        <f t="shared" si="139"/>
        <v>LA England - Blackburn with Darwen</v>
      </c>
      <c r="D227" s="72">
        <f t="shared" si="121"/>
        <v>55675</v>
      </c>
      <c r="E227" s="72">
        <f t="shared" si="122"/>
        <v>55702</v>
      </c>
      <c r="F227" s="73">
        <f t="shared" si="123"/>
        <v>150030</v>
      </c>
      <c r="G227" s="73">
        <f t="shared" si="124"/>
        <v>75253</v>
      </c>
      <c r="H227" s="74">
        <f t="shared" si="125"/>
        <v>74777</v>
      </c>
      <c r="I227" s="74">
        <f t="shared" si="126"/>
        <v>55675</v>
      </c>
      <c r="J227" s="74">
        <f t="shared" si="127"/>
        <v>55702</v>
      </c>
      <c r="K227" s="71">
        <f t="shared" si="128"/>
        <v>19578</v>
      </c>
      <c r="L227" s="72">
        <f t="shared" si="129"/>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25">
      <c r="A228" s="52" t="s">
        <v>454</v>
      </c>
      <c r="B228" s="2" t="s">
        <v>287</v>
      </c>
      <c r="C228" s="51" t="str">
        <f t="shared" si="139"/>
        <v>LA England - Blackpool</v>
      </c>
      <c r="D228" s="72">
        <f t="shared" si="121"/>
        <v>53827</v>
      </c>
      <c r="E228" s="72">
        <f t="shared" si="122"/>
        <v>55444</v>
      </c>
      <c r="F228" s="73">
        <f t="shared" si="123"/>
        <v>138381</v>
      </c>
      <c r="G228" s="73">
        <f t="shared" si="124"/>
        <v>68740</v>
      </c>
      <c r="H228" s="74">
        <f t="shared" si="125"/>
        <v>69641</v>
      </c>
      <c r="I228" s="74">
        <f t="shared" si="126"/>
        <v>53827</v>
      </c>
      <c r="J228" s="74">
        <f t="shared" si="127"/>
        <v>55444</v>
      </c>
      <c r="K228" s="71">
        <f t="shared" si="128"/>
        <v>14913</v>
      </c>
      <c r="L228" s="72">
        <f t="shared" si="129"/>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25">
      <c r="A229" s="52" t="s">
        <v>454</v>
      </c>
      <c r="B229" s="2" t="s">
        <v>110</v>
      </c>
      <c r="C229" s="51" t="str">
        <f t="shared" si="139"/>
        <v>LA England - Bolsover</v>
      </c>
      <c r="D229" s="72">
        <f t="shared" si="121"/>
        <v>31973</v>
      </c>
      <c r="E229" s="72">
        <f t="shared" si="122"/>
        <v>33285</v>
      </c>
      <c r="F229" s="73">
        <f t="shared" si="123"/>
        <v>81305</v>
      </c>
      <c r="G229" s="73">
        <f t="shared" si="124"/>
        <v>40175</v>
      </c>
      <c r="H229" s="74">
        <f t="shared" si="125"/>
        <v>41130</v>
      </c>
      <c r="I229" s="74">
        <f t="shared" si="126"/>
        <v>31973</v>
      </c>
      <c r="J229" s="74">
        <f t="shared" si="127"/>
        <v>33285</v>
      </c>
      <c r="K229" s="71">
        <f t="shared" si="128"/>
        <v>8202</v>
      </c>
      <c r="L229" s="72">
        <f t="shared" si="129"/>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25">
      <c r="A230" s="52" t="s">
        <v>454</v>
      </c>
      <c r="B230" s="2" t="s">
        <v>63</v>
      </c>
      <c r="C230" s="51" t="str">
        <f t="shared" si="139"/>
        <v>LA England - Bolton</v>
      </c>
      <c r="D230" s="72">
        <f t="shared" si="121"/>
        <v>107973</v>
      </c>
      <c r="E230" s="72">
        <f t="shared" si="122"/>
        <v>111344</v>
      </c>
      <c r="F230" s="73">
        <f t="shared" si="123"/>
        <v>288248</v>
      </c>
      <c r="G230" s="73">
        <f t="shared" si="124"/>
        <v>143343</v>
      </c>
      <c r="H230" s="74">
        <f t="shared" si="125"/>
        <v>144905</v>
      </c>
      <c r="I230" s="74">
        <f t="shared" si="126"/>
        <v>107973</v>
      </c>
      <c r="J230" s="74">
        <f t="shared" si="127"/>
        <v>111344</v>
      </c>
      <c r="K230" s="71">
        <f t="shared" si="128"/>
        <v>35370</v>
      </c>
      <c r="L230" s="72">
        <f t="shared" si="129"/>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25">
      <c r="A231" s="52" t="s">
        <v>454</v>
      </c>
      <c r="B231" s="2" t="s">
        <v>189</v>
      </c>
      <c r="C231" s="51" t="str">
        <f t="shared" si="139"/>
        <v>LA England - Boston</v>
      </c>
      <c r="D231" s="72">
        <f t="shared" si="121"/>
        <v>27610</v>
      </c>
      <c r="E231" s="72">
        <f t="shared" si="122"/>
        <v>28192</v>
      </c>
      <c r="F231" s="73">
        <f t="shared" si="123"/>
        <v>70837</v>
      </c>
      <c r="G231" s="73">
        <f t="shared" si="124"/>
        <v>35358</v>
      </c>
      <c r="H231" s="74">
        <f t="shared" si="125"/>
        <v>35479</v>
      </c>
      <c r="I231" s="74">
        <f t="shared" si="126"/>
        <v>27610</v>
      </c>
      <c r="J231" s="74">
        <f t="shared" si="127"/>
        <v>28192</v>
      </c>
      <c r="K231" s="71">
        <f t="shared" si="128"/>
        <v>7748</v>
      </c>
      <c r="L231" s="72">
        <f t="shared" si="129"/>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25">
      <c r="A232" s="52" t="s">
        <v>454</v>
      </c>
      <c r="B232" s="2" t="s">
        <v>440</v>
      </c>
      <c r="C232" s="51" t="str">
        <f t="shared" si="139"/>
        <v>LA England - Bournemouth, Christchurch and Poole</v>
      </c>
      <c r="D232" s="72">
        <f t="shared" si="121"/>
        <v>158506</v>
      </c>
      <c r="E232" s="72">
        <f t="shared" si="122"/>
        <v>162131</v>
      </c>
      <c r="F232" s="73">
        <f t="shared" si="123"/>
        <v>396989</v>
      </c>
      <c r="G232" s="73">
        <f t="shared" si="124"/>
        <v>197680</v>
      </c>
      <c r="H232" s="74">
        <f t="shared" si="125"/>
        <v>199309</v>
      </c>
      <c r="I232" s="74">
        <f t="shared" si="126"/>
        <v>158506</v>
      </c>
      <c r="J232" s="74">
        <f t="shared" si="127"/>
        <v>162131</v>
      </c>
      <c r="K232" s="71">
        <f t="shared" si="128"/>
        <v>39174</v>
      </c>
      <c r="L232" s="72">
        <f t="shared" si="129"/>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25">
      <c r="A233" s="52" t="s">
        <v>454</v>
      </c>
      <c r="B233" s="2" t="s">
        <v>328</v>
      </c>
      <c r="C233" s="51" t="str">
        <f t="shared" si="139"/>
        <v>LA England - Bracknell Forest</v>
      </c>
      <c r="D233" s="72">
        <f t="shared" si="121"/>
        <v>46618</v>
      </c>
      <c r="E233" s="72">
        <f t="shared" si="122"/>
        <v>48713</v>
      </c>
      <c r="F233" s="73">
        <f t="shared" si="123"/>
        <v>124165</v>
      </c>
      <c r="G233" s="73">
        <f t="shared" si="124"/>
        <v>61460</v>
      </c>
      <c r="H233" s="74">
        <f t="shared" si="125"/>
        <v>62705</v>
      </c>
      <c r="I233" s="74">
        <f t="shared" si="126"/>
        <v>46618</v>
      </c>
      <c r="J233" s="74">
        <f t="shared" si="127"/>
        <v>48713</v>
      </c>
      <c r="K233" s="71">
        <f t="shared" si="128"/>
        <v>14842</v>
      </c>
      <c r="L233" s="72">
        <f t="shared" si="129"/>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25">
      <c r="A234" s="52" t="s">
        <v>454</v>
      </c>
      <c r="B234" s="2" t="s">
        <v>93</v>
      </c>
      <c r="C234" s="51" t="str">
        <f t="shared" si="139"/>
        <v>LA England - Bradford</v>
      </c>
      <c r="D234" s="72">
        <f t="shared" si="121"/>
        <v>195247</v>
      </c>
      <c r="E234" s="72">
        <f t="shared" si="122"/>
        <v>204262</v>
      </c>
      <c r="F234" s="73">
        <f t="shared" si="123"/>
        <v>542128</v>
      </c>
      <c r="G234" s="73">
        <f t="shared" si="124"/>
        <v>267428</v>
      </c>
      <c r="H234" s="74">
        <f t="shared" si="125"/>
        <v>274700</v>
      </c>
      <c r="I234" s="74">
        <f t="shared" si="126"/>
        <v>195247</v>
      </c>
      <c r="J234" s="74">
        <f t="shared" si="127"/>
        <v>204262</v>
      </c>
      <c r="K234" s="71">
        <f t="shared" si="128"/>
        <v>72181</v>
      </c>
      <c r="L234" s="72">
        <f t="shared" si="129"/>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25">
      <c r="A235" s="52" t="s">
        <v>454</v>
      </c>
      <c r="B235" s="2" t="s">
        <v>128</v>
      </c>
      <c r="C235" s="51" t="str">
        <f t="shared" si="139"/>
        <v>LA England - Braintree</v>
      </c>
      <c r="D235" s="72">
        <f t="shared" si="121"/>
        <v>58187</v>
      </c>
      <c r="E235" s="72">
        <f t="shared" si="122"/>
        <v>62166</v>
      </c>
      <c r="F235" s="73">
        <f t="shared" si="123"/>
        <v>153091</v>
      </c>
      <c r="G235" s="73">
        <f t="shared" si="124"/>
        <v>75091</v>
      </c>
      <c r="H235" s="74">
        <f t="shared" si="125"/>
        <v>78000</v>
      </c>
      <c r="I235" s="74">
        <f t="shared" si="126"/>
        <v>58187</v>
      </c>
      <c r="J235" s="74">
        <f t="shared" si="127"/>
        <v>62166</v>
      </c>
      <c r="K235" s="71">
        <f t="shared" si="128"/>
        <v>16904</v>
      </c>
      <c r="L235" s="72">
        <f t="shared" si="129"/>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25">
      <c r="A236" s="52" t="s">
        <v>454</v>
      </c>
      <c r="B236" s="2" t="s">
        <v>195</v>
      </c>
      <c r="C236" s="51" t="str">
        <f t="shared" si="139"/>
        <v>LA England - Breckland</v>
      </c>
      <c r="D236" s="72">
        <f t="shared" si="121"/>
        <v>55877</v>
      </c>
      <c r="E236" s="72">
        <f t="shared" si="122"/>
        <v>58214</v>
      </c>
      <c r="F236" s="73">
        <f t="shared" si="123"/>
        <v>141255</v>
      </c>
      <c r="G236" s="73">
        <f t="shared" si="124"/>
        <v>69932</v>
      </c>
      <c r="H236" s="74">
        <f t="shared" si="125"/>
        <v>71323</v>
      </c>
      <c r="I236" s="74">
        <f t="shared" si="126"/>
        <v>55877</v>
      </c>
      <c r="J236" s="74">
        <f t="shared" si="127"/>
        <v>58214</v>
      </c>
      <c r="K236" s="71">
        <f t="shared" si="128"/>
        <v>14055</v>
      </c>
      <c r="L236" s="72">
        <f t="shared" si="129"/>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25">
      <c r="A237" s="52" t="s">
        <v>454</v>
      </c>
      <c r="B237" s="2" t="s">
        <v>35</v>
      </c>
      <c r="C237" s="51" t="str">
        <f t="shared" si="139"/>
        <v>LA England - Brent</v>
      </c>
      <c r="D237" s="72">
        <f t="shared" si="121"/>
        <v>127984</v>
      </c>
      <c r="E237" s="72">
        <f t="shared" si="122"/>
        <v>121888</v>
      </c>
      <c r="F237" s="73">
        <f t="shared" si="123"/>
        <v>327753</v>
      </c>
      <c r="G237" s="73">
        <f t="shared" si="124"/>
        <v>167931</v>
      </c>
      <c r="H237" s="74">
        <f t="shared" si="125"/>
        <v>159822</v>
      </c>
      <c r="I237" s="74">
        <f t="shared" si="126"/>
        <v>127984</v>
      </c>
      <c r="J237" s="74">
        <f t="shared" si="127"/>
        <v>121888</v>
      </c>
      <c r="K237" s="71">
        <f t="shared" si="128"/>
        <v>39947</v>
      </c>
      <c r="L237" s="72">
        <f t="shared" si="129"/>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25">
      <c r="A238" s="52" t="s">
        <v>454</v>
      </c>
      <c r="B238" s="2" t="s">
        <v>129</v>
      </c>
      <c r="C238" s="51" t="str">
        <f t="shared" si="139"/>
        <v>LA England - Brentwood</v>
      </c>
      <c r="D238" s="72">
        <f t="shared" si="121"/>
        <v>29130</v>
      </c>
      <c r="E238" s="72">
        <f t="shared" si="122"/>
        <v>31809</v>
      </c>
      <c r="F238" s="73">
        <f t="shared" si="123"/>
        <v>77242</v>
      </c>
      <c r="G238" s="73">
        <f t="shared" si="124"/>
        <v>37510</v>
      </c>
      <c r="H238" s="74">
        <f t="shared" si="125"/>
        <v>39732</v>
      </c>
      <c r="I238" s="74">
        <f t="shared" si="126"/>
        <v>29130</v>
      </c>
      <c r="J238" s="74">
        <f t="shared" si="127"/>
        <v>31809</v>
      </c>
      <c r="K238" s="71">
        <f t="shared" si="128"/>
        <v>8380</v>
      </c>
      <c r="L238" s="72">
        <f t="shared" si="129"/>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25">
      <c r="A239" s="52" t="s">
        <v>454</v>
      </c>
      <c r="B239" s="2" t="s">
        <v>329</v>
      </c>
      <c r="C239" s="51" t="str">
        <f t="shared" si="139"/>
        <v>LA England - Brighton and Hove</v>
      </c>
      <c r="D239" s="72">
        <f t="shared" si="121"/>
        <v>121290</v>
      </c>
      <c r="E239" s="72">
        <f t="shared" si="122"/>
        <v>120116</v>
      </c>
      <c r="F239" s="73">
        <f t="shared" si="123"/>
        <v>291738</v>
      </c>
      <c r="G239" s="73">
        <f t="shared" si="124"/>
        <v>147146</v>
      </c>
      <c r="H239" s="74">
        <f t="shared" si="125"/>
        <v>144592</v>
      </c>
      <c r="I239" s="74">
        <f t="shared" si="126"/>
        <v>121290</v>
      </c>
      <c r="J239" s="74">
        <f t="shared" si="127"/>
        <v>120116</v>
      </c>
      <c r="K239" s="71">
        <f t="shared" si="128"/>
        <v>25856</v>
      </c>
      <c r="L239" s="72">
        <f t="shared" si="129"/>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25">
      <c r="A240" s="52" t="s">
        <v>454</v>
      </c>
      <c r="B240" s="2" t="s">
        <v>331</v>
      </c>
      <c r="C240" s="51" t="str">
        <f t="shared" si="139"/>
        <v>LA England - Bristol, City of</v>
      </c>
      <c r="D240" s="72">
        <f t="shared" si="121"/>
        <v>185713</v>
      </c>
      <c r="E240" s="72">
        <f t="shared" si="122"/>
        <v>185746</v>
      </c>
      <c r="F240" s="73">
        <f t="shared" si="123"/>
        <v>465866</v>
      </c>
      <c r="G240" s="73">
        <f t="shared" si="124"/>
        <v>234262</v>
      </c>
      <c r="H240" s="74">
        <f t="shared" si="125"/>
        <v>231604</v>
      </c>
      <c r="I240" s="74">
        <f t="shared" si="126"/>
        <v>185713</v>
      </c>
      <c r="J240" s="74">
        <f t="shared" si="127"/>
        <v>185746</v>
      </c>
      <c r="K240" s="71">
        <f t="shared" si="128"/>
        <v>48549</v>
      </c>
      <c r="L240" s="72">
        <f t="shared" si="129"/>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25">
      <c r="A241" s="52" t="s">
        <v>454</v>
      </c>
      <c r="B241" s="2" t="s">
        <v>196</v>
      </c>
      <c r="C241" s="51" t="str">
        <f t="shared" si="139"/>
        <v>LA England - Broadland</v>
      </c>
      <c r="D241" s="72">
        <f t="shared" si="121"/>
        <v>51709</v>
      </c>
      <c r="E241" s="72">
        <f t="shared" si="122"/>
        <v>55874</v>
      </c>
      <c r="F241" s="73">
        <f t="shared" si="123"/>
        <v>131931</v>
      </c>
      <c r="G241" s="73">
        <f t="shared" si="124"/>
        <v>64205</v>
      </c>
      <c r="H241" s="74">
        <f t="shared" si="125"/>
        <v>67726</v>
      </c>
      <c r="I241" s="74">
        <f t="shared" si="126"/>
        <v>51709</v>
      </c>
      <c r="J241" s="74">
        <f t="shared" si="127"/>
        <v>55874</v>
      </c>
      <c r="K241" s="71">
        <f t="shared" si="128"/>
        <v>12496</v>
      </c>
      <c r="L241" s="72">
        <f t="shared" si="129"/>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25">
      <c r="A242" s="52" t="s">
        <v>454</v>
      </c>
      <c r="B242" s="2" t="s">
        <v>36</v>
      </c>
      <c r="C242" s="51" t="str">
        <f t="shared" si="139"/>
        <v>LA England - Bromley</v>
      </c>
      <c r="D242" s="72">
        <f t="shared" si="121"/>
        <v>121442</v>
      </c>
      <c r="E242" s="72">
        <f t="shared" si="122"/>
        <v>135847</v>
      </c>
      <c r="F242" s="73">
        <f t="shared" si="123"/>
        <v>332752</v>
      </c>
      <c r="G242" s="73">
        <f t="shared" si="124"/>
        <v>160244</v>
      </c>
      <c r="H242" s="74">
        <f t="shared" si="125"/>
        <v>172508</v>
      </c>
      <c r="I242" s="74">
        <f t="shared" si="126"/>
        <v>121442</v>
      </c>
      <c r="J242" s="74">
        <f t="shared" si="127"/>
        <v>135847</v>
      </c>
      <c r="K242" s="71">
        <f t="shared" si="128"/>
        <v>38802</v>
      </c>
      <c r="L242" s="72">
        <f t="shared" si="129"/>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25">
      <c r="A243" s="52" t="s">
        <v>454</v>
      </c>
      <c r="B243" s="2" t="s">
        <v>258</v>
      </c>
      <c r="C243" s="51" t="str">
        <f t="shared" si="139"/>
        <v>LA England - Bromsgrove</v>
      </c>
      <c r="D243" s="72">
        <f t="shared" si="121"/>
        <v>38757</v>
      </c>
      <c r="E243" s="72">
        <f t="shared" si="122"/>
        <v>40983</v>
      </c>
      <c r="F243" s="73">
        <f t="shared" si="123"/>
        <v>100569</v>
      </c>
      <c r="G243" s="73">
        <f t="shared" si="124"/>
        <v>49311</v>
      </c>
      <c r="H243" s="74">
        <f t="shared" si="125"/>
        <v>51258</v>
      </c>
      <c r="I243" s="74">
        <f t="shared" si="126"/>
        <v>38757</v>
      </c>
      <c r="J243" s="74">
        <f t="shared" si="127"/>
        <v>40983</v>
      </c>
      <c r="K243" s="71">
        <f t="shared" si="128"/>
        <v>10554</v>
      </c>
      <c r="L243" s="72">
        <f t="shared" si="129"/>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25">
      <c r="A244" s="52" t="s">
        <v>454</v>
      </c>
      <c r="B244" s="2" t="s">
        <v>154</v>
      </c>
      <c r="C244" s="51" t="str">
        <f t="shared" si="139"/>
        <v>LA England - Broxbourne</v>
      </c>
      <c r="D244" s="72">
        <f t="shared" si="121"/>
        <v>35761</v>
      </c>
      <c r="E244" s="72">
        <f t="shared" si="122"/>
        <v>39586</v>
      </c>
      <c r="F244" s="73">
        <f t="shared" si="123"/>
        <v>97592</v>
      </c>
      <c r="G244" s="73">
        <f t="shared" si="124"/>
        <v>47140</v>
      </c>
      <c r="H244" s="74">
        <f t="shared" si="125"/>
        <v>50452</v>
      </c>
      <c r="I244" s="74">
        <f t="shared" si="126"/>
        <v>35761</v>
      </c>
      <c r="J244" s="74">
        <f t="shared" si="127"/>
        <v>39586</v>
      </c>
      <c r="K244" s="71">
        <f t="shared" si="128"/>
        <v>11379</v>
      </c>
      <c r="L244" s="72">
        <f t="shared" si="129"/>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25">
      <c r="A245" s="52" t="s">
        <v>454</v>
      </c>
      <c r="B245" s="2" t="s">
        <v>217</v>
      </c>
      <c r="C245" s="51" t="str">
        <f t="shared" si="139"/>
        <v>LA England - Broxtowe</v>
      </c>
      <c r="D245" s="72">
        <f t="shared" si="121"/>
        <v>45845</v>
      </c>
      <c r="E245" s="72">
        <f t="shared" si="122"/>
        <v>47155</v>
      </c>
      <c r="F245" s="73">
        <f t="shared" si="123"/>
        <v>114627</v>
      </c>
      <c r="G245" s="73">
        <f t="shared" si="124"/>
        <v>56951</v>
      </c>
      <c r="H245" s="74">
        <f t="shared" si="125"/>
        <v>57676</v>
      </c>
      <c r="I245" s="74">
        <f t="shared" si="126"/>
        <v>45845</v>
      </c>
      <c r="J245" s="74">
        <f t="shared" si="127"/>
        <v>47155</v>
      </c>
      <c r="K245" s="71">
        <f t="shared" si="128"/>
        <v>11106</v>
      </c>
      <c r="L245" s="72">
        <f t="shared" si="129"/>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25">
      <c r="A246" s="52" t="s">
        <v>454</v>
      </c>
      <c r="B246" s="2" t="s">
        <v>473</v>
      </c>
      <c r="C246" s="51" t="str">
        <f t="shared" si="139"/>
        <v>LA England - Buckinghamshire</v>
      </c>
      <c r="D246" s="72">
        <f t="shared" si="121"/>
        <v>203699</v>
      </c>
      <c r="E246" s="72">
        <f t="shared" si="122"/>
        <v>216557</v>
      </c>
      <c r="F246" s="73">
        <f t="shared" si="123"/>
        <v>547060</v>
      </c>
      <c r="G246" s="73">
        <f t="shared" si="124"/>
        <v>268281</v>
      </c>
      <c r="H246" s="74">
        <f t="shared" si="125"/>
        <v>278779</v>
      </c>
      <c r="I246" s="74">
        <f t="shared" si="126"/>
        <v>203699</v>
      </c>
      <c r="J246" s="74">
        <f t="shared" si="127"/>
        <v>216557</v>
      </c>
      <c r="K246" s="71">
        <f t="shared" si="128"/>
        <v>64582</v>
      </c>
      <c r="L246" s="72">
        <f t="shared" si="129"/>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25">
      <c r="A247" s="52" t="s">
        <v>454</v>
      </c>
      <c r="B247" s="2" t="s">
        <v>171</v>
      </c>
      <c r="C247" s="51" t="str">
        <f t="shared" si="139"/>
        <v>LA England - Burnley</v>
      </c>
      <c r="D247" s="72">
        <f t="shared" si="121"/>
        <v>33263</v>
      </c>
      <c r="E247" s="72">
        <f t="shared" si="122"/>
        <v>35202</v>
      </c>
      <c r="F247" s="73">
        <f t="shared" si="123"/>
        <v>89344</v>
      </c>
      <c r="G247" s="73">
        <f t="shared" si="124"/>
        <v>44061</v>
      </c>
      <c r="H247" s="74">
        <f t="shared" si="125"/>
        <v>45283</v>
      </c>
      <c r="I247" s="74">
        <f t="shared" si="126"/>
        <v>33263</v>
      </c>
      <c r="J247" s="74">
        <f t="shared" si="127"/>
        <v>35202</v>
      </c>
      <c r="K247" s="71">
        <f t="shared" si="128"/>
        <v>10798</v>
      </c>
      <c r="L247" s="72">
        <f t="shared" si="129"/>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25">
      <c r="A248" s="52" t="s">
        <v>454</v>
      </c>
      <c r="B248" s="2" t="s">
        <v>64</v>
      </c>
      <c r="C248" s="51" t="str">
        <f t="shared" si="139"/>
        <v>LA England - Bury</v>
      </c>
      <c r="D248" s="72">
        <f t="shared" si="121"/>
        <v>71367</v>
      </c>
      <c r="E248" s="72">
        <f t="shared" si="122"/>
        <v>76161</v>
      </c>
      <c r="F248" s="73">
        <f t="shared" si="123"/>
        <v>190708</v>
      </c>
      <c r="G248" s="73">
        <f t="shared" si="124"/>
        <v>93700</v>
      </c>
      <c r="H248" s="74">
        <f t="shared" si="125"/>
        <v>97008</v>
      </c>
      <c r="I248" s="74">
        <f t="shared" si="126"/>
        <v>71367</v>
      </c>
      <c r="J248" s="74">
        <f t="shared" si="127"/>
        <v>76161</v>
      </c>
      <c r="K248" s="71">
        <f t="shared" si="128"/>
        <v>22333</v>
      </c>
      <c r="L248" s="72">
        <f t="shared" si="129"/>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25">
      <c r="A249" s="52" t="s">
        <v>454</v>
      </c>
      <c r="B249" s="2" t="s">
        <v>94</v>
      </c>
      <c r="C249" s="51" t="str">
        <f t="shared" si="139"/>
        <v>LA England - Calderdale</v>
      </c>
      <c r="D249" s="72">
        <f t="shared" si="121"/>
        <v>80539</v>
      </c>
      <c r="E249" s="72">
        <f t="shared" si="122"/>
        <v>84949</v>
      </c>
      <c r="F249" s="73">
        <f t="shared" si="123"/>
        <v>211439</v>
      </c>
      <c r="G249" s="73">
        <f t="shared" si="124"/>
        <v>103866</v>
      </c>
      <c r="H249" s="74">
        <f t="shared" si="125"/>
        <v>107573</v>
      </c>
      <c r="I249" s="74">
        <f t="shared" si="126"/>
        <v>80539</v>
      </c>
      <c r="J249" s="74">
        <f t="shared" si="127"/>
        <v>84949</v>
      </c>
      <c r="K249" s="71">
        <f t="shared" si="128"/>
        <v>23327</v>
      </c>
      <c r="L249" s="72">
        <f t="shared" si="129"/>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25">
      <c r="A250" s="52" t="s">
        <v>454</v>
      </c>
      <c r="B250" s="2" t="s">
        <v>98</v>
      </c>
      <c r="C250" s="51" t="str">
        <f t="shared" si="139"/>
        <v>LA England - Cambridge</v>
      </c>
      <c r="D250" s="72">
        <f t="shared" si="121"/>
        <v>52678</v>
      </c>
      <c r="E250" s="72">
        <f t="shared" si="122"/>
        <v>47831</v>
      </c>
      <c r="F250" s="73">
        <f t="shared" si="123"/>
        <v>125063</v>
      </c>
      <c r="G250" s="73">
        <f t="shared" si="124"/>
        <v>65321</v>
      </c>
      <c r="H250" s="74">
        <f t="shared" si="125"/>
        <v>59742</v>
      </c>
      <c r="I250" s="74">
        <f t="shared" si="126"/>
        <v>52678</v>
      </c>
      <c r="J250" s="74">
        <f t="shared" si="127"/>
        <v>47831</v>
      </c>
      <c r="K250" s="71">
        <f t="shared" si="128"/>
        <v>12643</v>
      </c>
      <c r="L250" s="72">
        <f t="shared" si="129"/>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25">
      <c r="A251" s="52" t="s">
        <v>454</v>
      </c>
      <c r="B251" s="2" t="s">
        <v>37</v>
      </c>
      <c r="C251" s="51" t="str">
        <f t="shared" si="139"/>
        <v>LA England - Camden</v>
      </c>
      <c r="D251" s="72">
        <f t="shared" si="121"/>
        <v>115145</v>
      </c>
      <c r="E251" s="72">
        <f t="shared" si="122"/>
        <v>110271</v>
      </c>
      <c r="F251" s="73">
        <f t="shared" si="123"/>
        <v>279516</v>
      </c>
      <c r="G251" s="73">
        <f t="shared" si="124"/>
        <v>142915</v>
      </c>
      <c r="H251" s="74">
        <f t="shared" si="125"/>
        <v>136601</v>
      </c>
      <c r="I251" s="74">
        <f t="shared" si="126"/>
        <v>115145</v>
      </c>
      <c r="J251" s="74">
        <f t="shared" si="127"/>
        <v>110271</v>
      </c>
      <c r="K251" s="71">
        <f t="shared" si="128"/>
        <v>27770</v>
      </c>
      <c r="L251" s="72">
        <f t="shared" si="129"/>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25">
      <c r="A252" s="52" t="s">
        <v>454</v>
      </c>
      <c r="B252" s="2" t="s">
        <v>228</v>
      </c>
      <c r="C252" s="51" t="str">
        <f t="shared" si="139"/>
        <v>LA England - Cannock Chase</v>
      </c>
      <c r="D252" s="72">
        <f t="shared" si="121"/>
        <v>39835</v>
      </c>
      <c r="E252" s="72">
        <f t="shared" si="122"/>
        <v>41350</v>
      </c>
      <c r="F252" s="73">
        <f t="shared" si="123"/>
        <v>101484</v>
      </c>
      <c r="G252" s="73">
        <f t="shared" si="124"/>
        <v>50294</v>
      </c>
      <c r="H252" s="74">
        <f t="shared" si="125"/>
        <v>51190</v>
      </c>
      <c r="I252" s="74">
        <f t="shared" si="126"/>
        <v>39835</v>
      </c>
      <c r="J252" s="74">
        <f t="shared" si="127"/>
        <v>41350</v>
      </c>
      <c r="K252" s="71">
        <f t="shared" si="128"/>
        <v>10459</v>
      </c>
      <c r="L252" s="72">
        <f t="shared" si="129"/>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25">
      <c r="A253" s="52" t="s">
        <v>454</v>
      </c>
      <c r="B253" s="2" t="s">
        <v>163</v>
      </c>
      <c r="C253" s="51" t="str">
        <f t="shared" si="139"/>
        <v>LA England - Canterbury</v>
      </c>
      <c r="D253" s="72">
        <f t="shared" si="121"/>
        <v>66735</v>
      </c>
      <c r="E253" s="72">
        <f t="shared" si="122"/>
        <v>70066</v>
      </c>
      <c r="F253" s="73">
        <f t="shared" si="123"/>
        <v>166762</v>
      </c>
      <c r="G253" s="73">
        <f t="shared" si="124"/>
        <v>82314</v>
      </c>
      <c r="H253" s="74">
        <f t="shared" si="125"/>
        <v>84448</v>
      </c>
      <c r="I253" s="74">
        <f t="shared" si="126"/>
        <v>66735</v>
      </c>
      <c r="J253" s="74">
        <f t="shared" si="127"/>
        <v>70066</v>
      </c>
      <c r="K253" s="71">
        <f t="shared" si="128"/>
        <v>15579</v>
      </c>
      <c r="L253" s="72">
        <f t="shared" si="129"/>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25">
      <c r="A254" s="52" t="s">
        <v>454</v>
      </c>
      <c r="B254" s="2" t="s">
        <v>105</v>
      </c>
      <c r="C254" s="51" t="str">
        <f t="shared" si="139"/>
        <v>LA England - Carlisle</v>
      </c>
      <c r="D254" s="72">
        <f t="shared" si="121"/>
        <v>41914</v>
      </c>
      <c r="E254" s="72">
        <f t="shared" si="122"/>
        <v>45048</v>
      </c>
      <c r="F254" s="73">
        <f t="shared" si="123"/>
        <v>108524</v>
      </c>
      <c r="G254" s="73">
        <f t="shared" si="124"/>
        <v>53036</v>
      </c>
      <c r="H254" s="74">
        <f t="shared" si="125"/>
        <v>55488</v>
      </c>
      <c r="I254" s="74">
        <f t="shared" si="126"/>
        <v>41914</v>
      </c>
      <c r="J254" s="74">
        <f t="shared" si="127"/>
        <v>45048</v>
      </c>
      <c r="K254" s="71">
        <f t="shared" si="128"/>
        <v>11122</v>
      </c>
      <c r="L254" s="72">
        <f t="shared" si="129"/>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25">
      <c r="A255" s="52" t="s">
        <v>454</v>
      </c>
      <c r="B255" s="2" t="s">
        <v>130</v>
      </c>
      <c r="C255" s="51" t="str">
        <f t="shared" si="139"/>
        <v>LA England - Castle Point</v>
      </c>
      <c r="D255" s="72">
        <f t="shared" si="121"/>
        <v>35037</v>
      </c>
      <c r="E255" s="72">
        <f t="shared" si="122"/>
        <v>37927</v>
      </c>
      <c r="F255" s="73">
        <f t="shared" si="123"/>
        <v>90524</v>
      </c>
      <c r="G255" s="73">
        <f t="shared" si="124"/>
        <v>44034</v>
      </c>
      <c r="H255" s="74">
        <f t="shared" si="125"/>
        <v>46490</v>
      </c>
      <c r="I255" s="74">
        <f t="shared" si="126"/>
        <v>35037</v>
      </c>
      <c r="J255" s="74">
        <f t="shared" si="127"/>
        <v>37927</v>
      </c>
      <c r="K255" s="71">
        <f t="shared" si="128"/>
        <v>8997</v>
      </c>
      <c r="L255" s="72">
        <f t="shared" si="129"/>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25">
      <c r="A256" s="52" t="s">
        <v>454</v>
      </c>
      <c r="B256" s="2" t="s">
        <v>325</v>
      </c>
      <c r="C256" s="51" t="str">
        <f t="shared" si="139"/>
        <v>LA England - Central Bedfordshire</v>
      </c>
      <c r="D256" s="72">
        <f t="shared" si="121"/>
        <v>111525</v>
      </c>
      <c r="E256" s="72">
        <f t="shared" si="122"/>
        <v>117374</v>
      </c>
      <c r="F256" s="73">
        <f t="shared" si="123"/>
        <v>294096</v>
      </c>
      <c r="G256" s="73">
        <f t="shared" si="124"/>
        <v>144879</v>
      </c>
      <c r="H256" s="74">
        <f t="shared" si="125"/>
        <v>149217</v>
      </c>
      <c r="I256" s="74">
        <f t="shared" si="126"/>
        <v>111525</v>
      </c>
      <c r="J256" s="74">
        <f t="shared" si="127"/>
        <v>117374</v>
      </c>
      <c r="K256" s="71">
        <f t="shared" si="128"/>
        <v>33354</v>
      </c>
      <c r="L256" s="72">
        <f t="shared" si="129"/>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25">
      <c r="A257" s="52" t="s">
        <v>454</v>
      </c>
      <c r="B257" s="2" t="s">
        <v>183</v>
      </c>
      <c r="C257" s="51" t="str">
        <f t="shared" si="139"/>
        <v>LA England - Charnwood</v>
      </c>
      <c r="D257" s="72">
        <f t="shared" si="121"/>
        <v>76477</v>
      </c>
      <c r="E257" s="72">
        <f t="shared" si="122"/>
        <v>75963</v>
      </c>
      <c r="F257" s="73">
        <f t="shared" si="123"/>
        <v>188416</v>
      </c>
      <c r="G257" s="73">
        <f t="shared" si="124"/>
        <v>94974</v>
      </c>
      <c r="H257" s="74">
        <f t="shared" si="125"/>
        <v>93442</v>
      </c>
      <c r="I257" s="74">
        <f t="shared" si="126"/>
        <v>76477</v>
      </c>
      <c r="J257" s="74">
        <f t="shared" si="127"/>
        <v>75963</v>
      </c>
      <c r="K257" s="71">
        <f t="shared" si="128"/>
        <v>18497</v>
      </c>
      <c r="L257" s="72">
        <f t="shared" si="129"/>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25">
      <c r="A258" s="52" t="s">
        <v>454</v>
      </c>
      <c r="B258" s="2" t="s">
        <v>131</v>
      </c>
      <c r="C258" s="51" t="str">
        <f t="shared" si="139"/>
        <v>LA England - Chelmsford</v>
      </c>
      <c r="D258" s="72">
        <f t="shared" si="121"/>
        <v>68889</v>
      </c>
      <c r="E258" s="72">
        <f t="shared" si="122"/>
        <v>72291</v>
      </c>
      <c r="F258" s="73">
        <f t="shared" si="123"/>
        <v>179549</v>
      </c>
      <c r="G258" s="73">
        <f t="shared" si="124"/>
        <v>88666</v>
      </c>
      <c r="H258" s="74">
        <f t="shared" si="125"/>
        <v>90883</v>
      </c>
      <c r="I258" s="74">
        <f t="shared" si="126"/>
        <v>68889</v>
      </c>
      <c r="J258" s="74">
        <f t="shared" si="127"/>
        <v>72291</v>
      </c>
      <c r="K258" s="71">
        <f t="shared" si="128"/>
        <v>19777</v>
      </c>
      <c r="L258" s="72">
        <f t="shared" si="129"/>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25">
      <c r="A259" s="52" t="s">
        <v>454</v>
      </c>
      <c r="B259" s="2" t="s">
        <v>138</v>
      </c>
      <c r="C259" s="51" t="str">
        <f t="shared" si="139"/>
        <v>LA England - Cheltenham</v>
      </c>
      <c r="D259" s="72">
        <f t="shared" si="121"/>
        <v>45339</v>
      </c>
      <c r="E259" s="72">
        <f t="shared" si="122"/>
        <v>47284</v>
      </c>
      <c r="F259" s="73">
        <f t="shared" si="123"/>
        <v>116043</v>
      </c>
      <c r="G259" s="73">
        <f t="shared" si="124"/>
        <v>57177</v>
      </c>
      <c r="H259" s="74">
        <f t="shared" si="125"/>
        <v>58866</v>
      </c>
      <c r="I259" s="74">
        <f t="shared" si="126"/>
        <v>45339</v>
      </c>
      <c r="J259" s="74">
        <f t="shared" si="127"/>
        <v>47284</v>
      </c>
      <c r="K259" s="71">
        <f t="shared" si="128"/>
        <v>11838</v>
      </c>
      <c r="L259" s="72">
        <f t="shared" si="129"/>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25">
      <c r="A260" s="52" t="s">
        <v>454</v>
      </c>
      <c r="B260" s="2" t="s">
        <v>222</v>
      </c>
      <c r="C260" s="51" t="str">
        <f t="shared" si="139"/>
        <v>LA England - Cherwell</v>
      </c>
      <c r="D260" s="72">
        <f t="shared" si="121"/>
        <v>57582</v>
      </c>
      <c r="E260" s="72">
        <f t="shared" si="122"/>
        <v>60162</v>
      </c>
      <c r="F260" s="73">
        <f t="shared" si="123"/>
        <v>151846</v>
      </c>
      <c r="G260" s="73">
        <f t="shared" si="124"/>
        <v>75109</v>
      </c>
      <c r="H260" s="74">
        <f t="shared" si="125"/>
        <v>76737</v>
      </c>
      <c r="I260" s="74">
        <f t="shared" si="126"/>
        <v>57582</v>
      </c>
      <c r="J260" s="74">
        <f t="shared" si="127"/>
        <v>60162</v>
      </c>
      <c r="K260" s="71">
        <f t="shared" si="128"/>
        <v>17527</v>
      </c>
      <c r="L260" s="72">
        <f t="shared" si="129"/>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25">
      <c r="A261" s="52" t="s">
        <v>454</v>
      </c>
      <c r="B261" s="2" t="s">
        <v>314</v>
      </c>
      <c r="C261" s="51" t="str">
        <f t="shared" si="139"/>
        <v>LA England - Cheshire East</v>
      </c>
      <c r="D261" s="72">
        <f t="shared" si="121"/>
        <v>149160</v>
      </c>
      <c r="E261" s="72">
        <f t="shared" si="122"/>
        <v>159439</v>
      </c>
      <c r="F261" s="73">
        <f t="shared" si="123"/>
        <v>386667</v>
      </c>
      <c r="G261" s="73">
        <f t="shared" si="124"/>
        <v>189315</v>
      </c>
      <c r="H261" s="74">
        <f t="shared" si="125"/>
        <v>197352</v>
      </c>
      <c r="I261" s="74">
        <f t="shared" si="126"/>
        <v>149160</v>
      </c>
      <c r="J261" s="74">
        <f t="shared" si="127"/>
        <v>159439</v>
      </c>
      <c r="K261" s="71">
        <f t="shared" si="128"/>
        <v>40155</v>
      </c>
      <c r="L261" s="72">
        <f t="shared" si="129"/>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25">
      <c r="A262" s="52" t="s">
        <v>454</v>
      </c>
      <c r="B262" s="2" t="s">
        <v>315</v>
      </c>
      <c r="C262" s="51" t="str">
        <f t="shared" si="139"/>
        <v>LA England - Cheshire West and Chester</v>
      </c>
      <c r="D262" s="72">
        <f t="shared" si="121"/>
        <v>132048</v>
      </c>
      <c r="E262" s="72">
        <f t="shared" si="122"/>
        <v>142597</v>
      </c>
      <c r="F262" s="73">
        <f t="shared" si="123"/>
        <v>343823</v>
      </c>
      <c r="G262" s="73">
        <f t="shared" si="124"/>
        <v>167615</v>
      </c>
      <c r="H262" s="74">
        <f t="shared" si="125"/>
        <v>176208</v>
      </c>
      <c r="I262" s="74">
        <f t="shared" si="126"/>
        <v>132048</v>
      </c>
      <c r="J262" s="74">
        <f t="shared" si="127"/>
        <v>142597</v>
      </c>
      <c r="K262" s="71">
        <f t="shared" si="128"/>
        <v>35567</v>
      </c>
      <c r="L262" s="72">
        <f t="shared" si="129"/>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25">
      <c r="A263" s="52" t="s">
        <v>454</v>
      </c>
      <c r="B263" s="2" t="s">
        <v>111</v>
      </c>
      <c r="C263" s="51" t="str">
        <f t="shared" si="139"/>
        <v>LA England - Chesterfield</v>
      </c>
      <c r="D263" s="72">
        <f t="shared" si="121"/>
        <v>41438</v>
      </c>
      <c r="E263" s="72">
        <f t="shared" si="122"/>
        <v>43618</v>
      </c>
      <c r="F263" s="73">
        <f t="shared" si="123"/>
        <v>104930</v>
      </c>
      <c r="G263" s="73">
        <f t="shared" si="124"/>
        <v>51500</v>
      </c>
      <c r="H263" s="74">
        <f t="shared" si="125"/>
        <v>53430</v>
      </c>
      <c r="I263" s="74">
        <f t="shared" si="126"/>
        <v>41438</v>
      </c>
      <c r="J263" s="74">
        <f t="shared" si="127"/>
        <v>43618</v>
      </c>
      <c r="K263" s="71">
        <f t="shared" si="128"/>
        <v>10062</v>
      </c>
      <c r="L263" s="72">
        <f t="shared" si="129"/>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25">
      <c r="A264" s="52" t="s">
        <v>454</v>
      </c>
      <c r="B264" s="2" t="s">
        <v>254</v>
      </c>
      <c r="C264" s="51" t="str">
        <f t="shared" si="139"/>
        <v>LA England - Chichester</v>
      </c>
      <c r="D264" s="72">
        <f t="shared" si="121"/>
        <v>46907</v>
      </c>
      <c r="E264" s="72">
        <f t="shared" si="122"/>
        <v>52115</v>
      </c>
      <c r="F264" s="73">
        <f t="shared" si="123"/>
        <v>121508</v>
      </c>
      <c r="G264" s="73">
        <f t="shared" si="124"/>
        <v>58411</v>
      </c>
      <c r="H264" s="74">
        <f t="shared" si="125"/>
        <v>63097</v>
      </c>
      <c r="I264" s="74">
        <f t="shared" si="126"/>
        <v>46907</v>
      </c>
      <c r="J264" s="74">
        <f t="shared" si="127"/>
        <v>52115</v>
      </c>
      <c r="K264" s="71">
        <f t="shared" si="128"/>
        <v>11504</v>
      </c>
      <c r="L264" s="72">
        <f t="shared" si="129"/>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25">
      <c r="A265" s="52" t="s">
        <v>454</v>
      </c>
      <c r="B265" s="2" t="s">
        <v>172</v>
      </c>
      <c r="C265" s="51" t="str">
        <f t="shared" si="139"/>
        <v>LA England - Chorley</v>
      </c>
      <c r="D265" s="72">
        <f t="shared" si="121"/>
        <v>46795</v>
      </c>
      <c r="E265" s="72">
        <f t="shared" si="122"/>
        <v>47642</v>
      </c>
      <c r="F265" s="73">
        <f t="shared" si="123"/>
        <v>118870</v>
      </c>
      <c r="G265" s="73">
        <f t="shared" si="124"/>
        <v>59285</v>
      </c>
      <c r="H265" s="74">
        <f t="shared" si="125"/>
        <v>59585</v>
      </c>
      <c r="I265" s="74">
        <f t="shared" si="126"/>
        <v>46795</v>
      </c>
      <c r="J265" s="74">
        <f t="shared" si="127"/>
        <v>47642</v>
      </c>
      <c r="K265" s="71">
        <f t="shared" si="128"/>
        <v>12490</v>
      </c>
      <c r="L265" s="72">
        <f t="shared" si="129"/>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25">
      <c r="A266" s="52" t="s">
        <v>454</v>
      </c>
      <c r="B266" s="2" t="s">
        <v>31</v>
      </c>
      <c r="C266" s="51" t="str">
        <f t="shared" si="139"/>
        <v>LA England - City of London</v>
      </c>
      <c r="D266" s="72">
        <f t="shared" si="121"/>
        <v>5037</v>
      </c>
      <c r="E266" s="72">
        <f t="shared" si="122"/>
        <v>4076</v>
      </c>
      <c r="F266" s="73">
        <f t="shared" si="123"/>
        <v>10938</v>
      </c>
      <c r="G266" s="73">
        <f t="shared" si="124"/>
        <v>5973</v>
      </c>
      <c r="H266" s="74">
        <f t="shared" si="125"/>
        <v>4965</v>
      </c>
      <c r="I266" s="74">
        <f t="shared" si="126"/>
        <v>5037</v>
      </c>
      <c r="J266" s="74">
        <f t="shared" si="127"/>
        <v>4076</v>
      </c>
      <c r="K266" s="71">
        <f t="shared" si="128"/>
        <v>936</v>
      </c>
      <c r="L266" s="72">
        <f t="shared" si="129"/>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25">
      <c r="A267" s="52" t="s">
        <v>454</v>
      </c>
      <c r="B267" s="2" t="s">
        <v>132</v>
      </c>
      <c r="C267" s="51" t="str">
        <f t="shared" si="139"/>
        <v>LA England - Colchester</v>
      </c>
      <c r="D267" s="72">
        <f t="shared" si="121"/>
        <v>77274</v>
      </c>
      <c r="E267" s="72">
        <f t="shared" si="122"/>
        <v>78996</v>
      </c>
      <c r="F267" s="73">
        <f t="shared" si="123"/>
        <v>197200</v>
      </c>
      <c r="G267" s="73">
        <f t="shared" si="124"/>
        <v>98344</v>
      </c>
      <c r="H267" s="74">
        <f t="shared" si="125"/>
        <v>98856</v>
      </c>
      <c r="I267" s="74">
        <f t="shared" si="126"/>
        <v>77274</v>
      </c>
      <c r="J267" s="74">
        <f t="shared" si="127"/>
        <v>78996</v>
      </c>
      <c r="K267" s="71">
        <f t="shared" si="128"/>
        <v>21070</v>
      </c>
      <c r="L267" s="72">
        <f t="shared" si="129"/>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25">
      <c r="A268" s="52" t="s">
        <v>454</v>
      </c>
      <c r="B268" s="2" t="s">
        <v>106</v>
      </c>
      <c r="C268" s="51" t="str">
        <f t="shared" si="139"/>
        <v>LA England - Copeland</v>
      </c>
      <c r="D268" s="72">
        <f t="shared" si="121"/>
        <v>27279</v>
      </c>
      <c r="E268" s="72">
        <f t="shared" si="122"/>
        <v>27929</v>
      </c>
      <c r="F268" s="73">
        <f t="shared" si="123"/>
        <v>68041</v>
      </c>
      <c r="G268" s="73">
        <f t="shared" si="124"/>
        <v>33907</v>
      </c>
      <c r="H268" s="74">
        <f t="shared" si="125"/>
        <v>34134</v>
      </c>
      <c r="I268" s="74">
        <f t="shared" si="126"/>
        <v>27279</v>
      </c>
      <c r="J268" s="74">
        <f t="shared" si="127"/>
        <v>27929</v>
      </c>
      <c r="K268" s="71">
        <f t="shared" si="128"/>
        <v>6628</v>
      </c>
      <c r="L268" s="72">
        <f t="shared" si="129"/>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25">
      <c r="A269" s="52" t="s">
        <v>454</v>
      </c>
      <c r="B269" s="2" t="s">
        <v>202</v>
      </c>
      <c r="C269" s="51" t="str">
        <f t="shared" si="139"/>
        <v>LA England - Corby</v>
      </c>
      <c r="D269" s="72">
        <f t="shared" si="121"/>
        <v>26747</v>
      </c>
      <c r="E269" s="72">
        <f t="shared" si="122"/>
        <v>28104</v>
      </c>
      <c r="F269" s="73">
        <f t="shared" si="123"/>
        <v>73053</v>
      </c>
      <c r="G269" s="73">
        <f t="shared" si="124"/>
        <v>35996</v>
      </c>
      <c r="H269" s="74">
        <f t="shared" si="125"/>
        <v>37057</v>
      </c>
      <c r="I269" s="74">
        <f t="shared" si="126"/>
        <v>26747</v>
      </c>
      <c r="J269" s="74">
        <f t="shared" si="127"/>
        <v>28104</v>
      </c>
      <c r="K269" s="71">
        <f t="shared" si="128"/>
        <v>9249</v>
      </c>
      <c r="L269" s="72">
        <f t="shared" si="129"/>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25">
      <c r="A270" s="52" t="s">
        <v>454</v>
      </c>
      <c r="B270" s="2" t="s">
        <v>332</v>
      </c>
      <c r="C270" s="51" t="str">
        <f t="shared" si="139"/>
        <v>LA England - Cornwall</v>
      </c>
      <c r="D270" s="72">
        <f t="shared" si="121"/>
        <v>222372</v>
      </c>
      <c r="E270" s="72">
        <f t="shared" si="122"/>
        <v>241973</v>
      </c>
      <c r="F270" s="73">
        <f t="shared" si="123"/>
        <v>573299</v>
      </c>
      <c r="G270" s="73">
        <f t="shared" si="124"/>
        <v>278403</v>
      </c>
      <c r="H270" s="74">
        <f t="shared" si="125"/>
        <v>294896</v>
      </c>
      <c r="I270" s="74">
        <f t="shared" si="126"/>
        <v>222372</v>
      </c>
      <c r="J270" s="74">
        <f t="shared" si="127"/>
        <v>241973</v>
      </c>
      <c r="K270" s="71">
        <f t="shared" si="128"/>
        <v>56031</v>
      </c>
      <c r="L270" s="72">
        <f t="shared" si="129"/>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25">
      <c r="A271" s="52" t="s">
        <v>454</v>
      </c>
      <c r="B271" s="2" t="s">
        <v>139</v>
      </c>
      <c r="C271" s="51" t="str">
        <f t="shared" si="139"/>
        <v>LA England - Cotswold</v>
      </c>
      <c r="D271" s="72">
        <f t="shared" si="121"/>
        <v>35186</v>
      </c>
      <c r="E271" s="72">
        <f t="shared" si="122"/>
        <v>38356</v>
      </c>
      <c r="F271" s="73">
        <f t="shared" si="123"/>
        <v>90264</v>
      </c>
      <c r="G271" s="73">
        <f t="shared" si="124"/>
        <v>43655</v>
      </c>
      <c r="H271" s="74">
        <f t="shared" si="125"/>
        <v>46609</v>
      </c>
      <c r="I271" s="74">
        <f t="shared" si="126"/>
        <v>35186</v>
      </c>
      <c r="J271" s="74">
        <f t="shared" si="127"/>
        <v>38356</v>
      </c>
      <c r="K271" s="71">
        <f t="shared" si="128"/>
        <v>8469</v>
      </c>
      <c r="L271" s="72">
        <f t="shared" si="129"/>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25">
      <c r="A272" s="52" t="s">
        <v>454</v>
      </c>
      <c r="B272" s="2" t="s">
        <v>309</v>
      </c>
      <c r="C272" s="51" t="str">
        <f t="shared" si="139"/>
        <v>LA England - County Durham</v>
      </c>
      <c r="D272" s="72">
        <f t="shared" si="121"/>
        <v>209907</v>
      </c>
      <c r="E272" s="72">
        <f t="shared" si="122"/>
        <v>221263</v>
      </c>
      <c r="F272" s="73">
        <f t="shared" si="123"/>
        <v>533149</v>
      </c>
      <c r="G272" s="73">
        <f t="shared" si="124"/>
        <v>262253</v>
      </c>
      <c r="H272" s="74">
        <f t="shared" si="125"/>
        <v>270896</v>
      </c>
      <c r="I272" s="74">
        <f t="shared" si="126"/>
        <v>209907</v>
      </c>
      <c r="J272" s="74">
        <f t="shared" si="127"/>
        <v>221263</v>
      </c>
      <c r="K272" s="71">
        <f t="shared" si="128"/>
        <v>52346</v>
      </c>
      <c r="L272" s="72">
        <f t="shared" si="129"/>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25">
      <c r="A273" s="52" t="s">
        <v>454</v>
      </c>
      <c r="B273" s="2" t="s">
        <v>87</v>
      </c>
      <c r="C273" s="51" t="str">
        <f t="shared" si="139"/>
        <v>LA England - Coventry</v>
      </c>
      <c r="D273" s="72">
        <f t="shared" ref="D273:D336" si="140">I273</f>
        <v>151665</v>
      </c>
      <c r="E273" s="72">
        <f t="shared" ref="E273:E336" si="141">J273</f>
        <v>146915</v>
      </c>
      <c r="F273" s="73">
        <f t="shared" ref="F273:F336" si="142">G273+H273</f>
        <v>379387</v>
      </c>
      <c r="G273" s="73">
        <f t="shared" ref="G273:G336" si="143">SUM(M273:CY273)</f>
        <v>193290</v>
      </c>
      <c r="H273" s="74">
        <f t="shared" ref="H273:H336" si="144">SUM(CZ273:GL273)</f>
        <v>186097</v>
      </c>
      <c r="I273" s="74">
        <f t="shared" ref="I273:I336" si="145">SUM(AE273:CY273)</f>
        <v>151665</v>
      </c>
      <c r="J273" s="74">
        <f t="shared" ref="J273:J336" si="146">SUM(DR273:GL273)</f>
        <v>146915</v>
      </c>
      <c r="K273" s="71">
        <f t="shared" ref="K273:K336" si="147">SUM(M273:AD273)</f>
        <v>41625</v>
      </c>
      <c r="L273" s="72">
        <f t="shared" ref="L273:L336" si="148">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25">
      <c r="A274" s="52" t="s">
        <v>454</v>
      </c>
      <c r="B274" s="2" t="s">
        <v>208</v>
      </c>
      <c r="C274" s="51" t="str">
        <f t="shared" si="139"/>
        <v>LA England - Craven</v>
      </c>
      <c r="D274" s="72">
        <f t="shared" si="140"/>
        <v>22594</v>
      </c>
      <c r="E274" s="72">
        <f t="shared" si="141"/>
        <v>24631</v>
      </c>
      <c r="F274" s="73">
        <f t="shared" si="142"/>
        <v>57338</v>
      </c>
      <c r="G274" s="73">
        <f t="shared" si="143"/>
        <v>27796</v>
      </c>
      <c r="H274" s="74">
        <f t="shared" si="144"/>
        <v>29542</v>
      </c>
      <c r="I274" s="74">
        <f t="shared" si="145"/>
        <v>22594</v>
      </c>
      <c r="J274" s="74">
        <f t="shared" si="146"/>
        <v>24631</v>
      </c>
      <c r="K274" s="71">
        <f t="shared" si="147"/>
        <v>5202</v>
      </c>
      <c r="L274" s="72">
        <f t="shared" si="148"/>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25">
      <c r="A275" s="52" t="s">
        <v>454</v>
      </c>
      <c r="B275" s="2" t="s">
        <v>255</v>
      </c>
      <c r="C275" s="51" t="str">
        <f t="shared" ref="C275:C338" si="149">CONCATENATE(A275," - ",B275)</f>
        <v>LA England - Crawley</v>
      </c>
      <c r="D275" s="72">
        <f t="shared" si="140"/>
        <v>41927</v>
      </c>
      <c r="E275" s="72">
        <f t="shared" si="141"/>
        <v>42986</v>
      </c>
      <c r="F275" s="73">
        <f t="shared" si="142"/>
        <v>112474</v>
      </c>
      <c r="G275" s="73">
        <f t="shared" si="143"/>
        <v>56312</v>
      </c>
      <c r="H275" s="74">
        <f t="shared" si="144"/>
        <v>56162</v>
      </c>
      <c r="I275" s="74">
        <f t="shared" si="145"/>
        <v>41927</v>
      </c>
      <c r="J275" s="74">
        <f t="shared" si="146"/>
        <v>42986</v>
      </c>
      <c r="K275" s="71">
        <f t="shared" si="147"/>
        <v>14385</v>
      </c>
      <c r="L275" s="72">
        <f t="shared" si="148"/>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25">
      <c r="A276" s="52" t="s">
        <v>454</v>
      </c>
      <c r="B276" s="2" t="s">
        <v>38</v>
      </c>
      <c r="C276" s="51" t="str">
        <f t="shared" si="149"/>
        <v>LA England - Croydon</v>
      </c>
      <c r="D276" s="72">
        <f t="shared" si="140"/>
        <v>140013</v>
      </c>
      <c r="E276" s="72">
        <f t="shared" si="141"/>
        <v>153241</v>
      </c>
      <c r="F276" s="73">
        <f t="shared" si="142"/>
        <v>388563</v>
      </c>
      <c r="G276" s="73">
        <f t="shared" si="143"/>
        <v>188609</v>
      </c>
      <c r="H276" s="74">
        <f t="shared" si="144"/>
        <v>199954</v>
      </c>
      <c r="I276" s="74">
        <f t="shared" si="145"/>
        <v>140013</v>
      </c>
      <c r="J276" s="74">
        <f t="shared" si="146"/>
        <v>153241</v>
      </c>
      <c r="K276" s="71">
        <f t="shared" si="147"/>
        <v>48596</v>
      </c>
      <c r="L276" s="72">
        <f t="shared" si="148"/>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25">
      <c r="A277" s="52" t="s">
        <v>454</v>
      </c>
      <c r="B277" s="2" t="s">
        <v>155</v>
      </c>
      <c r="C277" s="51" t="str">
        <f t="shared" si="149"/>
        <v>LA England - Dacorum</v>
      </c>
      <c r="D277" s="72">
        <f t="shared" si="140"/>
        <v>57953</v>
      </c>
      <c r="E277" s="72">
        <f t="shared" si="141"/>
        <v>61939</v>
      </c>
      <c r="F277" s="73">
        <f t="shared" si="142"/>
        <v>155457</v>
      </c>
      <c r="G277" s="73">
        <f t="shared" si="143"/>
        <v>76266</v>
      </c>
      <c r="H277" s="74">
        <f t="shared" si="144"/>
        <v>79191</v>
      </c>
      <c r="I277" s="74">
        <f t="shared" si="145"/>
        <v>57953</v>
      </c>
      <c r="J277" s="74">
        <f t="shared" si="146"/>
        <v>61939</v>
      </c>
      <c r="K277" s="71">
        <f t="shared" si="147"/>
        <v>18313</v>
      </c>
      <c r="L277" s="72">
        <f t="shared" si="148"/>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25">
      <c r="A278" s="52" t="s">
        <v>454</v>
      </c>
      <c r="B278" s="2" t="s">
        <v>285</v>
      </c>
      <c r="C278" s="51" t="str">
        <f t="shared" si="149"/>
        <v>LA England - Darlington</v>
      </c>
      <c r="D278" s="72">
        <f t="shared" si="140"/>
        <v>40700</v>
      </c>
      <c r="E278" s="72">
        <f t="shared" si="141"/>
        <v>44069</v>
      </c>
      <c r="F278" s="73">
        <f t="shared" si="142"/>
        <v>107402</v>
      </c>
      <c r="G278" s="73">
        <f t="shared" si="143"/>
        <v>52257</v>
      </c>
      <c r="H278" s="74">
        <f t="shared" si="144"/>
        <v>55145</v>
      </c>
      <c r="I278" s="74">
        <f t="shared" si="145"/>
        <v>40700</v>
      </c>
      <c r="J278" s="74">
        <f t="shared" si="146"/>
        <v>44069</v>
      </c>
      <c r="K278" s="71">
        <f t="shared" si="147"/>
        <v>11557</v>
      </c>
      <c r="L278" s="72">
        <f t="shared" si="148"/>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25">
      <c r="A279" s="52" t="s">
        <v>454</v>
      </c>
      <c r="B279" s="2" t="s">
        <v>164</v>
      </c>
      <c r="C279" s="51" t="str">
        <f t="shared" si="149"/>
        <v>LA England - Dartford</v>
      </c>
      <c r="D279" s="72">
        <f t="shared" si="140"/>
        <v>41603</v>
      </c>
      <c r="E279" s="72">
        <f t="shared" si="141"/>
        <v>43844</v>
      </c>
      <c r="F279" s="73">
        <f t="shared" si="142"/>
        <v>114051</v>
      </c>
      <c r="G279" s="73">
        <f t="shared" si="143"/>
        <v>56272</v>
      </c>
      <c r="H279" s="74">
        <f t="shared" si="144"/>
        <v>57779</v>
      </c>
      <c r="I279" s="74">
        <f t="shared" si="145"/>
        <v>41603</v>
      </c>
      <c r="J279" s="74">
        <f t="shared" si="146"/>
        <v>43844</v>
      </c>
      <c r="K279" s="71">
        <f t="shared" si="147"/>
        <v>14669</v>
      </c>
      <c r="L279" s="72">
        <f t="shared" si="148"/>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25">
      <c r="A280" s="52" t="s">
        <v>454</v>
      </c>
      <c r="B280" s="2" t="s">
        <v>203</v>
      </c>
      <c r="C280" s="51" t="str">
        <f t="shared" si="149"/>
        <v>LA England - Daventry</v>
      </c>
      <c r="D280" s="72">
        <f t="shared" si="140"/>
        <v>33831</v>
      </c>
      <c r="E280" s="72">
        <f t="shared" si="141"/>
        <v>34911</v>
      </c>
      <c r="F280" s="73">
        <f t="shared" si="142"/>
        <v>86951</v>
      </c>
      <c r="G280" s="73">
        <f t="shared" si="143"/>
        <v>42985</v>
      </c>
      <c r="H280" s="74">
        <f t="shared" si="144"/>
        <v>43966</v>
      </c>
      <c r="I280" s="74">
        <f t="shared" si="145"/>
        <v>33831</v>
      </c>
      <c r="J280" s="74">
        <f t="shared" si="146"/>
        <v>34911</v>
      </c>
      <c r="K280" s="71">
        <f t="shared" si="147"/>
        <v>9154</v>
      </c>
      <c r="L280" s="72">
        <f t="shared" si="148"/>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25">
      <c r="A281" s="52" t="s">
        <v>454</v>
      </c>
      <c r="B281" s="2" t="s">
        <v>317</v>
      </c>
      <c r="C281" s="51" t="str">
        <f t="shared" si="149"/>
        <v>LA England - Derby</v>
      </c>
      <c r="D281" s="72">
        <f t="shared" si="140"/>
        <v>97118</v>
      </c>
      <c r="E281" s="72">
        <f t="shared" si="141"/>
        <v>100005</v>
      </c>
      <c r="F281" s="73">
        <f t="shared" si="142"/>
        <v>256814</v>
      </c>
      <c r="G281" s="73">
        <f t="shared" si="143"/>
        <v>127639</v>
      </c>
      <c r="H281" s="74">
        <f t="shared" si="144"/>
        <v>129175</v>
      </c>
      <c r="I281" s="74">
        <f t="shared" si="145"/>
        <v>97118</v>
      </c>
      <c r="J281" s="74">
        <f t="shared" si="146"/>
        <v>100005</v>
      </c>
      <c r="K281" s="71">
        <f t="shared" si="147"/>
        <v>30521</v>
      </c>
      <c r="L281" s="72">
        <f t="shared" si="148"/>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25">
      <c r="A282" s="52" t="s">
        <v>454</v>
      </c>
      <c r="B282" s="2" t="s">
        <v>112</v>
      </c>
      <c r="C282" s="51" t="str">
        <f t="shared" si="149"/>
        <v>LA England - Derbyshire Dales</v>
      </c>
      <c r="D282" s="72">
        <f t="shared" si="140"/>
        <v>29502</v>
      </c>
      <c r="E282" s="72">
        <f t="shared" si="141"/>
        <v>30659</v>
      </c>
      <c r="F282" s="73">
        <f t="shared" si="142"/>
        <v>72422</v>
      </c>
      <c r="G282" s="73">
        <f t="shared" si="143"/>
        <v>35645</v>
      </c>
      <c r="H282" s="74">
        <f t="shared" si="144"/>
        <v>36777</v>
      </c>
      <c r="I282" s="74">
        <f t="shared" si="145"/>
        <v>29502</v>
      </c>
      <c r="J282" s="74">
        <f t="shared" si="146"/>
        <v>30659</v>
      </c>
      <c r="K282" s="71">
        <f t="shared" si="147"/>
        <v>6143</v>
      </c>
      <c r="L282" s="72">
        <f t="shared" si="148"/>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25">
      <c r="A283" s="52" t="s">
        <v>454</v>
      </c>
      <c r="B283" s="2" t="s">
        <v>78</v>
      </c>
      <c r="C283" s="51" t="str">
        <f t="shared" si="149"/>
        <v>LA England - Doncaster</v>
      </c>
      <c r="D283" s="72">
        <f t="shared" si="140"/>
        <v>121030</v>
      </c>
      <c r="E283" s="72">
        <f t="shared" si="141"/>
        <v>124393</v>
      </c>
      <c r="F283" s="73">
        <f t="shared" si="142"/>
        <v>312785</v>
      </c>
      <c r="G283" s="73">
        <f t="shared" si="143"/>
        <v>155520</v>
      </c>
      <c r="H283" s="74">
        <f t="shared" si="144"/>
        <v>157265</v>
      </c>
      <c r="I283" s="74">
        <f t="shared" si="145"/>
        <v>121030</v>
      </c>
      <c r="J283" s="74">
        <f t="shared" si="146"/>
        <v>124393</v>
      </c>
      <c r="K283" s="71">
        <f t="shared" si="147"/>
        <v>34490</v>
      </c>
      <c r="L283" s="72">
        <f t="shared" si="148"/>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25">
      <c r="A284" s="52" t="s">
        <v>454</v>
      </c>
      <c r="B284" s="2" t="s">
        <v>28</v>
      </c>
      <c r="C284" s="51" t="str">
        <f t="shared" si="149"/>
        <v>LA England - Dorset</v>
      </c>
      <c r="D284" s="72">
        <f t="shared" si="140"/>
        <v>151011</v>
      </c>
      <c r="E284" s="72">
        <f t="shared" si="141"/>
        <v>161082</v>
      </c>
      <c r="F284" s="73">
        <f t="shared" si="142"/>
        <v>379791</v>
      </c>
      <c r="G284" s="73">
        <f t="shared" si="143"/>
        <v>185684</v>
      </c>
      <c r="H284" s="74">
        <f t="shared" si="144"/>
        <v>194107</v>
      </c>
      <c r="I284" s="74">
        <f t="shared" si="145"/>
        <v>151011</v>
      </c>
      <c r="J284" s="74">
        <f t="shared" si="146"/>
        <v>161082</v>
      </c>
      <c r="K284" s="71">
        <f t="shared" si="147"/>
        <v>34673</v>
      </c>
      <c r="L284" s="72">
        <f t="shared" si="148"/>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25">
      <c r="A285" s="52" t="s">
        <v>454</v>
      </c>
      <c r="B285" s="2" t="s">
        <v>165</v>
      </c>
      <c r="C285" s="51" t="str">
        <f t="shared" si="149"/>
        <v>LA England - Dover</v>
      </c>
      <c r="D285" s="72">
        <f t="shared" si="140"/>
        <v>46534</v>
      </c>
      <c r="E285" s="72">
        <f t="shared" si="141"/>
        <v>48710</v>
      </c>
      <c r="F285" s="73">
        <f t="shared" si="142"/>
        <v>118514</v>
      </c>
      <c r="G285" s="73">
        <f t="shared" si="143"/>
        <v>58453</v>
      </c>
      <c r="H285" s="74">
        <f t="shared" si="144"/>
        <v>60061</v>
      </c>
      <c r="I285" s="74">
        <f t="shared" si="145"/>
        <v>46534</v>
      </c>
      <c r="J285" s="74">
        <f t="shared" si="146"/>
        <v>48710</v>
      </c>
      <c r="K285" s="71">
        <f t="shared" si="147"/>
        <v>11919</v>
      </c>
      <c r="L285" s="72">
        <f t="shared" si="148"/>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25">
      <c r="A286" s="52" t="s">
        <v>454</v>
      </c>
      <c r="B286" s="2" t="s">
        <v>88</v>
      </c>
      <c r="C286" s="51" t="str">
        <f t="shared" si="149"/>
        <v>LA England - Dudley</v>
      </c>
      <c r="D286" s="72">
        <f t="shared" si="140"/>
        <v>122507</v>
      </c>
      <c r="E286" s="72">
        <f t="shared" si="141"/>
        <v>130262</v>
      </c>
      <c r="F286" s="73">
        <f t="shared" si="142"/>
        <v>322363</v>
      </c>
      <c r="G286" s="73">
        <f t="shared" si="143"/>
        <v>157963</v>
      </c>
      <c r="H286" s="74">
        <f t="shared" si="144"/>
        <v>164400</v>
      </c>
      <c r="I286" s="74">
        <f t="shared" si="145"/>
        <v>122507</v>
      </c>
      <c r="J286" s="74">
        <f t="shared" si="146"/>
        <v>130262</v>
      </c>
      <c r="K286" s="71">
        <f t="shared" si="147"/>
        <v>35456</v>
      </c>
      <c r="L286" s="72">
        <f t="shared" si="148"/>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25">
      <c r="A287" s="52" t="s">
        <v>454</v>
      </c>
      <c r="B287" s="2" t="s">
        <v>39</v>
      </c>
      <c r="C287" s="51" t="str">
        <f t="shared" si="149"/>
        <v>LA England - Ealing</v>
      </c>
      <c r="D287" s="72">
        <f t="shared" si="140"/>
        <v>129479</v>
      </c>
      <c r="E287" s="72">
        <f t="shared" si="141"/>
        <v>128656</v>
      </c>
      <c r="F287" s="73">
        <f t="shared" si="142"/>
        <v>340341</v>
      </c>
      <c r="G287" s="73">
        <f t="shared" si="143"/>
        <v>171769</v>
      </c>
      <c r="H287" s="74">
        <f t="shared" si="144"/>
        <v>168572</v>
      </c>
      <c r="I287" s="74">
        <f t="shared" si="145"/>
        <v>129479</v>
      </c>
      <c r="J287" s="74">
        <f t="shared" si="146"/>
        <v>128656</v>
      </c>
      <c r="K287" s="71">
        <f t="shared" si="147"/>
        <v>42290</v>
      </c>
      <c r="L287" s="72">
        <f t="shared" si="148"/>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25">
      <c r="A288" s="52" t="s">
        <v>454</v>
      </c>
      <c r="B288" s="2" t="s">
        <v>99</v>
      </c>
      <c r="C288" s="51" t="str">
        <f t="shared" si="149"/>
        <v>LA England - East Cambridgeshire</v>
      </c>
      <c r="D288" s="72">
        <f t="shared" si="140"/>
        <v>34081</v>
      </c>
      <c r="E288" s="72">
        <f t="shared" si="141"/>
        <v>36495</v>
      </c>
      <c r="F288" s="73">
        <f t="shared" si="142"/>
        <v>90172</v>
      </c>
      <c r="G288" s="73">
        <f t="shared" si="143"/>
        <v>44166</v>
      </c>
      <c r="H288" s="74">
        <f t="shared" si="144"/>
        <v>46006</v>
      </c>
      <c r="I288" s="74">
        <f t="shared" si="145"/>
        <v>34081</v>
      </c>
      <c r="J288" s="74">
        <f t="shared" si="146"/>
        <v>36495</v>
      </c>
      <c r="K288" s="71">
        <f t="shared" si="147"/>
        <v>10085</v>
      </c>
      <c r="L288" s="72">
        <f t="shared" si="148"/>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25">
      <c r="A289" s="52" t="s">
        <v>454</v>
      </c>
      <c r="B289" s="2" t="s">
        <v>117</v>
      </c>
      <c r="C289" s="51" t="str">
        <f t="shared" si="149"/>
        <v>LA England - East Devon</v>
      </c>
      <c r="D289" s="72">
        <f t="shared" si="140"/>
        <v>57713</v>
      </c>
      <c r="E289" s="72">
        <f t="shared" si="141"/>
        <v>63868</v>
      </c>
      <c r="F289" s="73">
        <f t="shared" si="142"/>
        <v>148080</v>
      </c>
      <c r="G289" s="73">
        <f t="shared" si="143"/>
        <v>71418</v>
      </c>
      <c r="H289" s="74">
        <f t="shared" si="144"/>
        <v>76662</v>
      </c>
      <c r="I289" s="74">
        <f t="shared" si="145"/>
        <v>57713</v>
      </c>
      <c r="J289" s="74">
        <f t="shared" si="146"/>
        <v>63868</v>
      </c>
      <c r="K289" s="71">
        <f t="shared" si="147"/>
        <v>13705</v>
      </c>
      <c r="L289" s="72">
        <f t="shared" si="148"/>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25">
      <c r="A290" s="52" t="s">
        <v>454</v>
      </c>
      <c r="B290" s="2" t="s">
        <v>145</v>
      </c>
      <c r="C290" s="51" t="str">
        <f t="shared" si="149"/>
        <v>LA England - East Hampshire</v>
      </c>
      <c r="D290" s="72">
        <f t="shared" si="140"/>
        <v>46879</v>
      </c>
      <c r="E290" s="72">
        <f t="shared" si="141"/>
        <v>51756</v>
      </c>
      <c r="F290" s="73">
        <f t="shared" si="142"/>
        <v>123838</v>
      </c>
      <c r="G290" s="73">
        <f t="shared" si="143"/>
        <v>59672</v>
      </c>
      <c r="H290" s="74">
        <f t="shared" si="144"/>
        <v>64166</v>
      </c>
      <c r="I290" s="74">
        <f t="shared" si="145"/>
        <v>46879</v>
      </c>
      <c r="J290" s="74">
        <f t="shared" si="146"/>
        <v>51756</v>
      </c>
      <c r="K290" s="71">
        <f t="shared" si="147"/>
        <v>12793</v>
      </c>
      <c r="L290" s="72">
        <f t="shared" si="148"/>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25">
      <c r="A291" s="52" t="s">
        <v>454</v>
      </c>
      <c r="B291" s="2" t="s">
        <v>156</v>
      </c>
      <c r="C291" s="51" t="str">
        <f t="shared" si="149"/>
        <v>LA England - East Hertfordshire</v>
      </c>
      <c r="D291" s="72">
        <f t="shared" si="140"/>
        <v>57061</v>
      </c>
      <c r="E291" s="72">
        <f t="shared" si="141"/>
        <v>61103</v>
      </c>
      <c r="F291" s="73">
        <f t="shared" si="142"/>
        <v>151786</v>
      </c>
      <c r="G291" s="73">
        <f t="shared" si="143"/>
        <v>74340</v>
      </c>
      <c r="H291" s="74">
        <f t="shared" si="144"/>
        <v>77446</v>
      </c>
      <c r="I291" s="74">
        <f t="shared" si="145"/>
        <v>57061</v>
      </c>
      <c r="J291" s="74">
        <f t="shared" si="146"/>
        <v>61103</v>
      </c>
      <c r="K291" s="71">
        <f t="shared" si="147"/>
        <v>17279</v>
      </c>
      <c r="L291" s="72">
        <f t="shared" si="148"/>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25">
      <c r="A292" s="52" t="s">
        <v>454</v>
      </c>
      <c r="B292" s="2" t="s">
        <v>190</v>
      </c>
      <c r="C292" s="51" t="str">
        <f t="shared" si="149"/>
        <v>LA England - East Lindsey</v>
      </c>
      <c r="D292" s="72">
        <f t="shared" si="140"/>
        <v>56932</v>
      </c>
      <c r="E292" s="72">
        <f t="shared" si="141"/>
        <v>60759</v>
      </c>
      <c r="F292" s="73">
        <f t="shared" si="142"/>
        <v>142030</v>
      </c>
      <c r="G292" s="73">
        <f t="shared" si="143"/>
        <v>69303</v>
      </c>
      <c r="H292" s="74">
        <f t="shared" si="144"/>
        <v>72727</v>
      </c>
      <c r="I292" s="74">
        <f t="shared" si="145"/>
        <v>56932</v>
      </c>
      <c r="J292" s="74">
        <f t="shared" si="146"/>
        <v>60759</v>
      </c>
      <c r="K292" s="71">
        <f t="shared" si="147"/>
        <v>12371</v>
      </c>
      <c r="L292" s="72">
        <f t="shared" si="148"/>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25">
      <c r="A293" s="52" t="s">
        <v>454</v>
      </c>
      <c r="B293" s="2" t="s">
        <v>204</v>
      </c>
      <c r="C293" s="51" t="str">
        <f t="shared" si="149"/>
        <v>LA England - East Northamptonshire</v>
      </c>
      <c r="D293" s="72">
        <f t="shared" si="140"/>
        <v>36467</v>
      </c>
      <c r="E293" s="72">
        <f t="shared" si="141"/>
        <v>38347</v>
      </c>
      <c r="F293" s="73">
        <f t="shared" si="142"/>
        <v>95103</v>
      </c>
      <c r="G293" s="73">
        <f t="shared" si="143"/>
        <v>46924</v>
      </c>
      <c r="H293" s="74">
        <f t="shared" si="144"/>
        <v>48179</v>
      </c>
      <c r="I293" s="74">
        <f t="shared" si="145"/>
        <v>36467</v>
      </c>
      <c r="J293" s="74">
        <f t="shared" si="146"/>
        <v>38347</v>
      </c>
      <c r="K293" s="71">
        <f t="shared" si="147"/>
        <v>10457</v>
      </c>
      <c r="L293" s="72">
        <f t="shared" si="148"/>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25">
      <c r="A294" s="52" t="s">
        <v>454</v>
      </c>
      <c r="B294" s="2" t="s">
        <v>290</v>
      </c>
      <c r="C294" s="51" t="str">
        <f t="shared" si="149"/>
        <v>LA England - East Riding of Yorkshire</v>
      </c>
      <c r="D294" s="72">
        <f t="shared" si="140"/>
        <v>135669</v>
      </c>
      <c r="E294" s="72">
        <f t="shared" si="141"/>
        <v>144154</v>
      </c>
      <c r="F294" s="73">
        <f t="shared" si="142"/>
        <v>343201</v>
      </c>
      <c r="G294" s="73">
        <f t="shared" si="143"/>
        <v>168372</v>
      </c>
      <c r="H294" s="74">
        <f t="shared" si="144"/>
        <v>174829</v>
      </c>
      <c r="I294" s="74">
        <f t="shared" si="145"/>
        <v>135669</v>
      </c>
      <c r="J294" s="74">
        <f t="shared" si="146"/>
        <v>144154</v>
      </c>
      <c r="K294" s="71">
        <f t="shared" si="147"/>
        <v>32703</v>
      </c>
      <c r="L294" s="72">
        <f t="shared" si="148"/>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25">
      <c r="A295" s="52" t="s">
        <v>454</v>
      </c>
      <c r="B295" s="2" t="s">
        <v>229</v>
      </c>
      <c r="C295" s="51" t="str">
        <f t="shared" si="149"/>
        <v>LA England - East Staffordshire</v>
      </c>
      <c r="D295" s="72">
        <f t="shared" si="140"/>
        <v>47251</v>
      </c>
      <c r="E295" s="72">
        <f t="shared" si="141"/>
        <v>47314</v>
      </c>
      <c r="F295" s="73">
        <f t="shared" si="142"/>
        <v>120923</v>
      </c>
      <c r="G295" s="73">
        <f t="shared" si="143"/>
        <v>60907</v>
      </c>
      <c r="H295" s="74">
        <f t="shared" si="144"/>
        <v>60016</v>
      </c>
      <c r="I295" s="74">
        <f t="shared" si="145"/>
        <v>47251</v>
      </c>
      <c r="J295" s="74">
        <f t="shared" si="146"/>
        <v>47314</v>
      </c>
      <c r="K295" s="71">
        <f t="shared" si="147"/>
        <v>13656</v>
      </c>
      <c r="L295" s="72">
        <f t="shared" si="148"/>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25">
      <c r="A296" s="52" t="s">
        <v>454</v>
      </c>
      <c r="B296" s="2" t="s">
        <v>441</v>
      </c>
      <c r="C296" s="51" t="str">
        <f t="shared" si="149"/>
        <v>LA England - East Suffolk</v>
      </c>
      <c r="D296" s="72">
        <f t="shared" si="140"/>
        <v>97771</v>
      </c>
      <c r="E296" s="72">
        <f t="shared" si="141"/>
        <v>105433</v>
      </c>
      <c r="F296" s="73">
        <f t="shared" si="142"/>
        <v>250373</v>
      </c>
      <c r="G296" s="73">
        <f t="shared" si="143"/>
        <v>121712</v>
      </c>
      <c r="H296" s="74">
        <f t="shared" si="144"/>
        <v>128661</v>
      </c>
      <c r="I296" s="74">
        <f t="shared" si="145"/>
        <v>97771</v>
      </c>
      <c r="J296" s="74">
        <f t="shared" si="146"/>
        <v>105433</v>
      </c>
      <c r="K296" s="71">
        <f t="shared" si="147"/>
        <v>23941</v>
      </c>
      <c r="L296" s="72">
        <f t="shared" si="148"/>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25">
      <c r="A297" s="52" t="s">
        <v>454</v>
      </c>
      <c r="B297" s="2" t="s">
        <v>123</v>
      </c>
      <c r="C297" s="51" t="str">
        <f t="shared" si="149"/>
        <v>LA England - Eastbourne</v>
      </c>
      <c r="D297" s="72">
        <f t="shared" si="140"/>
        <v>39988</v>
      </c>
      <c r="E297" s="72">
        <f t="shared" si="141"/>
        <v>43411</v>
      </c>
      <c r="F297" s="73">
        <f t="shared" si="142"/>
        <v>103324</v>
      </c>
      <c r="G297" s="73">
        <f t="shared" si="143"/>
        <v>50247</v>
      </c>
      <c r="H297" s="74">
        <f t="shared" si="144"/>
        <v>53077</v>
      </c>
      <c r="I297" s="74">
        <f t="shared" si="145"/>
        <v>39988</v>
      </c>
      <c r="J297" s="74">
        <f t="shared" si="146"/>
        <v>43411</v>
      </c>
      <c r="K297" s="71">
        <f t="shared" si="147"/>
        <v>10259</v>
      </c>
      <c r="L297" s="72">
        <f t="shared" si="148"/>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25">
      <c r="A298" s="52" t="s">
        <v>454</v>
      </c>
      <c r="B298" s="2" t="s">
        <v>146</v>
      </c>
      <c r="C298" s="51" t="str">
        <f t="shared" si="149"/>
        <v>LA England - Eastleigh</v>
      </c>
      <c r="D298" s="72">
        <f t="shared" si="140"/>
        <v>50989</v>
      </c>
      <c r="E298" s="72">
        <f t="shared" si="141"/>
        <v>55391</v>
      </c>
      <c r="F298" s="73">
        <f t="shared" si="142"/>
        <v>135520</v>
      </c>
      <c r="G298" s="73">
        <f t="shared" si="143"/>
        <v>65910</v>
      </c>
      <c r="H298" s="74">
        <f t="shared" si="144"/>
        <v>69610</v>
      </c>
      <c r="I298" s="74">
        <f t="shared" si="145"/>
        <v>50989</v>
      </c>
      <c r="J298" s="74">
        <f t="shared" si="146"/>
        <v>55391</v>
      </c>
      <c r="K298" s="71">
        <f t="shared" si="147"/>
        <v>14921</v>
      </c>
      <c r="L298" s="72">
        <f t="shared" si="148"/>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25">
      <c r="A299" s="52" t="s">
        <v>454</v>
      </c>
      <c r="B299" s="2" t="s">
        <v>107</v>
      </c>
      <c r="C299" s="51" t="str">
        <f t="shared" si="149"/>
        <v>LA England - Eden</v>
      </c>
      <c r="D299" s="72">
        <f t="shared" si="140"/>
        <v>21918</v>
      </c>
      <c r="E299" s="72">
        <f t="shared" si="141"/>
        <v>22701</v>
      </c>
      <c r="F299" s="73">
        <f t="shared" si="142"/>
        <v>53754</v>
      </c>
      <c r="G299" s="73">
        <f t="shared" si="143"/>
        <v>26685</v>
      </c>
      <c r="H299" s="74">
        <f t="shared" si="144"/>
        <v>27069</v>
      </c>
      <c r="I299" s="74">
        <f t="shared" si="145"/>
        <v>21918</v>
      </c>
      <c r="J299" s="74">
        <f t="shared" si="146"/>
        <v>22701</v>
      </c>
      <c r="K299" s="71">
        <f t="shared" si="147"/>
        <v>4767</v>
      </c>
      <c r="L299" s="72">
        <f t="shared" si="148"/>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25">
      <c r="A300" s="52" t="s">
        <v>454</v>
      </c>
      <c r="B300" s="2" t="s">
        <v>239</v>
      </c>
      <c r="C300" s="51" t="str">
        <f t="shared" si="149"/>
        <v>LA England - Elmbridge</v>
      </c>
      <c r="D300" s="72">
        <f t="shared" si="140"/>
        <v>49113</v>
      </c>
      <c r="E300" s="72">
        <f t="shared" si="141"/>
        <v>54130</v>
      </c>
      <c r="F300" s="73">
        <f t="shared" si="142"/>
        <v>137215</v>
      </c>
      <c r="G300" s="73">
        <f t="shared" si="143"/>
        <v>66477</v>
      </c>
      <c r="H300" s="74">
        <f t="shared" si="144"/>
        <v>70738</v>
      </c>
      <c r="I300" s="74">
        <f t="shared" si="145"/>
        <v>49113</v>
      </c>
      <c r="J300" s="74">
        <f t="shared" si="146"/>
        <v>54130</v>
      </c>
      <c r="K300" s="71">
        <f t="shared" si="147"/>
        <v>17364</v>
      </c>
      <c r="L300" s="72">
        <f t="shared" si="148"/>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25">
      <c r="A301" s="52" t="s">
        <v>454</v>
      </c>
      <c r="B301" s="2" t="s">
        <v>40</v>
      </c>
      <c r="C301" s="51" t="str">
        <f t="shared" si="149"/>
        <v>LA England - Enfield</v>
      </c>
      <c r="D301" s="72">
        <f t="shared" si="140"/>
        <v>120374</v>
      </c>
      <c r="E301" s="72">
        <f t="shared" si="141"/>
        <v>128827</v>
      </c>
      <c r="F301" s="73">
        <f t="shared" si="142"/>
        <v>333587</v>
      </c>
      <c r="G301" s="73">
        <f t="shared" si="143"/>
        <v>163819</v>
      </c>
      <c r="H301" s="74">
        <f t="shared" si="144"/>
        <v>169768</v>
      </c>
      <c r="I301" s="74">
        <f t="shared" si="145"/>
        <v>120374</v>
      </c>
      <c r="J301" s="74">
        <f t="shared" si="146"/>
        <v>128827</v>
      </c>
      <c r="K301" s="71">
        <f t="shared" si="147"/>
        <v>43445</v>
      </c>
      <c r="L301" s="72">
        <f t="shared" si="148"/>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25">
      <c r="A302" s="52" t="s">
        <v>454</v>
      </c>
      <c r="B302" s="2" t="s">
        <v>133</v>
      </c>
      <c r="C302" s="51" t="str">
        <f t="shared" si="149"/>
        <v>LA England - Epping Forest</v>
      </c>
      <c r="D302" s="72">
        <f t="shared" si="140"/>
        <v>49423</v>
      </c>
      <c r="E302" s="72">
        <f t="shared" si="141"/>
        <v>54582</v>
      </c>
      <c r="F302" s="73">
        <f t="shared" si="142"/>
        <v>132175</v>
      </c>
      <c r="G302" s="73">
        <f t="shared" si="143"/>
        <v>63888</v>
      </c>
      <c r="H302" s="74">
        <f t="shared" si="144"/>
        <v>68287</v>
      </c>
      <c r="I302" s="74">
        <f t="shared" si="145"/>
        <v>49423</v>
      </c>
      <c r="J302" s="74">
        <f t="shared" si="146"/>
        <v>54582</v>
      </c>
      <c r="K302" s="71">
        <f t="shared" si="147"/>
        <v>14465</v>
      </c>
      <c r="L302" s="72">
        <f t="shared" si="148"/>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25">
      <c r="A303" s="52" t="s">
        <v>454</v>
      </c>
      <c r="B303" s="2" t="s">
        <v>240</v>
      </c>
      <c r="C303" s="51" t="str">
        <f t="shared" si="149"/>
        <v>LA England - Epsom and Ewell</v>
      </c>
      <c r="D303" s="72">
        <f t="shared" si="140"/>
        <v>29578</v>
      </c>
      <c r="E303" s="72">
        <f t="shared" si="141"/>
        <v>32365</v>
      </c>
      <c r="F303" s="73">
        <f t="shared" si="142"/>
        <v>81003</v>
      </c>
      <c r="G303" s="73">
        <f t="shared" si="143"/>
        <v>39360</v>
      </c>
      <c r="H303" s="74">
        <f t="shared" si="144"/>
        <v>41643</v>
      </c>
      <c r="I303" s="74">
        <f t="shared" si="145"/>
        <v>29578</v>
      </c>
      <c r="J303" s="74">
        <f t="shared" si="146"/>
        <v>32365</v>
      </c>
      <c r="K303" s="71">
        <f t="shared" si="147"/>
        <v>9782</v>
      </c>
      <c r="L303" s="72">
        <f t="shared" si="148"/>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25">
      <c r="A304" s="52" t="s">
        <v>454</v>
      </c>
      <c r="B304" s="2" t="s">
        <v>113</v>
      </c>
      <c r="C304" s="51" t="str">
        <f t="shared" si="149"/>
        <v>LA England - Erewash</v>
      </c>
      <c r="D304" s="72">
        <f t="shared" si="140"/>
        <v>44500</v>
      </c>
      <c r="E304" s="72">
        <f t="shared" si="141"/>
        <v>47882</v>
      </c>
      <c r="F304" s="73">
        <f t="shared" si="142"/>
        <v>115332</v>
      </c>
      <c r="G304" s="73">
        <f t="shared" si="143"/>
        <v>56438</v>
      </c>
      <c r="H304" s="74">
        <f t="shared" si="144"/>
        <v>58894</v>
      </c>
      <c r="I304" s="74">
        <f t="shared" si="145"/>
        <v>44500</v>
      </c>
      <c r="J304" s="74">
        <f t="shared" si="146"/>
        <v>47882</v>
      </c>
      <c r="K304" s="71">
        <f t="shared" si="147"/>
        <v>11938</v>
      </c>
      <c r="L304" s="72">
        <f t="shared" si="148"/>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25">
      <c r="A305" s="52" t="s">
        <v>454</v>
      </c>
      <c r="B305" s="2" t="s">
        <v>118</v>
      </c>
      <c r="C305" s="51" t="str">
        <f t="shared" si="149"/>
        <v>LA England - Exeter</v>
      </c>
      <c r="D305" s="72">
        <f t="shared" si="140"/>
        <v>55230</v>
      </c>
      <c r="E305" s="72">
        <f t="shared" si="141"/>
        <v>55340</v>
      </c>
      <c r="F305" s="73">
        <f t="shared" si="142"/>
        <v>133333</v>
      </c>
      <c r="G305" s="73">
        <f t="shared" si="143"/>
        <v>66930</v>
      </c>
      <c r="H305" s="74">
        <f t="shared" si="144"/>
        <v>66403</v>
      </c>
      <c r="I305" s="74">
        <f t="shared" si="145"/>
        <v>55230</v>
      </c>
      <c r="J305" s="74">
        <f t="shared" si="146"/>
        <v>55340</v>
      </c>
      <c r="K305" s="71">
        <f t="shared" si="147"/>
        <v>11700</v>
      </c>
      <c r="L305" s="72">
        <f t="shared" si="148"/>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25">
      <c r="A306" s="52" t="s">
        <v>454</v>
      </c>
      <c r="B306" s="2" t="s">
        <v>147</v>
      </c>
      <c r="C306" s="51" t="str">
        <f t="shared" si="149"/>
        <v>LA England - Fareham</v>
      </c>
      <c r="D306" s="72">
        <f t="shared" si="140"/>
        <v>45585</v>
      </c>
      <c r="E306" s="72">
        <f t="shared" si="141"/>
        <v>48865</v>
      </c>
      <c r="F306" s="73">
        <f t="shared" si="142"/>
        <v>116338</v>
      </c>
      <c r="G306" s="73">
        <f t="shared" si="143"/>
        <v>56769</v>
      </c>
      <c r="H306" s="74">
        <f t="shared" si="144"/>
        <v>59569</v>
      </c>
      <c r="I306" s="74">
        <f t="shared" si="145"/>
        <v>45585</v>
      </c>
      <c r="J306" s="74">
        <f t="shared" si="146"/>
        <v>48865</v>
      </c>
      <c r="K306" s="71">
        <f t="shared" si="147"/>
        <v>11184</v>
      </c>
      <c r="L306" s="72">
        <f t="shared" si="148"/>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25">
      <c r="A307" s="52" t="s">
        <v>454</v>
      </c>
      <c r="B307" s="2" t="s">
        <v>100</v>
      </c>
      <c r="C307" s="51" t="str">
        <f t="shared" si="149"/>
        <v>LA England - Fenland</v>
      </c>
      <c r="D307" s="72">
        <f t="shared" si="140"/>
        <v>40125</v>
      </c>
      <c r="E307" s="72">
        <f t="shared" si="141"/>
        <v>41599</v>
      </c>
      <c r="F307" s="73">
        <f t="shared" si="142"/>
        <v>102080</v>
      </c>
      <c r="G307" s="73">
        <f t="shared" si="143"/>
        <v>50542</v>
      </c>
      <c r="H307" s="74">
        <f t="shared" si="144"/>
        <v>51538</v>
      </c>
      <c r="I307" s="74">
        <f t="shared" si="145"/>
        <v>40125</v>
      </c>
      <c r="J307" s="74">
        <f t="shared" si="146"/>
        <v>41599</v>
      </c>
      <c r="K307" s="71">
        <f t="shared" si="147"/>
        <v>10417</v>
      </c>
      <c r="L307" s="72">
        <f t="shared" si="148"/>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25">
      <c r="A308" s="52" t="s">
        <v>454</v>
      </c>
      <c r="B308" s="2" t="s">
        <v>442</v>
      </c>
      <c r="C308" s="51" t="str">
        <f t="shared" si="149"/>
        <v>LA England - Folkestone and Hythe</v>
      </c>
      <c r="D308" s="72">
        <f t="shared" si="140"/>
        <v>45114</v>
      </c>
      <c r="E308" s="72">
        <f t="shared" si="141"/>
        <v>46946</v>
      </c>
      <c r="F308" s="73">
        <f t="shared" si="142"/>
        <v>113320</v>
      </c>
      <c r="G308" s="73">
        <f t="shared" si="143"/>
        <v>56077</v>
      </c>
      <c r="H308" s="74">
        <f t="shared" si="144"/>
        <v>57243</v>
      </c>
      <c r="I308" s="74">
        <f t="shared" si="145"/>
        <v>45114</v>
      </c>
      <c r="J308" s="74">
        <f t="shared" si="146"/>
        <v>46946</v>
      </c>
      <c r="K308" s="71">
        <f t="shared" si="147"/>
        <v>10963</v>
      </c>
      <c r="L308" s="72">
        <f t="shared" si="148"/>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25">
      <c r="A309" s="52" t="s">
        <v>454</v>
      </c>
      <c r="B309" s="2" t="s">
        <v>140</v>
      </c>
      <c r="C309" s="51" t="str">
        <f t="shared" si="149"/>
        <v>LA England - Forest of Dean</v>
      </c>
      <c r="D309" s="72">
        <f t="shared" si="140"/>
        <v>34559</v>
      </c>
      <c r="E309" s="72">
        <f t="shared" si="141"/>
        <v>36221</v>
      </c>
      <c r="F309" s="73">
        <f t="shared" si="142"/>
        <v>87107</v>
      </c>
      <c r="G309" s="73">
        <f t="shared" si="143"/>
        <v>42753</v>
      </c>
      <c r="H309" s="74">
        <f t="shared" si="144"/>
        <v>44354</v>
      </c>
      <c r="I309" s="74">
        <f t="shared" si="145"/>
        <v>34559</v>
      </c>
      <c r="J309" s="74">
        <f t="shared" si="146"/>
        <v>36221</v>
      </c>
      <c r="K309" s="71">
        <f t="shared" si="147"/>
        <v>8194</v>
      </c>
      <c r="L309" s="72">
        <f t="shared" si="148"/>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25">
      <c r="A310" s="52" t="s">
        <v>454</v>
      </c>
      <c r="B310" s="2" t="s">
        <v>173</v>
      </c>
      <c r="C310" s="51" t="str">
        <f t="shared" si="149"/>
        <v>LA England - Fylde</v>
      </c>
      <c r="D310" s="72">
        <f t="shared" si="140"/>
        <v>32379</v>
      </c>
      <c r="E310" s="72">
        <f t="shared" si="141"/>
        <v>34619</v>
      </c>
      <c r="F310" s="73">
        <f t="shared" si="142"/>
        <v>81211</v>
      </c>
      <c r="G310" s="73">
        <f t="shared" si="143"/>
        <v>39498</v>
      </c>
      <c r="H310" s="74">
        <f t="shared" si="144"/>
        <v>41713</v>
      </c>
      <c r="I310" s="74">
        <f t="shared" si="145"/>
        <v>32379</v>
      </c>
      <c r="J310" s="74">
        <f t="shared" si="146"/>
        <v>34619</v>
      </c>
      <c r="K310" s="71">
        <f t="shared" si="147"/>
        <v>7119</v>
      </c>
      <c r="L310" s="72">
        <f t="shared" si="148"/>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25">
      <c r="A311" s="52" t="s">
        <v>454</v>
      </c>
      <c r="B311" s="2" t="s">
        <v>81</v>
      </c>
      <c r="C311" s="51" t="str">
        <f t="shared" si="149"/>
        <v>LA England - Gateshead</v>
      </c>
      <c r="D311" s="72">
        <f t="shared" si="140"/>
        <v>79605</v>
      </c>
      <c r="E311" s="72">
        <f t="shared" si="141"/>
        <v>83144</v>
      </c>
      <c r="F311" s="73">
        <f t="shared" si="142"/>
        <v>201950</v>
      </c>
      <c r="G311" s="73">
        <f t="shared" si="143"/>
        <v>99495</v>
      </c>
      <c r="H311" s="74">
        <f t="shared" si="144"/>
        <v>102455</v>
      </c>
      <c r="I311" s="74">
        <f t="shared" si="145"/>
        <v>79605</v>
      </c>
      <c r="J311" s="74">
        <f t="shared" si="146"/>
        <v>83144</v>
      </c>
      <c r="K311" s="71">
        <f t="shared" si="147"/>
        <v>19890</v>
      </c>
      <c r="L311" s="72">
        <f t="shared" si="148"/>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25">
      <c r="A312" s="52" t="s">
        <v>454</v>
      </c>
      <c r="B312" s="2" t="s">
        <v>218</v>
      </c>
      <c r="C312" s="51" t="str">
        <f t="shared" si="149"/>
        <v>LA England - Gedling</v>
      </c>
      <c r="D312" s="72">
        <f t="shared" si="140"/>
        <v>45358</v>
      </c>
      <c r="E312" s="72">
        <f t="shared" si="141"/>
        <v>49314</v>
      </c>
      <c r="F312" s="73">
        <f t="shared" si="142"/>
        <v>118239</v>
      </c>
      <c r="G312" s="73">
        <f t="shared" si="143"/>
        <v>57550</v>
      </c>
      <c r="H312" s="74">
        <f t="shared" si="144"/>
        <v>60689</v>
      </c>
      <c r="I312" s="74">
        <f t="shared" si="145"/>
        <v>45358</v>
      </c>
      <c r="J312" s="74">
        <f t="shared" si="146"/>
        <v>49314</v>
      </c>
      <c r="K312" s="71">
        <f t="shared" si="147"/>
        <v>12192</v>
      </c>
      <c r="L312" s="72">
        <f t="shared" si="148"/>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25">
      <c r="A313" s="52" t="s">
        <v>454</v>
      </c>
      <c r="B313" s="2" t="s">
        <v>141</v>
      </c>
      <c r="C313" s="51" t="str">
        <f t="shared" si="149"/>
        <v>LA England - Gloucester</v>
      </c>
      <c r="D313" s="72">
        <f t="shared" si="140"/>
        <v>49457</v>
      </c>
      <c r="E313" s="72">
        <f t="shared" si="141"/>
        <v>51464</v>
      </c>
      <c r="F313" s="73">
        <f t="shared" si="142"/>
        <v>129709</v>
      </c>
      <c r="G313" s="73">
        <f t="shared" si="143"/>
        <v>64144</v>
      </c>
      <c r="H313" s="74">
        <f t="shared" si="144"/>
        <v>65565</v>
      </c>
      <c r="I313" s="74">
        <f t="shared" si="145"/>
        <v>49457</v>
      </c>
      <c r="J313" s="74">
        <f t="shared" si="146"/>
        <v>51464</v>
      </c>
      <c r="K313" s="71">
        <f t="shared" si="147"/>
        <v>14687</v>
      </c>
      <c r="L313" s="72">
        <f t="shared" si="148"/>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25">
      <c r="A314" s="52" t="s">
        <v>454</v>
      </c>
      <c r="B314" s="2" t="s">
        <v>148</v>
      </c>
      <c r="C314" s="51" t="str">
        <f t="shared" si="149"/>
        <v>LA England - Gosport</v>
      </c>
      <c r="D314" s="72">
        <f t="shared" si="140"/>
        <v>32997</v>
      </c>
      <c r="E314" s="72">
        <f t="shared" si="141"/>
        <v>34245</v>
      </c>
      <c r="F314" s="73">
        <f t="shared" si="142"/>
        <v>84679</v>
      </c>
      <c r="G314" s="73">
        <f t="shared" si="143"/>
        <v>42105</v>
      </c>
      <c r="H314" s="74">
        <f t="shared" si="144"/>
        <v>42574</v>
      </c>
      <c r="I314" s="74">
        <f t="shared" si="145"/>
        <v>32997</v>
      </c>
      <c r="J314" s="74">
        <f t="shared" si="146"/>
        <v>34245</v>
      </c>
      <c r="K314" s="71">
        <f t="shared" si="147"/>
        <v>9108</v>
      </c>
      <c r="L314" s="72">
        <f t="shared" si="148"/>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25">
      <c r="A315" s="52" t="s">
        <v>454</v>
      </c>
      <c r="B315" s="2" t="s">
        <v>166</v>
      </c>
      <c r="C315" s="51" t="str">
        <f t="shared" si="149"/>
        <v>LA England - Gravesham</v>
      </c>
      <c r="D315" s="72">
        <f t="shared" si="140"/>
        <v>39534</v>
      </c>
      <c r="E315" s="72">
        <f t="shared" si="141"/>
        <v>41805</v>
      </c>
      <c r="F315" s="73">
        <f t="shared" si="142"/>
        <v>106890</v>
      </c>
      <c r="G315" s="73">
        <f t="shared" si="143"/>
        <v>52578</v>
      </c>
      <c r="H315" s="74">
        <f t="shared" si="144"/>
        <v>54312</v>
      </c>
      <c r="I315" s="74">
        <f t="shared" si="145"/>
        <v>39534</v>
      </c>
      <c r="J315" s="74">
        <f t="shared" si="146"/>
        <v>41805</v>
      </c>
      <c r="K315" s="71">
        <f t="shared" si="147"/>
        <v>13044</v>
      </c>
      <c r="L315" s="72">
        <f t="shared" si="148"/>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25">
      <c r="A316" s="52" t="s">
        <v>454</v>
      </c>
      <c r="B316" s="2" t="s">
        <v>197</v>
      </c>
      <c r="C316" s="51" t="str">
        <f t="shared" si="149"/>
        <v>LA England - Great Yarmouth</v>
      </c>
      <c r="D316" s="72">
        <f t="shared" si="140"/>
        <v>38863</v>
      </c>
      <c r="E316" s="72">
        <f t="shared" si="141"/>
        <v>40576</v>
      </c>
      <c r="F316" s="73">
        <f t="shared" si="142"/>
        <v>99198</v>
      </c>
      <c r="G316" s="73">
        <f t="shared" si="143"/>
        <v>48991</v>
      </c>
      <c r="H316" s="74">
        <f t="shared" si="144"/>
        <v>50207</v>
      </c>
      <c r="I316" s="74">
        <f t="shared" si="145"/>
        <v>38863</v>
      </c>
      <c r="J316" s="74">
        <f t="shared" si="146"/>
        <v>40576</v>
      </c>
      <c r="K316" s="71">
        <f t="shared" si="147"/>
        <v>10128</v>
      </c>
      <c r="L316" s="72">
        <f t="shared" si="148"/>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25">
      <c r="A317" s="52" t="s">
        <v>454</v>
      </c>
      <c r="B317" s="2" t="s">
        <v>41</v>
      </c>
      <c r="C317" s="51" t="str">
        <f t="shared" si="149"/>
        <v>LA England - Greenwich</v>
      </c>
      <c r="D317" s="72">
        <f t="shared" si="140"/>
        <v>110715</v>
      </c>
      <c r="E317" s="72">
        <f t="shared" si="141"/>
        <v>108825</v>
      </c>
      <c r="F317" s="73">
        <f t="shared" si="142"/>
        <v>289034</v>
      </c>
      <c r="G317" s="73">
        <f t="shared" si="143"/>
        <v>146138</v>
      </c>
      <c r="H317" s="74">
        <f t="shared" si="144"/>
        <v>142896</v>
      </c>
      <c r="I317" s="74">
        <f t="shared" si="145"/>
        <v>110715</v>
      </c>
      <c r="J317" s="74">
        <f t="shared" si="146"/>
        <v>108825</v>
      </c>
      <c r="K317" s="71">
        <f t="shared" si="147"/>
        <v>35423</v>
      </c>
      <c r="L317" s="72">
        <f t="shared" si="148"/>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25">
      <c r="A318" s="52" t="s">
        <v>454</v>
      </c>
      <c r="B318" s="2" t="s">
        <v>241</v>
      </c>
      <c r="C318" s="51" t="str">
        <f t="shared" si="149"/>
        <v>LA England - Guildford</v>
      </c>
      <c r="D318" s="72">
        <f t="shared" si="140"/>
        <v>60389</v>
      </c>
      <c r="E318" s="72">
        <f t="shared" si="141"/>
        <v>60595</v>
      </c>
      <c r="F318" s="73">
        <f t="shared" si="142"/>
        <v>150352</v>
      </c>
      <c r="G318" s="73">
        <f t="shared" si="143"/>
        <v>75512</v>
      </c>
      <c r="H318" s="74">
        <f t="shared" si="144"/>
        <v>74840</v>
      </c>
      <c r="I318" s="74">
        <f t="shared" si="145"/>
        <v>60389</v>
      </c>
      <c r="J318" s="74">
        <f t="shared" si="146"/>
        <v>60595</v>
      </c>
      <c r="K318" s="71">
        <f t="shared" si="147"/>
        <v>15123</v>
      </c>
      <c r="L318" s="72">
        <f t="shared" si="148"/>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25">
      <c r="A319" s="52" t="s">
        <v>454</v>
      </c>
      <c r="B319" s="2" t="s">
        <v>42</v>
      </c>
      <c r="C319" s="51" t="str">
        <f t="shared" si="149"/>
        <v>LA England - Hackney</v>
      </c>
      <c r="D319" s="72">
        <f t="shared" si="140"/>
        <v>107855</v>
      </c>
      <c r="E319" s="72">
        <f t="shared" si="141"/>
        <v>109258</v>
      </c>
      <c r="F319" s="73">
        <f t="shared" si="142"/>
        <v>280941</v>
      </c>
      <c r="G319" s="73">
        <f t="shared" si="143"/>
        <v>140381</v>
      </c>
      <c r="H319" s="74">
        <f t="shared" si="144"/>
        <v>140560</v>
      </c>
      <c r="I319" s="74">
        <f t="shared" si="145"/>
        <v>107855</v>
      </c>
      <c r="J319" s="74">
        <f t="shared" si="146"/>
        <v>109258</v>
      </c>
      <c r="K319" s="71">
        <f t="shared" si="147"/>
        <v>32526</v>
      </c>
      <c r="L319" s="72">
        <f t="shared" si="148"/>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25">
      <c r="A320" s="52" t="s">
        <v>454</v>
      </c>
      <c r="B320" s="2" t="s">
        <v>288</v>
      </c>
      <c r="C320" s="51" t="str">
        <f t="shared" si="149"/>
        <v>LA England - Halton</v>
      </c>
      <c r="D320" s="72">
        <f t="shared" si="140"/>
        <v>48515</v>
      </c>
      <c r="E320" s="72">
        <f t="shared" si="141"/>
        <v>52399</v>
      </c>
      <c r="F320" s="73">
        <f t="shared" si="142"/>
        <v>129759</v>
      </c>
      <c r="G320" s="73">
        <f t="shared" si="143"/>
        <v>63295</v>
      </c>
      <c r="H320" s="74">
        <f t="shared" si="144"/>
        <v>66464</v>
      </c>
      <c r="I320" s="74">
        <f t="shared" si="145"/>
        <v>48515</v>
      </c>
      <c r="J320" s="74">
        <f t="shared" si="146"/>
        <v>52399</v>
      </c>
      <c r="K320" s="71">
        <f t="shared" si="147"/>
        <v>14780</v>
      </c>
      <c r="L320" s="72">
        <f t="shared" si="148"/>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25">
      <c r="A321" s="52" t="s">
        <v>454</v>
      </c>
      <c r="B321" s="2" t="s">
        <v>209</v>
      </c>
      <c r="C321" s="51" t="str">
        <f t="shared" si="149"/>
        <v>LA England - Hambleton</v>
      </c>
      <c r="D321" s="72">
        <f t="shared" si="140"/>
        <v>36546</v>
      </c>
      <c r="E321" s="72">
        <f t="shared" si="141"/>
        <v>38920</v>
      </c>
      <c r="F321" s="73">
        <f t="shared" si="142"/>
        <v>91932</v>
      </c>
      <c r="G321" s="73">
        <f t="shared" si="143"/>
        <v>44992</v>
      </c>
      <c r="H321" s="74">
        <f t="shared" si="144"/>
        <v>46940</v>
      </c>
      <c r="I321" s="74">
        <f t="shared" si="145"/>
        <v>36546</v>
      </c>
      <c r="J321" s="74">
        <f t="shared" si="146"/>
        <v>38920</v>
      </c>
      <c r="K321" s="71">
        <f t="shared" si="147"/>
        <v>8446</v>
      </c>
      <c r="L321" s="72">
        <f t="shared" si="148"/>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25">
      <c r="A322" s="52" t="s">
        <v>454</v>
      </c>
      <c r="B322" s="2" t="s">
        <v>43</v>
      </c>
      <c r="C322" s="51" t="str">
        <f t="shared" si="149"/>
        <v>LA England - Hammersmith and Fulham</v>
      </c>
      <c r="D322" s="72">
        <f t="shared" si="140"/>
        <v>72164</v>
      </c>
      <c r="E322" s="72">
        <f t="shared" si="141"/>
        <v>74269</v>
      </c>
      <c r="F322" s="73">
        <f t="shared" si="142"/>
        <v>183544</v>
      </c>
      <c r="G322" s="73">
        <f t="shared" si="143"/>
        <v>90972</v>
      </c>
      <c r="H322" s="74">
        <f t="shared" si="144"/>
        <v>92572</v>
      </c>
      <c r="I322" s="74">
        <f t="shared" si="145"/>
        <v>72164</v>
      </c>
      <c r="J322" s="74">
        <f t="shared" si="146"/>
        <v>74269</v>
      </c>
      <c r="K322" s="71">
        <f t="shared" si="147"/>
        <v>18808</v>
      </c>
      <c r="L322" s="72">
        <f t="shared" si="148"/>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25">
      <c r="A323" s="52" t="s">
        <v>454</v>
      </c>
      <c r="B323" s="2" t="s">
        <v>184</v>
      </c>
      <c r="C323" s="51" t="str">
        <f t="shared" si="149"/>
        <v>LA England - Harborough</v>
      </c>
      <c r="D323" s="72">
        <f t="shared" si="140"/>
        <v>36903</v>
      </c>
      <c r="E323" s="72">
        <f t="shared" si="141"/>
        <v>38958</v>
      </c>
      <c r="F323" s="73">
        <f t="shared" si="142"/>
        <v>95537</v>
      </c>
      <c r="G323" s="73">
        <f t="shared" si="143"/>
        <v>47084</v>
      </c>
      <c r="H323" s="74">
        <f t="shared" si="144"/>
        <v>48453</v>
      </c>
      <c r="I323" s="74">
        <f t="shared" si="145"/>
        <v>36903</v>
      </c>
      <c r="J323" s="74">
        <f t="shared" si="146"/>
        <v>38958</v>
      </c>
      <c r="K323" s="71">
        <f t="shared" si="147"/>
        <v>10181</v>
      </c>
      <c r="L323" s="72">
        <f t="shared" si="148"/>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25">
      <c r="A324" s="52" t="s">
        <v>454</v>
      </c>
      <c r="B324" s="2" t="s">
        <v>44</v>
      </c>
      <c r="C324" s="51" t="str">
        <f t="shared" si="149"/>
        <v>LA England - Haringey</v>
      </c>
      <c r="D324" s="72">
        <f t="shared" si="140"/>
        <v>105036</v>
      </c>
      <c r="E324" s="72">
        <f t="shared" si="141"/>
        <v>101863</v>
      </c>
      <c r="F324" s="73">
        <f t="shared" si="142"/>
        <v>266357</v>
      </c>
      <c r="G324" s="73">
        <f t="shared" si="143"/>
        <v>135322</v>
      </c>
      <c r="H324" s="74">
        <f t="shared" si="144"/>
        <v>131035</v>
      </c>
      <c r="I324" s="74">
        <f t="shared" si="145"/>
        <v>105036</v>
      </c>
      <c r="J324" s="74">
        <f t="shared" si="146"/>
        <v>101863</v>
      </c>
      <c r="K324" s="71">
        <f t="shared" si="147"/>
        <v>30286</v>
      </c>
      <c r="L324" s="72">
        <f t="shared" si="148"/>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25">
      <c r="A325" s="52" t="s">
        <v>454</v>
      </c>
      <c r="B325" s="2" t="s">
        <v>134</v>
      </c>
      <c r="C325" s="51" t="str">
        <f t="shared" si="149"/>
        <v>LA England - Harlow</v>
      </c>
      <c r="D325" s="72">
        <f t="shared" si="140"/>
        <v>31194</v>
      </c>
      <c r="E325" s="72">
        <f t="shared" si="141"/>
        <v>34217</v>
      </c>
      <c r="F325" s="73">
        <f t="shared" si="142"/>
        <v>87280</v>
      </c>
      <c r="G325" s="73">
        <f t="shared" si="143"/>
        <v>42379</v>
      </c>
      <c r="H325" s="74">
        <f t="shared" si="144"/>
        <v>44901</v>
      </c>
      <c r="I325" s="74">
        <f t="shared" si="145"/>
        <v>31194</v>
      </c>
      <c r="J325" s="74">
        <f t="shared" si="146"/>
        <v>34217</v>
      </c>
      <c r="K325" s="71">
        <f t="shared" si="147"/>
        <v>11185</v>
      </c>
      <c r="L325" s="72">
        <f t="shared" si="148"/>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25">
      <c r="A326" s="52" t="s">
        <v>454</v>
      </c>
      <c r="B326" s="2" t="s">
        <v>210</v>
      </c>
      <c r="C326" s="51" t="str">
        <f t="shared" si="149"/>
        <v>LA England - Harrogate</v>
      </c>
      <c r="D326" s="72">
        <f t="shared" si="140"/>
        <v>61918</v>
      </c>
      <c r="E326" s="72">
        <f t="shared" si="141"/>
        <v>66477</v>
      </c>
      <c r="F326" s="73">
        <f t="shared" si="142"/>
        <v>161545</v>
      </c>
      <c r="G326" s="73">
        <f t="shared" si="143"/>
        <v>79180</v>
      </c>
      <c r="H326" s="74">
        <f t="shared" si="144"/>
        <v>82365</v>
      </c>
      <c r="I326" s="74">
        <f t="shared" si="145"/>
        <v>61918</v>
      </c>
      <c r="J326" s="74">
        <f t="shared" si="146"/>
        <v>66477</v>
      </c>
      <c r="K326" s="71">
        <f t="shared" si="147"/>
        <v>17262</v>
      </c>
      <c r="L326" s="72">
        <f t="shared" si="148"/>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25">
      <c r="A327" s="52" t="s">
        <v>454</v>
      </c>
      <c r="B327" s="2" t="s">
        <v>45</v>
      </c>
      <c r="C327" s="51" t="str">
        <f t="shared" si="149"/>
        <v>LA England - Harrow</v>
      </c>
      <c r="D327" s="72">
        <f t="shared" si="140"/>
        <v>95968</v>
      </c>
      <c r="E327" s="72">
        <f t="shared" si="141"/>
        <v>96399</v>
      </c>
      <c r="F327" s="73">
        <f t="shared" si="142"/>
        <v>252338</v>
      </c>
      <c r="G327" s="73">
        <f t="shared" si="143"/>
        <v>126802</v>
      </c>
      <c r="H327" s="74">
        <f t="shared" si="144"/>
        <v>125536</v>
      </c>
      <c r="I327" s="74">
        <f t="shared" si="145"/>
        <v>95968</v>
      </c>
      <c r="J327" s="74">
        <f t="shared" si="146"/>
        <v>96399</v>
      </c>
      <c r="K327" s="71">
        <f t="shared" si="147"/>
        <v>30834</v>
      </c>
      <c r="L327" s="72">
        <f t="shared" si="148"/>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25">
      <c r="A328" s="52" t="s">
        <v>454</v>
      </c>
      <c r="B328" s="2" t="s">
        <v>149</v>
      </c>
      <c r="C328" s="51" t="str">
        <f t="shared" si="149"/>
        <v>LA England - Hart</v>
      </c>
      <c r="D328" s="72">
        <f t="shared" si="140"/>
        <v>37086</v>
      </c>
      <c r="E328" s="72">
        <f t="shared" si="141"/>
        <v>38820</v>
      </c>
      <c r="F328" s="73">
        <f t="shared" si="142"/>
        <v>97608</v>
      </c>
      <c r="G328" s="73">
        <f t="shared" si="143"/>
        <v>48215</v>
      </c>
      <c r="H328" s="74">
        <f t="shared" si="144"/>
        <v>49393</v>
      </c>
      <c r="I328" s="74">
        <f t="shared" si="145"/>
        <v>37086</v>
      </c>
      <c r="J328" s="74">
        <f t="shared" si="146"/>
        <v>38820</v>
      </c>
      <c r="K328" s="71">
        <f t="shared" si="147"/>
        <v>11129</v>
      </c>
      <c r="L328" s="72">
        <f t="shared" si="148"/>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25">
      <c r="A329" s="52" t="s">
        <v>454</v>
      </c>
      <c r="B329" s="2" t="s">
        <v>310</v>
      </c>
      <c r="C329" s="51" t="str">
        <f t="shared" si="149"/>
        <v>LA England - Hartlepool</v>
      </c>
      <c r="D329" s="72">
        <f t="shared" si="140"/>
        <v>35705</v>
      </c>
      <c r="E329" s="72">
        <f t="shared" si="141"/>
        <v>38023</v>
      </c>
      <c r="F329" s="73">
        <f t="shared" si="142"/>
        <v>93836</v>
      </c>
      <c r="G329" s="73">
        <f t="shared" si="143"/>
        <v>46005</v>
      </c>
      <c r="H329" s="74">
        <f t="shared" si="144"/>
        <v>47831</v>
      </c>
      <c r="I329" s="74">
        <f t="shared" si="145"/>
        <v>35705</v>
      </c>
      <c r="J329" s="74">
        <f t="shared" si="146"/>
        <v>38023</v>
      </c>
      <c r="K329" s="71">
        <f t="shared" si="147"/>
        <v>10300</v>
      </c>
      <c r="L329" s="72">
        <f t="shared" si="148"/>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25">
      <c r="A330" s="52" t="s">
        <v>454</v>
      </c>
      <c r="B330" s="2" t="s">
        <v>124</v>
      </c>
      <c r="C330" s="51" t="str">
        <f t="shared" si="149"/>
        <v>LA England - Hastings</v>
      </c>
      <c r="D330" s="72">
        <f t="shared" si="140"/>
        <v>35462</v>
      </c>
      <c r="E330" s="72">
        <f t="shared" si="141"/>
        <v>37937</v>
      </c>
      <c r="F330" s="73">
        <f t="shared" si="142"/>
        <v>92554</v>
      </c>
      <c r="G330" s="73">
        <f t="shared" si="143"/>
        <v>45286</v>
      </c>
      <c r="H330" s="74">
        <f t="shared" si="144"/>
        <v>47268</v>
      </c>
      <c r="I330" s="74">
        <f t="shared" si="145"/>
        <v>35462</v>
      </c>
      <c r="J330" s="74">
        <f t="shared" si="146"/>
        <v>37937</v>
      </c>
      <c r="K330" s="71">
        <f t="shared" si="147"/>
        <v>9824</v>
      </c>
      <c r="L330" s="72">
        <f t="shared" si="148"/>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25">
      <c r="A331" s="52" t="s">
        <v>454</v>
      </c>
      <c r="B331" s="2" t="s">
        <v>150</v>
      </c>
      <c r="C331" s="51" t="str">
        <f t="shared" si="149"/>
        <v>LA England - Havant</v>
      </c>
      <c r="D331" s="72">
        <f t="shared" si="140"/>
        <v>48312</v>
      </c>
      <c r="E331" s="72">
        <f t="shared" si="141"/>
        <v>52994</v>
      </c>
      <c r="F331" s="73">
        <f t="shared" si="142"/>
        <v>126339</v>
      </c>
      <c r="G331" s="73">
        <f t="shared" si="143"/>
        <v>61231</v>
      </c>
      <c r="H331" s="74">
        <f t="shared" si="144"/>
        <v>65108</v>
      </c>
      <c r="I331" s="74">
        <f t="shared" si="145"/>
        <v>48312</v>
      </c>
      <c r="J331" s="74">
        <f t="shared" si="146"/>
        <v>52994</v>
      </c>
      <c r="K331" s="71">
        <f t="shared" si="147"/>
        <v>12919</v>
      </c>
      <c r="L331" s="72">
        <f t="shared" si="148"/>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25">
      <c r="A332" s="52" t="s">
        <v>454</v>
      </c>
      <c r="B332" s="2" t="s">
        <v>46</v>
      </c>
      <c r="C332" s="51" t="str">
        <f t="shared" si="149"/>
        <v>LA England - Havering</v>
      </c>
      <c r="D332" s="72">
        <f t="shared" si="140"/>
        <v>95499</v>
      </c>
      <c r="E332" s="72">
        <f t="shared" si="141"/>
        <v>106132</v>
      </c>
      <c r="F332" s="73">
        <f t="shared" si="142"/>
        <v>260651</v>
      </c>
      <c r="G332" s="73">
        <f t="shared" si="143"/>
        <v>125614</v>
      </c>
      <c r="H332" s="74">
        <f t="shared" si="144"/>
        <v>135037</v>
      </c>
      <c r="I332" s="74">
        <f t="shared" si="145"/>
        <v>95499</v>
      </c>
      <c r="J332" s="74">
        <f t="shared" si="146"/>
        <v>106132</v>
      </c>
      <c r="K332" s="71">
        <f t="shared" si="147"/>
        <v>30115</v>
      </c>
      <c r="L332" s="72">
        <f t="shared" si="148"/>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25">
      <c r="A333" s="52" t="s">
        <v>454</v>
      </c>
      <c r="B333" s="2" t="s">
        <v>321</v>
      </c>
      <c r="C333" s="51" t="str">
        <f t="shared" si="149"/>
        <v>LA England - Herefordshire, County of</v>
      </c>
      <c r="D333" s="72">
        <f t="shared" si="140"/>
        <v>77142</v>
      </c>
      <c r="E333" s="72">
        <f t="shared" si="141"/>
        <v>80444</v>
      </c>
      <c r="F333" s="73">
        <f t="shared" si="142"/>
        <v>193615</v>
      </c>
      <c r="G333" s="73">
        <f t="shared" si="143"/>
        <v>95775</v>
      </c>
      <c r="H333" s="74">
        <f t="shared" si="144"/>
        <v>97840</v>
      </c>
      <c r="I333" s="74">
        <f t="shared" si="145"/>
        <v>77142</v>
      </c>
      <c r="J333" s="74">
        <f t="shared" si="146"/>
        <v>80444</v>
      </c>
      <c r="K333" s="71">
        <f t="shared" si="147"/>
        <v>18633</v>
      </c>
      <c r="L333" s="72">
        <f t="shared" si="148"/>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25">
      <c r="A334" s="52" t="s">
        <v>454</v>
      </c>
      <c r="B334" s="2" t="s">
        <v>157</v>
      </c>
      <c r="C334" s="51" t="str">
        <f t="shared" si="149"/>
        <v>LA England - Hertsmere</v>
      </c>
      <c r="D334" s="72">
        <f t="shared" si="140"/>
        <v>37573</v>
      </c>
      <c r="E334" s="72">
        <f t="shared" si="141"/>
        <v>42699</v>
      </c>
      <c r="F334" s="73">
        <f t="shared" si="142"/>
        <v>105471</v>
      </c>
      <c r="G334" s="73">
        <f t="shared" si="143"/>
        <v>50420</v>
      </c>
      <c r="H334" s="74">
        <f t="shared" si="144"/>
        <v>55051</v>
      </c>
      <c r="I334" s="74">
        <f t="shared" si="145"/>
        <v>37573</v>
      </c>
      <c r="J334" s="74">
        <f t="shared" si="146"/>
        <v>42699</v>
      </c>
      <c r="K334" s="71">
        <f t="shared" si="147"/>
        <v>12847</v>
      </c>
      <c r="L334" s="72">
        <f t="shared" si="148"/>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25">
      <c r="A335" s="52" t="s">
        <v>454</v>
      </c>
      <c r="B335" s="2" t="s">
        <v>114</v>
      </c>
      <c r="C335" s="51" t="str">
        <f t="shared" si="149"/>
        <v>LA England - High Peak</v>
      </c>
      <c r="D335" s="72">
        <f t="shared" si="140"/>
        <v>36682</v>
      </c>
      <c r="E335" s="72">
        <f t="shared" si="141"/>
        <v>38355</v>
      </c>
      <c r="F335" s="73">
        <f t="shared" si="142"/>
        <v>92633</v>
      </c>
      <c r="G335" s="73">
        <f t="shared" si="143"/>
        <v>45639</v>
      </c>
      <c r="H335" s="74">
        <f t="shared" si="144"/>
        <v>46994</v>
      </c>
      <c r="I335" s="74">
        <f t="shared" si="145"/>
        <v>36682</v>
      </c>
      <c r="J335" s="74">
        <f t="shared" si="146"/>
        <v>38355</v>
      </c>
      <c r="K335" s="71">
        <f t="shared" si="147"/>
        <v>8957</v>
      </c>
      <c r="L335" s="72">
        <f t="shared" si="148"/>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25">
      <c r="A336" s="52" t="s">
        <v>454</v>
      </c>
      <c r="B336" s="2" t="s">
        <v>47</v>
      </c>
      <c r="C336" s="51" t="str">
        <f t="shared" si="149"/>
        <v>LA England - Hillingdon</v>
      </c>
      <c r="D336" s="72">
        <f t="shared" si="140"/>
        <v>117493</v>
      </c>
      <c r="E336" s="72">
        <f t="shared" si="141"/>
        <v>116876</v>
      </c>
      <c r="F336" s="73">
        <f t="shared" si="142"/>
        <v>309014</v>
      </c>
      <c r="G336" s="73">
        <f t="shared" si="143"/>
        <v>155965</v>
      </c>
      <c r="H336" s="74">
        <f t="shared" si="144"/>
        <v>153049</v>
      </c>
      <c r="I336" s="74">
        <f t="shared" si="145"/>
        <v>117493</v>
      </c>
      <c r="J336" s="74">
        <f t="shared" si="146"/>
        <v>116876</v>
      </c>
      <c r="K336" s="71">
        <f t="shared" si="147"/>
        <v>38472</v>
      </c>
      <c r="L336" s="72">
        <f t="shared" si="148"/>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25">
      <c r="A337" s="52" t="s">
        <v>454</v>
      </c>
      <c r="B337" s="2" t="s">
        <v>185</v>
      </c>
      <c r="C337" s="51" t="str">
        <f t="shared" si="149"/>
        <v>LA England - Hinckley and Bosworth</v>
      </c>
      <c r="D337" s="72">
        <f t="shared" ref="D337:D400" si="150">I337</f>
        <v>44178</v>
      </c>
      <c r="E337" s="72">
        <f t="shared" ref="E337:E400" si="151">J337</f>
        <v>46786</v>
      </c>
      <c r="F337" s="73">
        <f t="shared" ref="F337:F400" si="152">G337+H337</f>
        <v>113666</v>
      </c>
      <c r="G337" s="73">
        <f t="shared" ref="G337:G400" si="153">SUM(M337:CY337)</f>
        <v>55917</v>
      </c>
      <c r="H337" s="74">
        <f t="shared" ref="H337:H400" si="154">SUM(CZ337:GL337)</f>
        <v>57749</v>
      </c>
      <c r="I337" s="74">
        <f t="shared" ref="I337:I400" si="155">SUM(AE337:CY337)</f>
        <v>44178</v>
      </c>
      <c r="J337" s="74">
        <f t="shared" ref="J337:J400" si="156">SUM(DR337:GL337)</f>
        <v>46786</v>
      </c>
      <c r="K337" s="71">
        <f t="shared" ref="K337:K397" si="157">SUM(M337:AD337)</f>
        <v>11739</v>
      </c>
      <c r="L337" s="72">
        <f t="shared" ref="L337:L400" si="158">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25">
      <c r="A338" s="52" t="s">
        <v>454</v>
      </c>
      <c r="B338" s="2" t="s">
        <v>256</v>
      </c>
      <c r="C338" s="51" t="str">
        <f t="shared" si="149"/>
        <v>LA England - Horsham</v>
      </c>
      <c r="D338" s="72">
        <f t="shared" si="150"/>
        <v>55450</v>
      </c>
      <c r="E338" s="72">
        <f t="shared" si="151"/>
        <v>60292</v>
      </c>
      <c r="F338" s="73">
        <f t="shared" si="152"/>
        <v>145474</v>
      </c>
      <c r="G338" s="73">
        <f t="shared" si="153"/>
        <v>70673</v>
      </c>
      <c r="H338" s="74">
        <f t="shared" si="154"/>
        <v>74801</v>
      </c>
      <c r="I338" s="74">
        <f t="shared" si="155"/>
        <v>55450</v>
      </c>
      <c r="J338" s="74">
        <f t="shared" si="156"/>
        <v>60292</v>
      </c>
      <c r="K338" s="71">
        <f t="shared" si="157"/>
        <v>15223</v>
      </c>
      <c r="L338" s="72">
        <f t="shared" si="158"/>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25">
      <c r="A339" s="52" t="s">
        <v>454</v>
      </c>
      <c r="B339" s="2" t="s">
        <v>48</v>
      </c>
      <c r="C339" s="51" t="str">
        <f t="shared" ref="C339:C402" si="159">CONCATENATE(A339," - ",B339)</f>
        <v>LA England - Hounslow</v>
      </c>
      <c r="D339" s="72">
        <f t="shared" si="150"/>
        <v>105183</v>
      </c>
      <c r="E339" s="72">
        <f t="shared" si="151"/>
        <v>100811</v>
      </c>
      <c r="F339" s="73">
        <f t="shared" si="152"/>
        <v>271767</v>
      </c>
      <c r="G339" s="73">
        <f t="shared" si="153"/>
        <v>138734</v>
      </c>
      <c r="H339" s="74">
        <f t="shared" si="154"/>
        <v>133033</v>
      </c>
      <c r="I339" s="74">
        <f t="shared" si="155"/>
        <v>105183</v>
      </c>
      <c r="J339" s="74">
        <f t="shared" si="156"/>
        <v>100811</v>
      </c>
      <c r="K339" s="71">
        <f t="shared" si="157"/>
        <v>33551</v>
      </c>
      <c r="L339" s="72">
        <f t="shared" si="158"/>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25">
      <c r="A340" s="52" t="s">
        <v>454</v>
      </c>
      <c r="B340" s="2" t="s">
        <v>101</v>
      </c>
      <c r="C340" s="51" t="str">
        <f t="shared" si="159"/>
        <v>LA England - Huntingdonshire</v>
      </c>
      <c r="D340" s="72">
        <f t="shared" si="150"/>
        <v>70063</v>
      </c>
      <c r="E340" s="72">
        <f t="shared" si="151"/>
        <v>71986</v>
      </c>
      <c r="F340" s="73">
        <f t="shared" si="152"/>
        <v>178985</v>
      </c>
      <c r="G340" s="73">
        <f t="shared" si="153"/>
        <v>89158</v>
      </c>
      <c r="H340" s="74">
        <f t="shared" si="154"/>
        <v>89827</v>
      </c>
      <c r="I340" s="74">
        <f t="shared" si="155"/>
        <v>70063</v>
      </c>
      <c r="J340" s="74">
        <f t="shared" si="156"/>
        <v>71986</v>
      </c>
      <c r="K340" s="71">
        <f t="shared" si="157"/>
        <v>19095</v>
      </c>
      <c r="L340" s="72">
        <f t="shared" si="158"/>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25">
      <c r="A341" s="52" t="s">
        <v>454</v>
      </c>
      <c r="B341" s="2" t="s">
        <v>174</v>
      </c>
      <c r="C341" s="51" t="str">
        <f t="shared" si="159"/>
        <v>LA England - Hyndburn</v>
      </c>
      <c r="D341" s="72">
        <f t="shared" si="150"/>
        <v>30471</v>
      </c>
      <c r="E341" s="72">
        <f t="shared" si="151"/>
        <v>31889</v>
      </c>
      <c r="F341" s="73">
        <f t="shared" si="152"/>
        <v>81133</v>
      </c>
      <c r="G341" s="73">
        <f t="shared" si="153"/>
        <v>40112</v>
      </c>
      <c r="H341" s="74">
        <f t="shared" si="154"/>
        <v>41021</v>
      </c>
      <c r="I341" s="74">
        <f t="shared" si="155"/>
        <v>30471</v>
      </c>
      <c r="J341" s="74">
        <f t="shared" si="156"/>
        <v>31889</v>
      </c>
      <c r="K341" s="71">
        <f t="shared" si="157"/>
        <v>9641</v>
      </c>
      <c r="L341" s="72">
        <f t="shared" si="158"/>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25">
      <c r="A342" s="52" t="s">
        <v>454</v>
      </c>
      <c r="B342" s="2" t="s">
        <v>237</v>
      </c>
      <c r="C342" s="51" t="str">
        <f t="shared" si="159"/>
        <v>LA England - Ipswich</v>
      </c>
      <c r="D342" s="72">
        <f t="shared" si="150"/>
        <v>52066</v>
      </c>
      <c r="E342" s="72">
        <f t="shared" si="151"/>
        <v>52995</v>
      </c>
      <c r="F342" s="73">
        <f t="shared" si="152"/>
        <v>135979</v>
      </c>
      <c r="G342" s="73">
        <f t="shared" si="153"/>
        <v>67993</v>
      </c>
      <c r="H342" s="74">
        <f t="shared" si="154"/>
        <v>67986</v>
      </c>
      <c r="I342" s="74">
        <f t="shared" si="155"/>
        <v>52066</v>
      </c>
      <c r="J342" s="74">
        <f t="shared" si="156"/>
        <v>52995</v>
      </c>
      <c r="K342" s="71">
        <f t="shared" si="157"/>
        <v>15927</v>
      </c>
      <c r="L342" s="72">
        <f t="shared" si="158"/>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25">
      <c r="A343" s="52" t="s">
        <v>454</v>
      </c>
      <c r="B343" s="2" t="s">
        <v>306</v>
      </c>
      <c r="C343" s="51" t="str">
        <f t="shared" si="159"/>
        <v>LA England - Isle of Wight</v>
      </c>
      <c r="D343" s="72">
        <f t="shared" si="150"/>
        <v>57000</v>
      </c>
      <c r="E343" s="72">
        <f t="shared" si="151"/>
        <v>60623</v>
      </c>
      <c r="F343" s="73">
        <f t="shared" si="152"/>
        <v>142296</v>
      </c>
      <c r="G343" s="73">
        <f t="shared" si="153"/>
        <v>69784</v>
      </c>
      <c r="H343" s="74">
        <f t="shared" si="154"/>
        <v>72512</v>
      </c>
      <c r="I343" s="74">
        <f t="shared" si="155"/>
        <v>57000</v>
      </c>
      <c r="J343" s="74">
        <f t="shared" si="156"/>
        <v>60623</v>
      </c>
      <c r="K343" s="71">
        <f t="shared" si="157"/>
        <v>12784</v>
      </c>
      <c r="L343" s="72">
        <f t="shared" si="158"/>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25">
      <c r="A344" s="52" t="s">
        <v>454</v>
      </c>
      <c r="B344" s="2" t="s">
        <v>333</v>
      </c>
      <c r="C344" s="51" t="str">
        <f t="shared" si="159"/>
        <v>LA England - Isles of Scilly</v>
      </c>
      <c r="D344" s="72">
        <f t="shared" si="150"/>
        <v>897</v>
      </c>
      <c r="E344" s="72">
        <f t="shared" si="151"/>
        <v>990</v>
      </c>
      <c r="F344" s="73">
        <f t="shared" si="152"/>
        <v>2226</v>
      </c>
      <c r="G344" s="73">
        <f t="shared" si="153"/>
        <v>1077</v>
      </c>
      <c r="H344" s="74">
        <f t="shared" si="154"/>
        <v>1149</v>
      </c>
      <c r="I344" s="74">
        <f t="shared" si="155"/>
        <v>897</v>
      </c>
      <c r="J344" s="74">
        <f t="shared" si="156"/>
        <v>990</v>
      </c>
      <c r="K344" s="71">
        <f t="shared" si="157"/>
        <v>180</v>
      </c>
      <c r="L344" s="72">
        <f t="shared" si="158"/>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25">
      <c r="A345" s="52" t="s">
        <v>454</v>
      </c>
      <c r="B345" s="2" t="s">
        <v>49</v>
      </c>
      <c r="C345" s="51" t="str">
        <f t="shared" si="159"/>
        <v>LA England - Islington</v>
      </c>
      <c r="D345" s="72">
        <f t="shared" si="150"/>
        <v>103060</v>
      </c>
      <c r="E345" s="72">
        <f t="shared" si="151"/>
        <v>101823</v>
      </c>
      <c r="F345" s="73">
        <f t="shared" si="152"/>
        <v>248115</v>
      </c>
      <c r="G345" s="73">
        <f t="shared" si="153"/>
        <v>125239</v>
      </c>
      <c r="H345" s="74">
        <f t="shared" si="154"/>
        <v>122876</v>
      </c>
      <c r="I345" s="74">
        <f t="shared" si="155"/>
        <v>103060</v>
      </c>
      <c r="J345" s="74">
        <f t="shared" si="156"/>
        <v>101823</v>
      </c>
      <c r="K345" s="71">
        <f t="shared" si="157"/>
        <v>22179</v>
      </c>
      <c r="L345" s="72">
        <f t="shared" si="158"/>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25">
      <c r="A346" s="52" t="s">
        <v>454</v>
      </c>
      <c r="B346" s="2" t="s">
        <v>50</v>
      </c>
      <c r="C346" s="51" t="str">
        <f t="shared" si="159"/>
        <v>LA England - Kensington and Chelsea</v>
      </c>
      <c r="D346" s="72">
        <f t="shared" si="150"/>
        <v>63878</v>
      </c>
      <c r="E346" s="72">
        <f t="shared" si="151"/>
        <v>63880</v>
      </c>
      <c r="F346" s="73">
        <f t="shared" si="152"/>
        <v>156864</v>
      </c>
      <c r="G346" s="73">
        <f t="shared" si="153"/>
        <v>78889</v>
      </c>
      <c r="H346" s="74">
        <f t="shared" si="154"/>
        <v>77975</v>
      </c>
      <c r="I346" s="74">
        <f t="shared" si="155"/>
        <v>63878</v>
      </c>
      <c r="J346" s="74">
        <f t="shared" si="156"/>
        <v>63880</v>
      </c>
      <c r="K346" s="71">
        <f t="shared" si="157"/>
        <v>15011</v>
      </c>
      <c r="L346" s="72">
        <f t="shared" si="158"/>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25">
      <c r="A347" s="52" t="s">
        <v>454</v>
      </c>
      <c r="B347" s="2" t="s">
        <v>205</v>
      </c>
      <c r="C347" s="51" t="str">
        <f t="shared" si="159"/>
        <v>LA England - Kettering</v>
      </c>
      <c r="D347" s="72">
        <f t="shared" si="150"/>
        <v>38567</v>
      </c>
      <c r="E347" s="72">
        <f t="shared" si="151"/>
        <v>40317</v>
      </c>
      <c r="F347" s="73">
        <f t="shared" si="152"/>
        <v>102211</v>
      </c>
      <c r="G347" s="73">
        <f t="shared" si="153"/>
        <v>50483</v>
      </c>
      <c r="H347" s="74">
        <f t="shared" si="154"/>
        <v>51728</v>
      </c>
      <c r="I347" s="74">
        <f t="shared" si="155"/>
        <v>38567</v>
      </c>
      <c r="J347" s="74">
        <f t="shared" si="156"/>
        <v>40317</v>
      </c>
      <c r="K347" s="71">
        <f t="shared" si="157"/>
        <v>11916</v>
      </c>
      <c r="L347" s="72">
        <f t="shared" si="158"/>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25">
      <c r="A348" s="52" t="s">
        <v>454</v>
      </c>
      <c r="B348" s="2" t="s">
        <v>198</v>
      </c>
      <c r="C348" s="51" t="str">
        <f t="shared" si="159"/>
        <v>LA England - King's Lynn and West Norfolk</v>
      </c>
      <c r="D348" s="72">
        <f t="shared" si="150"/>
        <v>58785</v>
      </c>
      <c r="E348" s="72">
        <f t="shared" si="151"/>
        <v>62866</v>
      </c>
      <c r="F348" s="73">
        <f t="shared" si="152"/>
        <v>151245</v>
      </c>
      <c r="G348" s="73">
        <f t="shared" si="153"/>
        <v>73884</v>
      </c>
      <c r="H348" s="74">
        <f t="shared" si="154"/>
        <v>77361</v>
      </c>
      <c r="I348" s="74">
        <f t="shared" si="155"/>
        <v>58785</v>
      </c>
      <c r="J348" s="74">
        <f t="shared" si="156"/>
        <v>62866</v>
      </c>
      <c r="K348" s="71">
        <f t="shared" si="157"/>
        <v>15099</v>
      </c>
      <c r="L348" s="72">
        <f t="shared" si="158"/>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25">
      <c r="A349" s="52" t="s">
        <v>454</v>
      </c>
      <c r="B349" s="2" t="s">
        <v>316</v>
      </c>
      <c r="C349" s="51" t="str">
        <f t="shared" si="159"/>
        <v>LA England - Kingston upon Hull, City of</v>
      </c>
      <c r="D349" s="72">
        <f t="shared" si="150"/>
        <v>100817</v>
      </c>
      <c r="E349" s="72">
        <f t="shared" si="151"/>
        <v>100724</v>
      </c>
      <c r="F349" s="73">
        <f t="shared" si="152"/>
        <v>259126</v>
      </c>
      <c r="G349" s="73">
        <f t="shared" si="153"/>
        <v>130491</v>
      </c>
      <c r="H349" s="74">
        <f t="shared" si="154"/>
        <v>128635</v>
      </c>
      <c r="I349" s="74">
        <f t="shared" si="155"/>
        <v>100817</v>
      </c>
      <c r="J349" s="74">
        <f t="shared" si="156"/>
        <v>100724</v>
      </c>
      <c r="K349" s="71">
        <f t="shared" si="157"/>
        <v>29674</v>
      </c>
      <c r="L349" s="72">
        <f t="shared" si="158"/>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25">
      <c r="A350" s="52" t="s">
        <v>454</v>
      </c>
      <c r="B350" s="2" t="s">
        <v>51</v>
      </c>
      <c r="C350" s="51" t="str">
        <f t="shared" si="159"/>
        <v>LA England - Kingston upon Thames</v>
      </c>
      <c r="D350" s="72">
        <f t="shared" si="150"/>
        <v>68743</v>
      </c>
      <c r="E350" s="72">
        <f t="shared" si="151"/>
        <v>70353</v>
      </c>
      <c r="F350" s="73">
        <f t="shared" si="152"/>
        <v>179142</v>
      </c>
      <c r="G350" s="73">
        <f t="shared" si="153"/>
        <v>88975</v>
      </c>
      <c r="H350" s="74">
        <f t="shared" si="154"/>
        <v>90167</v>
      </c>
      <c r="I350" s="74">
        <f t="shared" si="155"/>
        <v>68743</v>
      </c>
      <c r="J350" s="74">
        <f t="shared" si="156"/>
        <v>70353</v>
      </c>
      <c r="K350" s="71">
        <f t="shared" si="157"/>
        <v>20232</v>
      </c>
      <c r="L350" s="72">
        <f t="shared" si="158"/>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25">
      <c r="A351" s="52" t="s">
        <v>454</v>
      </c>
      <c r="B351" s="2" t="s">
        <v>95</v>
      </c>
      <c r="C351" s="51" t="str">
        <f t="shared" si="159"/>
        <v>LA England - Kirklees</v>
      </c>
      <c r="D351" s="72">
        <f t="shared" si="150"/>
        <v>168057</v>
      </c>
      <c r="E351" s="72">
        <f t="shared" si="151"/>
        <v>173213</v>
      </c>
      <c r="F351" s="73">
        <f t="shared" si="152"/>
        <v>441290</v>
      </c>
      <c r="G351" s="73">
        <f t="shared" si="153"/>
        <v>219158</v>
      </c>
      <c r="H351" s="74">
        <f t="shared" si="154"/>
        <v>222132</v>
      </c>
      <c r="I351" s="74">
        <f t="shared" si="155"/>
        <v>168057</v>
      </c>
      <c r="J351" s="74">
        <f t="shared" si="156"/>
        <v>173213</v>
      </c>
      <c r="K351" s="71">
        <f t="shared" si="157"/>
        <v>51101</v>
      </c>
      <c r="L351" s="72">
        <f t="shared" si="158"/>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25">
      <c r="A352" s="52" t="s">
        <v>454</v>
      </c>
      <c r="B352" s="2" t="s">
        <v>72</v>
      </c>
      <c r="C352" s="51" t="str">
        <f t="shared" si="159"/>
        <v>LA England - Knowsley</v>
      </c>
      <c r="D352" s="72">
        <f t="shared" si="150"/>
        <v>54795</v>
      </c>
      <c r="E352" s="72">
        <f t="shared" si="151"/>
        <v>63220</v>
      </c>
      <c r="F352" s="73">
        <f t="shared" si="152"/>
        <v>152452</v>
      </c>
      <c r="G352" s="73">
        <f t="shared" si="153"/>
        <v>72488</v>
      </c>
      <c r="H352" s="74">
        <f t="shared" si="154"/>
        <v>79964</v>
      </c>
      <c r="I352" s="74">
        <f t="shared" si="155"/>
        <v>54795</v>
      </c>
      <c r="J352" s="74">
        <f t="shared" si="156"/>
        <v>63220</v>
      </c>
      <c r="K352" s="71">
        <f t="shared" si="157"/>
        <v>17693</v>
      </c>
      <c r="L352" s="72">
        <f t="shared" si="158"/>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25">
      <c r="A353" s="52" t="s">
        <v>454</v>
      </c>
      <c r="B353" s="2" t="s">
        <v>52</v>
      </c>
      <c r="C353" s="51" t="str">
        <f t="shared" si="159"/>
        <v>LA England - Lambeth</v>
      </c>
      <c r="D353" s="72">
        <f t="shared" si="150"/>
        <v>130743</v>
      </c>
      <c r="E353" s="72">
        <f t="shared" si="151"/>
        <v>129431</v>
      </c>
      <c r="F353" s="73">
        <f t="shared" si="152"/>
        <v>321813</v>
      </c>
      <c r="G353" s="73">
        <f t="shared" si="153"/>
        <v>162467</v>
      </c>
      <c r="H353" s="74">
        <f t="shared" si="154"/>
        <v>159346</v>
      </c>
      <c r="I353" s="74">
        <f t="shared" si="155"/>
        <v>130743</v>
      </c>
      <c r="J353" s="74">
        <f t="shared" si="156"/>
        <v>129431</v>
      </c>
      <c r="K353" s="71">
        <f t="shared" si="157"/>
        <v>31724</v>
      </c>
      <c r="L353" s="72">
        <f t="shared" si="158"/>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25">
      <c r="A354" s="52" t="s">
        <v>454</v>
      </c>
      <c r="B354" s="2" t="s">
        <v>175</v>
      </c>
      <c r="C354" s="51" t="str">
        <f t="shared" si="159"/>
        <v>LA England - Lancaster</v>
      </c>
      <c r="D354" s="72">
        <f t="shared" si="150"/>
        <v>59194</v>
      </c>
      <c r="E354" s="72">
        <f t="shared" si="151"/>
        <v>61127</v>
      </c>
      <c r="F354" s="73">
        <f t="shared" si="152"/>
        <v>148119</v>
      </c>
      <c r="G354" s="73">
        <f t="shared" si="153"/>
        <v>73519</v>
      </c>
      <c r="H354" s="74">
        <f t="shared" si="154"/>
        <v>74600</v>
      </c>
      <c r="I354" s="74">
        <f t="shared" si="155"/>
        <v>59194</v>
      </c>
      <c r="J354" s="74">
        <f t="shared" si="156"/>
        <v>61127</v>
      </c>
      <c r="K354" s="71">
        <f t="shared" si="157"/>
        <v>14325</v>
      </c>
      <c r="L354" s="72">
        <f t="shared" si="158"/>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25">
      <c r="A355" s="52" t="s">
        <v>454</v>
      </c>
      <c r="B355" s="2" t="s">
        <v>96</v>
      </c>
      <c r="C355" s="51" t="str">
        <f t="shared" si="159"/>
        <v>LA England - Leeds</v>
      </c>
      <c r="D355" s="72">
        <f t="shared" si="150"/>
        <v>304065</v>
      </c>
      <c r="E355" s="72">
        <f t="shared" si="151"/>
        <v>324140</v>
      </c>
      <c r="F355" s="73">
        <f t="shared" si="152"/>
        <v>798786</v>
      </c>
      <c r="G355" s="73">
        <f t="shared" si="153"/>
        <v>391667</v>
      </c>
      <c r="H355" s="74">
        <f t="shared" si="154"/>
        <v>407119</v>
      </c>
      <c r="I355" s="74">
        <f t="shared" si="155"/>
        <v>304065</v>
      </c>
      <c r="J355" s="74">
        <f t="shared" si="156"/>
        <v>324140</v>
      </c>
      <c r="K355" s="71">
        <f t="shared" si="157"/>
        <v>87602</v>
      </c>
      <c r="L355" s="72">
        <f t="shared" si="158"/>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25">
      <c r="A356" s="52" t="s">
        <v>454</v>
      </c>
      <c r="B356" s="2" t="s">
        <v>318</v>
      </c>
      <c r="C356" s="51" t="str">
        <f t="shared" si="159"/>
        <v>LA England - Leicester</v>
      </c>
      <c r="D356" s="72">
        <f t="shared" si="150"/>
        <v>135163</v>
      </c>
      <c r="E356" s="72">
        <f t="shared" si="151"/>
        <v>134804</v>
      </c>
      <c r="F356" s="73">
        <f t="shared" si="152"/>
        <v>354036</v>
      </c>
      <c r="G356" s="73">
        <f t="shared" si="153"/>
        <v>178126</v>
      </c>
      <c r="H356" s="74">
        <f t="shared" si="154"/>
        <v>175910</v>
      </c>
      <c r="I356" s="74">
        <f t="shared" si="155"/>
        <v>135163</v>
      </c>
      <c r="J356" s="74">
        <f t="shared" si="156"/>
        <v>134804</v>
      </c>
      <c r="K356" s="71">
        <f t="shared" si="157"/>
        <v>42963</v>
      </c>
      <c r="L356" s="72">
        <f t="shared" si="158"/>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25">
      <c r="A357" s="52" t="s">
        <v>454</v>
      </c>
      <c r="B357" s="2" t="s">
        <v>125</v>
      </c>
      <c r="C357" s="51" t="str">
        <f t="shared" si="159"/>
        <v>LA England - Lewes</v>
      </c>
      <c r="D357" s="72">
        <f t="shared" si="150"/>
        <v>39809</v>
      </c>
      <c r="E357" s="72">
        <f t="shared" si="151"/>
        <v>43781</v>
      </c>
      <c r="F357" s="73">
        <f t="shared" si="152"/>
        <v>103525</v>
      </c>
      <c r="G357" s="73">
        <f t="shared" si="153"/>
        <v>50274</v>
      </c>
      <c r="H357" s="74">
        <f t="shared" si="154"/>
        <v>53251</v>
      </c>
      <c r="I357" s="74">
        <f t="shared" si="155"/>
        <v>39809</v>
      </c>
      <c r="J357" s="74">
        <f t="shared" si="156"/>
        <v>43781</v>
      </c>
      <c r="K357" s="71">
        <f t="shared" si="157"/>
        <v>10465</v>
      </c>
      <c r="L357" s="72">
        <f t="shared" si="158"/>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25">
      <c r="A358" s="52" t="s">
        <v>454</v>
      </c>
      <c r="B358" s="2" t="s">
        <v>53</v>
      </c>
      <c r="C358" s="51" t="str">
        <f t="shared" si="159"/>
        <v>LA England - Lewisham</v>
      </c>
      <c r="D358" s="72">
        <f t="shared" si="150"/>
        <v>116372</v>
      </c>
      <c r="E358" s="72">
        <f t="shared" si="151"/>
        <v>120661</v>
      </c>
      <c r="F358" s="73">
        <f t="shared" si="152"/>
        <v>305309</v>
      </c>
      <c r="G358" s="73">
        <f t="shared" si="153"/>
        <v>151473</v>
      </c>
      <c r="H358" s="74">
        <f t="shared" si="154"/>
        <v>153836</v>
      </c>
      <c r="I358" s="74">
        <f t="shared" si="155"/>
        <v>116372</v>
      </c>
      <c r="J358" s="74">
        <f t="shared" si="156"/>
        <v>120661</v>
      </c>
      <c r="K358" s="71">
        <f t="shared" si="157"/>
        <v>35101</v>
      </c>
      <c r="L358" s="72">
        <f t="shared" si="158"/>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25">
      <c r="A359" s="52" t="s">
        <v>454</v>
      </c>
      <c r="B359" s="2" t="s">
        <v>230</v>
      </c>
      <c r="C359" s="51" t="str">
        <f t="shared" si="159"/>
        <v>LA England - Lichfield</v>
      </c>
      <c r="D359" s="72">
        <f t="shared" si="150"/>
        <v>41642</v>
      </c>
      <c r="E359" s="72">
        <f t="shared" si="151"/>
        <v>43712</v>
      </c>
      <c r="F359" s="73">
        <f t="shared" si="152"/>
        <v>105637</v>
      </c>
      <c r="G359" s="73">
        <f t="shared" si="153"/>
        <v>52054</v>
      </c>
      <c r="H359" s="74">
        <f t="shared" si="154"/>
        <v>53583</v>
      </c>
      <c r="I359" s="74">
        <f t="shared" si="155"/>
        <v>41642</v>
      </c>
      <c r="J359" s="74">
        <f t="shared" si="156"/>
        <v>43712</v>
      </c>
      <c r="K359" s="71">
        <f t="shared" si="157"/>
        <v>10412</v>
      </c>
      <c r="L359" s="72">
        <f t="shared" si="158"/>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25">
      <c r="A360" s="52" t="s">
        <v>454</v>
      </c>
      <c r="B360" s="2" t="s">
        <v>191</v>
      </c>
      <c r="C360" s="51" t="str">
        <f t="shared" si="159"/>
        <v>LA England - Lincoln</v>
      </c>
      <c r="D360" s="72">
        <f t="shared" si="150"/>
        <v>40538</v>
      </c>
      <c r="E360" s="72">
        <f t="shared" si="151"/>
        <v>41304</v>
      </c>
      <c r="F360" s="73">
        <f t="shared" si="152"/>
        <v>100049</v>
      </c>
      <c r="G360" s="73">
        <f t="shared" si="153"/>
        <v>50031</v>
      </c>
      <c r="H360" s="74">
        <f t="shared" si="154"/>
        <v>50018</v>
      </c>
      <c r="I360" s="74">
        <f t="shared" si="155"/>
        <v>40538</v>
      </c>
      <c r="J360" s="74">
        <f t="shared" si="156"/>
        <v>41304</v>
      </c>
      <c r="K360" s="71">
        <f t="shared" si="157"/>
        <v>9493</v>
      </c>
      <c r="L360" s="72">
        <f t="shared" si="158"/>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25">
      <c r="A361" s="52" t="s">
        <v>454</v>
      </c>
      <c r="B361" s="2" t="s">
        <v>73</v>
      </c>
      <c r="C361" s="51" t="str">
        <f t="shared" si="159"/>
        <v>LA England - Liverpool</v>
      </c>
      <c r="D361" s="72">
        <f t="shared" si="150"/>
        <v>200678</v>
      </c>
      <c r="E361" s="72">
        <f t="shared" si="151"/>
        <v>203052</v>
      </c>
      <c r="F361" s="73">
        <f t="shared" si="152"/>
        <v>500474</v>
      </c>
      <c r="G361" s="73">
        <f t="shared" si="153"/>
        <v>250396</v>
      </c>
      <c r="H361" s="74">
        <f t="shared" si="154"/>
        <v>250078</v>
      </c>
      <c r="I361" s="74">
        <f t="shared" si="155"/>
        <v>200678</v>
      </c>
      <c r="J361" s="74">
        <f t="shared" si="156"/>
        <v>203052</v>
      </c>
      <c r="K361" s="71">
        <f t="shared" si="157"/>
        <v>49718</v>
      </c>
      <c r="L361" s="72">
        <f t="shared" si="158"/>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25">
      <c r="A362" s="52" t="s">
        <v>454</v>
      </c>
      <c r="B362" s="2" t="s">
        <v>295</v>
      </c>
      <c r="C362" s="51" t="str">
        <f t="shared" si="159"/>
        <v>LA England - Luton</v>
      </c>
      <c r="D362" s="72">
        <f t="shared" si="150"/>
        <v>79023</v>
      </c>
      <c r="E362" s="72">
        <f t="shared" si="151"/>
        <v>76431</v>
      </c>
      <c r="F362" s="73">
        <f t="shared" si="152"/>
        <v>213528</v>
      </c>
      <c r="G362" s="73">
        <f t="shared" si="153"/>
        <v>108914</v>
      </c>
      <c r="H362" s="74">
        <f t="shared" si="154"/>
        <v>104614</v>
      </c>
      <c r="I362" s="74">
        <f t="shared" si="155"/>
        <v>79023</v>
      </c>
      <c r="J362" s="74">
        <f t="shared" si="156"/>
        <v>76431</v>
      </c>
      <c r="K362" s="71">
        <f t="shared" si="157"/>
        <v>29891</v>
      </c>
      <c r="L362" s="72">
        <f t="shared" si="158"/>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25">
      <c r="A363" s="52" t="s">
        <v>454</v>
      </c>
      <c r="B363" s="2" t="s">
        <v>167</v>
      </c>
      <c r="C363" s="51" t="str">
        <f t="shared" si="159"/>
        <v>LA England - Maidstone</v>
      </c>
      <c r="D363" s="72">
        <f t="shared" si="150"/>
        <v>65259</v>
      </c>
      <c r="E363" s="72">
        <f t="shared" si="151"/>
        <v>69221</v>
      </c>
      <c r="F363" s="73">
        <f t="shared" si="152"/>
        <v>173132</v>
      </c>
      <c r="G363" s="73">
        <f t="shared" si="153"/>
        <v>85254</v>
      </c>
      <c r="H363" s="74">
        <f t="shared" si="154"/>
        <v>87878</v>
      </c>
      <c r="I363" s="74">
        <f t="shared" si="155"/>
        <v>65259</v>
      </c>
      <c r="J363" s="74">
        <f t="shared" si="156"/>
        <v>69221</v>
      </c>
      <c r="K363" s="71">
        <f t="shared" si="157"/>
        <v>19995</v>
      </c>
      <c r="L363" s="72">
        <f t="shared" si="158"/>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25">
      <c r="A364" s="52" t="s">
        <v>454</v>
      </c>
      <c r="B364" s="2" t="s">
        <v>135</v>
      </c>
      <c r="C364" s="51" t="str">
        <f t="shared" si="159"/>
        <v>LA England - Maldon</v>
      </c>
      <c r="D364" s="72">
        <f t="shared" si="150"/>
        <v>25886</v>
      </c>
      <c r="E364" s="72">
        <f t="shared" si="151"/>
        <v>27425</v>
      </c>
      <c r="F364" s="73">
        <f t="shared" si="152"/>
        <v>65401</v>
      </c>
      <c r="G364" s="73">
        <f t="shared" si="153"/>
        <v>32095</v>
      </c>
      <c r="H364" s="74">
        <f t="shared" si="154"/>
        <v>33306</v>
      </c>
      <c r="I364" s="74">
        <f t="shared" si="155"/>
        <v>25886</v>
      </c>
      <c r="J364" s="74">
        <f t="shared" si="156"/>
        <v>27425</v>
      </c>
      <c r="K364" s="71">
        <f t="shared" si="157"/>
        <v>6209</v>
      </c>
      <c r="L364" s="72">
        <f t="shared" si="158"/>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25">
      <c r="A365" s="52" t="s">
        <v>454</v>
      </c>
      <c r="B365" s="2" t="s">
        <v>259</v>
      </c>
      <c r="C365" s="51" t="str">
        <f t="shared" si="159"/>
        <v>LA England - Malvern Hills</v>
      </c>
      <c r="D365" s="72">
        <f t="shared" si="150"/>
        <v>31414</v>
      </c>
      <c r="E365" s="72">
        <f t="shared" si="151"/>
        <v>33592</v>
      </c>
      <c r="F365" s="73">
        <f t="shared" si="152"/>
        <v>79445</v>
      </c>
      <c r="G365" s="73">
        <f t="shared" si="153"/>
        <v>38747</v>
      </c>
      <c r="H365" s="74">
        <f t="shared" si="154"/>
        <v>40698</v>
      </c>
      <c r="I365" s="74">
        <f t="shared" si="155"/>
        <v>31414</v>
      </c>
      <c r="J365" s="74">
        <f t="shared" si="156"/>
        <v>33592</v>
      </c>
      <c r="K365" s="71">
        <f t="shared" si="157"/>
        <v>7333</v>
      </c>
      <c r="L365" s="72">
        <f t="shared" si="158"/>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25">
      <c r="A366" s="52" t="s">
        <v>454</v>
      </c>
      <c r="B366" s="2" t="s">
        <v>65</v>
      </c>
      <c r="C366" s="51" t="str">
        <f t="shared" si="159"/>
        <v>LA England - Manchester</v>
      </c>
      <c r="D366" s="72">
        <f t="shared" si="150"/>
        <v>219579</v>
      </c>
      <c r="E366" s="72">
        <f t="shared" si="151"/>
        <v>212290</v>
      </c>
      <c r="F366" s="73">
        <f t="shared" si="152"/>
        <v>555741</v>
      </c>
      <c r="G366" s="73">
        <f t="shared" si="153"/>
        <v>282806</v>
      </c>
      <c r="H366" s="74">
        <f t="shared" si="154"/>
        <v>272935</v>
      </c>
      <c r="I366" s="74">
        <f t="shared" si="155"/>
        <v>219579</v>
      </c>
      <c r="J366" s="74">
        <f t="shared" si="156"/>
        <v>212290</v>
      </c>
      <c r="K366" s="71">
        <f t="shared" si="157"/>
        <v>63227</v>
      </c>
      <c r="L366" s="72">
        <f t="shared" si="158"/>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25">
      <c r="A367" s="52" t="s">
        <v>454</v>
      </c>
      <c r="B367" s="2" t="s">
        <v>219</v>
      </c>
      <c r="C367" s="51" t="str">
        <f t="shared" si="159"/>
        <v>LA England - Mansfield</v>
      </c>
      <c r="D367" s="72">
        <f t="shared" si="150"/>
        <v>42268</v>
      </c>
      <c r="E367" s="72">
        <f t="shared" si="151"/>
        <v>44159</v>
      </c>
      <c r="F367" s="73">
        <f t="shared" si="152"/>
        <v>109351</v>
      </c>
      <c r="G367" s="73">
        <f t="shared" si="153"/>
        <v>53867</v>
      </c>
      <c r="H367" s="74">
        <f t="shared" si="154"/>
        <v>55484</v>
      </c>
      <c r="I367" s="74">
        <f t="shared" si="155"/>
        <v>42268</v>
      </c>
      <c r="J367" s="74">
        <f t="shared" si="156"/>
        <v>44159</v>
      </c>
      <c r="K367" s="71">
        <f t="shared" si="157"/>
        <v>11599</v>
      </c>
      <c r="L367" s="72">
        <f t="shared" si="158"/>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25">
      <c r="A368" s="52" t="s">
        <v>454</v>
      </c>
      <c r="B368" s="2" t="s">
        <v>303</v>
      </c>
      <c r="C368" s="51" t="str">
        <f t="shared" si="159"/>
        <v>LA England - Medway</v>
      </c>
      <c r="D368" s="72">
        <f t="shared" si="150"/>
        <v>104713</v>
      </c>
      <c r="E368" s="72">
        <f t="shared" si="151"/>
        <v>108988</v>
      </c>
      <c r="F368" s="73">
        <f t="shared" si="152"/>
        <v>279142</v>
      </c>
      <c r="G368" s="73">
        <f t="shared" si="153"/>
        <v>138256</v>
      </c>
      <c r="H368" s="74">
        <f t="shared" si="154"/>
        <v>140886</v>
      </c>
      <c r="I368" s="74">
        <f t="shared" si="155"/>
        <v>104713</v>
      </c>
      <c r="J368" s="74">
        <f t="shared" si="156"/>
        <v>108988</v>
      </c>
      <c r="K368" s="71">
        <f t="shared" si="157"/>
        <v>33543</v>
      </c>
      <c r="L368" s="72">
        <f t="shared" si="158"/>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25">
      <c r="A369" s="52" t="s">
        <v>454</v>
      </c>
      <c r="B369" s="2" t="s">
        <v>186</v>
      </c>
      <c r="C369" s="51" t="str">
        <f t="shared" si="159"/>
        <v>LA England - Melton</v>
      </c>
      <c r="D369" s="72">
        <f t="shared" si="150"/>
        <v>19967</v>
      </c>
      <c r="E369" s="72">
        <f t="shared" si="151"/>
        <v>21380</v>
      </c>
      <c r="F369" s="73">
        <f t="shared" si="152"/>
        <v>51394</v>
      </c>
      <c r="G369" s="73">
        <f t="shared" si="153"/>
        <v>25078</v>
      </c>
      <c r="H369" s="74">
        <f t="shared" si="154"/>
        <v>26316</v>
      </c>
      <c r="I369" s="74">
        <f t="shared" si="155"/>
        <v>19967</v>
      </c>
      <c r="J369" s="74">
        <f t="shared" si="156"/>
        <v>21380</v>
      </c>
      <c r="K369" s="71">
        <f t="shared" si="157"/>
        <v>5111</v>
      </c>
      <c r="L369" s="72">
        <f t="shared" si="158"/>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25">
      <c r="A370" s="52" t="s">
        <v>454</v>
      </c>
      <c r="B370" s="2" t="s">
        <v>225</v>
      </c>
      <c r="C370" s="51" t="str">
        <f t="shared" si="159"/>
        <v>LA England - Mendip</v>
      </c>
      <c r="D370" s="72">
        <f t="shared" si="150"/>
        <v>44287</v>
      </c>
      <c r="E370" s="72">
        <f t="shared" si="151"/>
        <v>48210</v>
      </c>
      <c r="F370" s="73">
        <f t="shared" si="152"/>
        <v>116288</v>
      </c>
      <c r="G370" s="73">
        <f t="shared" si="153"/>
        <v>56474</v>
      </c>
      <c r="H370" s="74">
        <f t="shared" si="154"/>
        <v>59814</v>
      </c>
      <c r="I370" s="74">
        <f t="shared" si="155"/>
        <v>44287</v>
      </c>
      <c r="J370" s="74">
        <f t="shared" si="156"/>
        <v>48210</v>
      </c>
      <c r="K370" s="71">
        <f t="shared" si="157"/>
        <v>12187</v>
      </c>
      <c r="L370" s="72">
        <f t="shared" si="158"/>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25">
      <c r="A371" s="52" t="s">
        <v>454</v>
      </c>
      <c r="B371" s="2" t="s">
        <v>54</v>
      </c>
      <c r="C371" s="51" t="str">
        <f t="shared" si="159"/>
        <v>LA England - Merton</v>
      </c>
      <c r="D371" s="72">
        <f t="shared" si="150"/>
        <v>77366</v>
      </c>
      <c r="E371" s="72">
        <f t="shared" si="151"/>
        <v>81347</v>
      </c>
      <c r="F371" s="73">
        <f t="shared" si="152"/>
        <v>206453</v>
      </c>
      <c r="G371" s="73">
        <f t="shared" si="153"/>
        <v>101960</v>
      </c>
      <c r="H371" s="74">
        <f t="shared" si="154"/>
        <v>104493</v>
      </c>
      <c r="I371" s="74">
        <f t="shared" si="155"/>
        <v>77366</v>
      </c>
      <c r="J371" s="74">
        <f t="shared" si="156"/>
        <v>81347</v>
      </c>
      <c r="K371" s="71">
        <f t="shared" si="157"/>
        <v>24594</v>
      </c>
      <c r="L371" s="72">
        <f t="shared" si="158"/>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25">
      <c r="A372" s="52" t="s">
        <v>454</v>
      </c>
      <c r="B372" s="2" t="s">
        <v>119</v>
      </c>
      <c r="C372" s="51" t="str">
        <f t="shared" si="159"/>
        <v>LA England - Mid Devon</v>
      </c>
      <c r="D372" s="72">
        <f t="shared" si="150"/>
        <v>31715</v>
      </c>
      <c r="E372" s="72">
        <f t="shared" si="151"/>
        <v>34363</v>
      </c>
      <c r="F372" s="73">
        <f t="shared" si="152"/>
        <v>83290</v>
      </c>
      <c r="G372" s="73">
        <f t="shared" si="153"/>
        <v>40607</v>
      </c>
      <c r="H372" s="74">
        <f t="shared" si="154"/>
        <v>42683</v>
      </c>
      <c r="I372" s="74">
        <f t="shared" si="155"/>
        <v>31715</v>
      </c>
      <c r="J372" s="74">
        <f t="shared" si="156"/>
        <v>34363</v>
      </c>
      <c r="K372" s="71">
        <f t="shared" si="157"/>
        <v>8892</v>
      </c>
      <c r="L372" s="72">
        <f t="shared" si="158"/>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25">
      <c r="A373" s="52" t="s">
        <v>454</v>
      </c>
      <c r="B373" s="2" t="s">
        <v>238</v>
      </c>
      <c r="C373" s="51" t="str">
        <f t="shared" si="159"/>
        <v>LA England - Mid Suffolk</v>
      </c>
      <c r="D373" s="72">
        <f t="shared" si="150"/>
        <v>41785</v>
      </c>
      <c r="E373" s="72">
        <f t="shared" si="151"/>
        <v>43418</v>
      </c>
      <c r="F373" s="73">
        <f t="shared" si="152"/>
        <v>104857</v>
      </c>
      <c r="G373" s="73">
        <f t="shared" si="153"/>
        <v>51782</v>
      </c>
      <c r="H373" s="74">
        <f t="shared" si="154"/>
        <v>53075</v>
      </c>
      <c r="I373" s="74">
        <f t="shared" si="155"/>
        <v>41785</v>
      </c>
      <c r="J373" s="74">
        <f t="shared" si="156"/>
        <v>43418</v>
      </c>
      <c r="K373" s="71">
        <f t="shared" si="157"/>
        <v>9997</v>
      </c>
      <c r="L373" s="72">
        <f t="shared" si="158"/>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25">
      <c r="A374" s="52" t="s">
        <v>454</v>
      </c>
      <c r="B374" s="2" t="s">
        <v>257</v>
      </c>
      <c r="C374" s="51" t="str">
        <f t="shared" si="159"/>
        <v>LA England - Mid Sussex</v>
      </c>
      <c r="D374" s="72">
        <f t="shared" si="150"/>
        <v>57033</v>
      </c>
      <c r="E374" s="72">
        <f t="shared" si="151"/>
        <v>61635</v>
      </c>
      <c r="F374" s="73">
        <f t="shared" si="152"/>
        <v>152142</v>
      </c>
      <c r="G374" s="73">
        <f t="shared" si="153"/>
        <v>74153</v>
      </c>
      <c r="H374" s="74">
        <f t="shared" si="154"/>
        <v>77989</v>
      </c>
      <c r="I374" s="74">
        <f t="shared" si="155"/>
        <v>57033</v>
      </c>
      <c r="J374" s="74">
        <f t="shared" si="156"/>
        <v>61635</v>
      </c>
      <c r="K374" s="71">
        <f t="shared" si="157"/>
        <v>17120</v>
      </c>
      <c r="L374" s="72">
        <f t="shared" si="158"/>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25">
      <c r="A375" s="52" t="s">
        <v>454</v>
      </c>
      <c r="B375" s="2" t="s">
        <v>311</v>
      </c>
      <c r="C375" s="51" t="str">
        <f t="shared" si="159"/>
        <v>LA England - Middlesbrough</v>
      </c>
      <c r="D375" s="72">
        <f t="shared" si="150"/>
        <v>52988</v>
      </c>
      <c r="E375" s="72">
        <f t="shared" si="151"/>
        <v>55168</v>
      </c>
      <c r="F375" s="73">
        <f t="shared" si="152"/>
        <v>141285</v>
      </c>
      <c r="G375" s="73">
        <f t="shared" si="153"/>
        <v>69928</v>
      </c>
      <c r="H375" s="74">
        <f t="shared" si="154"/>
        <v>71357</v>
      </c>
      <c r="I375" s="74">
        <f t="shared" si="155"/>
        <v>52988</v>
      </c>
      <c r="J375" s="74">
        <f t="shared" si="156"/>
        <v>55168</v>
      </c>
      <c r="K375" s="71">
        <f t="shared" si="157"/>
        <v>16940</v>
      </c>
      <c r="L375" s="72">
        <f t="shared" si="158"/>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25">
      <c r="A376" s="52" t="s">
        <v>454</v>
      </c>
      <c r="B376" s="2" t="s">
        <v>296</v>
      </c>
      <c r="C376" s="51" t="str">
        <f t="shared" si="159"/>
        <v>LA England - Milton Keynes</v>
      </c>
      <c r="D376" s="72">
        <f t="shared" si="150"/>
        <v>98205</v>
      </c>
      <c r="E376" s="72">
        <f t="shared" si="151"/>
        <v>102690</v>
      </c>
      <c r="F376" s="73">
        <f t="shared" si="152"/>
        <v>270203</v>
      </c>
      <c r="G376" s="73">
        <f t="shared" si="153"/>
        <v>133555</v>
      </c>
      <c r="H376" s="74">
        <f t="shared" si="154"/>
        <v>136648</v>
      </c>
      <c r="I376" s="74">
        <f t="shared" si="155"/>
        <v>98205</v>
      </c>
      <c r="J376" s="74">
        <f t="shared" si="156"/>
        <v>102690</v>
      </c>
      <c r="K376" s="71">
        <f t="shared" si="157"/>
        <v>35350</v>
      </c>
      <c r="L376" s="72">
        <f t="shared" si="158"/>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25">
      <c r="A377" s="52" t="s">
        <v>454</v>
      </c>
      <c r="B377" s="2" t="s">
        <v>242</v>
      </c>
      <c r="C377" s="51" t="str">
        <f t="shared" si="159"/>
        <v>LA England - Mole Valley</v>
      </c>
      <c r="D377" s="72">
        <f t="shared" si="150"/>
        <v>33904</v>
      </c>
      <c r="E377" s="72">
        <f t="shared" si="151"/>
        <v>36155</v>
      </c>
      <c r="F377" s="73">
        <f t="shared" si="152"/>
        <v>87547</v>
      </c>
      <c r="G377" s="73">
        <f t="shared" si="153"/>
        <v>42796</v>
      </c>
      <c r="H377" s="74">
        <f t="shared" si="154"/>
        <v>44751</v>
      </c>
      <c r="I377" s="74">
        <f t="shared" si="155"/>
        <v>33904</v>
      </c>
      <c r="J377" s="74">
        <f t="shared" si="156"/>
        <v>36155</v>
      </c>
      <c r="K377" s="71">
        <f t="shared" si="157"/>
        <v>8892</v>
      </c>
      <c r="L377" s="72">
        <f t="shared" si="158"/>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25">
      <c r="A378" s="52" t="s">
        <v>454</v>
      </c>
      <c r="B378" s="2" t="s">
        <v>151</v>
      </c>
      <c r="C378" s="51" t="str">
        <f t="shared" si="159"/>
        <v>LA England - New Forest</v>
      </c>
      <c r="D378" s="72">
        <f t="shared" si="150"/>
        <v>70316</v>
      </c>
      <c r="E378" s="72">
        <f t="shared" si="151"/>
        <v>77619</v>
      </c>
      <c r="F378" s="73">
        <f t="shared" si="152"/>
        <v>179649</v>
      </c>
      <c r="G378" s="73">
        <f t="shared" si="153"/>
        <v>86512</v>
      </c>
      <c r="H378" s="74">
        <f t="shared" si="154"/>
        <v>93137</v>
      </c>
      <c r="I378" s="74">
        <f t="shared" si="155"/>
        <v>70316</v>
      </c>
      <c r="J378" s="74">
        <f t="shared" si="156"/>
        <v>77619</v>
      </c>
      <c r="K378" s="71">
        <f t="shared" si="157"/>
        <v>16196</v>
      </c>
      <c r="L378" s="72">
        <f t="shared" si="158"/>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25">
      <c r="A379" s="52" t="s">
        <v>454</v>
      </c>
      <c r="B379" s="2" t="s">
        <v>220</v>
      </c>
      <c r="C379" s="51" t="str">
        <f t="shared" si="159"/>
        <v>LA England - Newark and Sherwood</v>
      </c>
      <c r="D379" s="72">
        <f t="shared" si="150"/>
        <v>48037</v>
      </c>
      <c r="E379" s="72">
        <f t="shared" si="151"/>
        <v>50479</v>
      </c>
      <c r="F379" s="73">
        <f t="shared" si="152"/>
        <v>123127</v>
      </c>
      <c r="G379" s="73">
        <f t="shared" si="153"/>
        <v>60570</v>
      </c>
      <c r="H379" s="74">
        <f t="shared" si="154"/>
        <v>62557</v>
      </c>
      <c r="I379" s="74">
        <f t="shared" si="155"/>
        <v>48037</v>
      </c>
      <c r="J379" s="74">
        <f t="shared" si="156"/>
        <v>50479</v>
      </c>
      <c r="K379" s="71">
        <f t="shared" si="157"/>
        <v>12533</v>
      </c>
      <c r="L379" s="72">
        <f t="shared" si="158"/>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25">
      <c r="A380" s="52" t="s">
        <v>454</v>
      </c>
      <c r="B380" s="2" t="s">
        <v>82</v>
      </c>
      <c r="C380" s="51" t="str">
        <f t="shared" si="159"/>
        <v>LA England - Newcastle upon Tyne</v>
      </c>
      <c r="D380" s="72">
        <f t="shared" si="150"/>
        <v>125184</v>
      </c>
      <c r="E380" s="72">
        <f t="shared" si="151"/>
        <v>122718</v>
      </c>
      <c r="F380" s="73">
        <f t="shared" si="152"/>
        <v>306824</v>
      </c>
      <c r="G380" s="73">
        <f t="shared" si="153"/>
        <v>155520</v>
      </c>
      <c r="H380" s="74">
        <f t="shared" si="154"/>
        <v>151304</v>
      </c>
      <c r="I380" s="74">
        <f t="shared" si="155"/>
        <v>125184</v>
      </c>
      <c r="J380" s="74">
        <f t="shared" si="156"/>
        <v>122718</v>
      </c>
      <c r="K380" s="71">
        <f t="shared" si="157"/>
        <v>30336</v>
      </c>
      <c r="L380" s="72">
        <f t="shared" si="158"/>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25">
      <c r="A381" s="52" t="s">
        <v>454</v>
      </c>
      <c r="B381" s="2" t="s">
        <v>231</v>
      </c>
      <c r="C381" s="51" t="str">
        <f t="shared" si="159"/>
        <v>LA England - Newcastle-under-Lyme</v>
      </c>
      <c r="D381" s="72">
        <f t="shared" si="150"/>
        <v>52295</v>
      </c>
      <c r="E381" s="72">
        <f t="shared" si="151"/>
        <v>53791</v>
      </c>
      <c r="F381" s="73">
        <f t="shared" si="152"/>
        <v>129610</v>
      </c>
      <c r="G381" s="73">
        <f t="shared" si="153"/>
        <v>64428</v>
      </c>
      <c r="H381" s="74">
        <f t="shared" si="154"/>
        <v>65182</v>
      </c>
      <c r="I381" s="74">
        <f t="shared" si="155"/>
        <v>52295</v>
      </c>
      <c r="J381" s="74">
        <f t="shared" si="156"/>
        <v>53791</v>
      </c>
      <c r="K381" s="71">
        <f t="shared" si="157"/>
        <v>12133</v>
      </c>
      <c r="L381" s="72">
        <f t="shared" si="158"/>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25">
      <c r="A382" s="52" t="s">
        <v>454</v>
      </c>
      <c r="B382" s="2" t="s">
        <v>55</v>
      </c>
      <c r="C382" s="51" t="str">
        <f t="shared" si="159"/>
        <v>LA England - Newham</v>
      </c>
      <c r="D382" s="72">
        <f t="shared" si="150"/>
        <v>144959</v>
      </c>
      <c r="E382" s="72">
        <f t="shared" si="151"/>
        <v>123793</v>
      </c>
      <c r="F382" s="73">
        <f t="shared" si="152"/>
        <v>355266</v>
      </c>
      <c r="G382" s="73">
        <f t="shared" si="153"/>
        <v>189139</v>
      </c>
      <c r="H382" s="74">
        <f t="shared" si="154"/>
        <v>166127</v>
      </c>
      <c r="I382" s="74">
        <f t="shared" si="155"/>
        <v>144959</v>
      </c>
      <c r="J382" s="74">
        <f t="shared" si="156"/>
        <v>123793</v>
      </c>
      <c r="K382" s="71">
        <f t="shared" si="157"/>
        <v>44180</v>
      </c>
      <c r="L382" s="72">
        <f t="shared" si="158"/>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25">
      <c r="A383" s="52" t="s">
        <v>454</v>
      </c>
      <c r="B383" s="2" t="s">
        <v>120</v>
      </c>
      <c r="C383" s="51" t="str">
        <f t="shared" si="159"/>
        <v>LA England - North Devon</v>
      </c>
      <c r="D383" s="72">
        <f t="shared" si="150"/>
        <v>38458</v>
      </c>
      <c r="E383" s="72">
        <f t="shared" si="151"/>
        <v>40760</v>
      </c>
      <c r="F383" s="73">
        <f t="shared" si="152"/>
        <v>98170</v>
      </c>
      <c r="G383" s="73">
        <f t="shared" si="153"/>
        <v>48184</v>
      </c>
      <c r="H383" s="74">
        <f t="shared" si="154"/>
        <v>49986</v>
      </c>
      <c r="I383" s="74">
        <f t="shared" si="155"/>
        <v>38458</v>
      </c>
      <c r="J383" s="74">
        <f t="shared" si="156"/>
        <v>40760</v>
      </c>
      <c r="K383" s="71">
        <f t="shared" si="157"/>
        <v>9726</v>
      </c>
      <c r="L383" s="72">
        <f t="shared" si="158"/>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25">
      <c r="A384" s="52" t="s">
        <v>454</v>
      </c>
      <c r="B384" s="2" t="s">
        <v>115</v>
      </c>
      <c r="C384" s="51" t="str">
        <f t="shared" si="159"/>
        <v>LA England - North East Derbyshire</v>
      </c>
      <c r="D384" s="72">
        <f t="shared" si="150"/>
        <v>40401</v>
      </c>
      <c r="E384" s="72">
        <f t="shared" si="151"/>
        <v>43089</v>
      </c>
      <c r="F384" s="73">
        <f t="shared" si="152"/>
        <v>102216</v>
      </c>
      <c r="G384" s="73">
        <f t="shared" si="153"/>
        <v>49914</v>
      </c>
      <c r="H384" s="74">
        <f t="shared" si="154"/>
        <v>52302</v>
      </c>
      <c r="I384" s="74">
        <f t="shared" si="155"/>
        <v>40401</v>
      </c>
      <c r="J384" s="74">
        <f t="shared" si="156"/>
        <v>43089</v>
      </c>
      <c r="K384" s="71">
        <f t="shared" si="157"/>
        <v>9513</v>
      </c>
      <c r="L384" s="72">
        <f t="shared" si="158"/>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25">
      <c r="A385" s="52" t="s">
        <v>454</v>
      </c>
      <c r="B385" s="2" t="s">
        <v>291</v>
      </c>
      <c r="C385" s="51" t="str">
        <f t="shared" si="159"/>
        <v>LA England - North East Lincolnshire</v>
      </c>
      <c r="D385" s="72">
        <f t="shared" si="150"/>
        <v>60580</v>
      </c>
      <c r="E385" s="72">
        <f t="shared" si="151"/>
        <v>64324</v>
      </c>
      <c r="F385" s="73">
        <f t="shared" si="152"/>
        <v>159364</v>
      </c>
      <c r="G385" s="73">
        <f t="shared" si="153"/>
        <v>78063</v>
      </c>
      <c r="H385" s="74">
        <f t="shared" si="154"/>
        <v>81301</v>
      </c>
      <c r="I385" s="74">
        <f t="shared" si="155"/>
        <v>60580</v>
      </c>
      <c r="J385" s="74">
        <f t="shared" si="156"/>
        <v>64324</v>
      </c>
      <c r="K385" s="71">
        <f t="shared" si="157"/>
        <v>17483</v>
      </c>
      <c r="L385" s="72">
        <f t="shared" si="158"/>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25">
      <c r="A386" s="52" t="s">
        <v>454</v>
      </c>
      <c r="B386" s="2" t="s">
        <v>158</v>
      </c>
      <c r="C386" s="51" t="str">
        <f t="shared" si="159"/>
        <v>LA England - North Hertfordshire</v>
      </c>
      <c r="D386" s="72">
        <f t="shared" si="150"/>
        <v>50502</v>
      </c>
      <c r="E386" s="72">
        <f t="shared" si="151"/>
        <v>53826</v>
      </c>
      <c r="F386" s="73">
        <f t="shared" si="152"/>
        <v>133463</v>
      </c>
      <c r="G386" s="73">
        <f t="shared" si="153"/>
        <v>65392</v>
      </c>
      <c r="H386" s="74">
        <f t="shared" si="154"/>
        <v>68071</v>
      </c>
      <c r="I386" s="74">
        <f t="shared" si="155"/>
        <v>50502</v>
      </c>
      <c r="J386" s="74">
        <f t="shared" si="156"/>
        <v>53826</v>
      </c>
      <c r="K386" s="71">
        <f t="shared" si="157"/>
        <v>14890</v>
      </c>
      <c r="L386" s="72">
        <f t="shared" si="158"/>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25">
      <c r="A387" s="52" t="s">
        <v>454</v>
      </c>
      <c r="B387" s="2" t="s">
        <v>192</v>
      </c>
      <c r="C387" s="51" t="str">
        <f t="shared" si="159"/>
        <v>LA England - North Kesteven</v>
      </c>
      <c r="D387" s="72">
        <f t="shared" si="150"/>
        <v>46093</v>
      </c>
      <c r="E387" s="72">
        <f t="shared" si="151"/>
        <v>49040</v>
      </c>
      <c r="F387" s="73">
        <f t="shared" si="152"/>
        <v>118149</v>
      </c>
      <c r="G387" s="73">
        <f t="shared" si="153"/>
        <v>57612</v>
      </c>
      <c r="H387" s="74">
        <f t="shared" si="154"/>
        <v>60537</v>
      </c>
      <c r="I387" s="74">
        <f t="shared" si="155"/>
        <v>46093</v>
      </c>
      <c r="J387" s="74">
        <f t="shared" si="156"/>
        <v>49040</v>
      </c>
      <c r="K387" s="71">
        <f t="shared" si="157"/>
        <v>11519</v>
      </c>
      <c r="L387" s="72">
        <f t="shared" si="158"/>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25">
      <c r="A388" s="52" t="s">
        <v>454</v>
      </c>
      <c r="B388" s="2" t="s">
        <v>292</v>
      </c>
      <c r="C388" s="51" t="str">
        <f t="shared" si="159"/>
        <v>LA England - North Lincolnshire</v>
      </c>
      <c r="D388" s="72">
        <f t="shared" si="150"/>
        <v>67256</v>
      </c>
      <c r="E388" s="72">
        <f t="shared" si="151"/>
        <v>69815</v>
      </c>
      <c r="F388" s="73">
        <f t="shared" si="152"/>
        <v>172748</v>
      </c>
      <c r="G388" s="73">
        <f t="shared" si="153"/>
        <v>85356</v>
      </c>
      <c r="H388" s="74">
        <f t="shared" si="154"/>
        <v>87392</v>
      </c>
      <c r="I388" s="74">
        <f t="shared" si="155"/>
        <v>67256</v>
      </c>
      <c r="J388" s="74">
        <f t="shared" si="156"/>
        <v>69815</v>
      </c>
      <c r="K388" s="71">
        <f t="shared" si="157"/>
        <v>18100</v>
      </c>
      <c r="L388" s="72">
        <f t="shared" si="158"/>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25">
      <c r="A389" s="52" t="s">
        <v>454</v>
      </c>
      <c r="B389" s="2" t="s">
        <v>199</v>
      </c>
      <c r="C389" s="51" t="str">
        <f t="shared" si="159"/>
        <v>LA England - North Norfolk</v>
      </c>
      <c r="D389" s="72">
        <f t="shared" si="150"/>
        <v>42817</v>
      </c>
      <c r="E389" s="72">
        <f t="shared" si="151"/>
        <v>46183</v>
      </c>
      <c r="F389" s="73">
        <f t="shared" si="152"/>
        <v>105167</v>
      </c>
      <c r="G389" s="73">
        <f t="shared" si="153"/>
        <v>51226</v>
      </c>
      <c r="H389" s="74">
        <f t="shared" si="154"/>
        <v>53941</v>
      </c>
      <c r="I389" s="74">
        <f t="shared" si="155"/>
        <v>42817</v>
      </c>
      <c r="J389" s="74">
        <f t="shared" si="156"/>
        <v>46183</v>
      </c>
      <c r="K389" s="71">
        <f t="shared" si="157"/>
        <v>8409</v>
      </c>
      <c r="L389" s="72">
        <f t="shared" si="158"/>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25">
      <c r="A390" s="52" t="s">
        <v>454</v>
      </c>
      <c r="B390" s="2" t="s">
        <v>301</v>
      </c>
      <c r="C390" s="51" t="str">
        <f t="shared" si="159"/>
        <v>LA England - North Somerset</v>
      </c>
      <c r="D390" s="72">
        <f t="shared" si="150"/>
        <v>82356</v>
      </c>
      <c r="E390" s="72">
        <f t="shared" si="151"/>
        <v>89398</v>
      </c>
      <c r="F390" s="73">
        <f t="shared" si="152"/>
        <v>215574</v>
      </c>
      <c r="G390" s="73">
        <f t="shared" si="153"/>
        <v>104953</v>
      </c>
      <c r="H390" s="74">
        <f t="shared" si="154"/>
        <v>110621</v>
      </c>
      <c r="I390" s="74">
        <f t="shared" si="155"/>
        <v>82356</v>
      </c>
      <c r="J390" s="74">
        <f t="shared" si="156"/>
        <v>89398</v>
      </c>
      <c r="K390" s="71">
        <f t="shared" si="157"/>
        <v>22597</v>
      </c>
      <c r="L390" s="72">
        <f t="shared" si="158"/>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25">
      <c r="A391" s="52" t="s">
        <v>454</v>
      </c>
      <c r="B391" s="2" t="s">
        <v>83</v>
      </c>
      <c r="C391" s="51" t="str">
        <f t="shared" si="159"/>
        <v>LA England - North Tyneside</v>
      </c>
      <c r="D391" s="72">
        <f t="shared" si="150"/>
        <v>79343</v>
      </c>
      <c r="E391" s="72">
        <f t="shared" si="151"/>
        <v>87511</v>
      </c>
      <c r="F391" s="73">
        <f t="shared" si="152"/>
        <v>208871</v>
      </c>
      <c r="G391" s="73">
        <f t="shared" si="153"/>
        <v>101089</v>
      </c>
      <c r="H391" s="74">
        <f t="shared" si="154"/>
        <v>107782</v>
      </c>
      <c r="I391" s="74">
        <f t="shared" si="155"/>
        <v>79343</v>
      </c>
      <c r="J391" s="74">
        <f t="shared" si="156"/>
        <v>87511</v>
      </c>
      <c r="K391" s="71">
        <f t="shared" si="157"/>
        <v>21746</v>
      </c>
      <c r="L391" s="72">
        <f t="shared" si="158"/>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25">
      <c r="A392" s="52" t="s">
        <v>454</v>
      </c>
      <c r="B392" s="2" t="s">
        <v>248</v>
      </c>
      <c r="C392" s="51" t="str">
        <f t="shared" si="159"/>
        <v>LA England - North Warwickshire</v>
      </c>
      <c r="D392" s="72">
        <f t="shared" si="150"/>
        <v>25770</v>
      </c>
      <c r="E392" s="72">
        <f t="shared" si="151"/>
        <v>26873</v>
      </c>
      <c r="F392" s="73">
        <f t="shared" si="152"/>
        <v>65452</v>
      </c>
      <c r="G392" s="73">
        <f t="shared" si="153"/>
        <v>32304</v>
      </c>
      <c r="H392" s="74">
        <f t="shared" si="154"/>
        <v>33148</v>
      </c>
      <c r="I392" s="74">
        <f t="shared" si="155"/>
        <v>25770</v>
      </c>
      <c r="J392" s="74">
        <f t="shared" si="156"/>
        <v>26873</v>
      </c>
      <c r="K392" s="71">
        <f t="shared" si="157"/>
        <v>6534</v>
      </c>
      <c r="L392" s="72">
        <f t="shared" si="158"/>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25">
      <c r="A393" s="52" t="s">
        <v>454</v>
      </c>
      <c r="B393" s="2" t="s">
        <v>187</v>
      </c>
      <c r="C393" s="51" t="str">
        <f t="shared" si="159"/>
        <v>LA England - North West Leicestershire</v>
      </c>
      <c r="D393" s="72">
        <f t="shared" si="150"/>
        <v>40681</v>
      </c>
      <c r="E393" s="72">
        <f t="shared" si="151"/>
        <v>42704</v>
      </c>
      <c r="F393" s="73">
        <f t="shared" si="152"/>
        <v>104809</v>
      </c>
      <c r="G393" s="73">
        <f t="shared" si="153"/>
        <v>51724</v>
      </c>
      <c r="H393" s="74">
        <f t="shared" si="154"/>
        <v>53085</v>
      </c>
      <c r="I393" s="74">
        <f t="shared" si="155"/>
        <v>40681</v>
      </c>
      <c r="J393" s="74">
        <f t="shared" si="156"/>
        <v>42704</v>
      </c>
      <c r="K393" s="71">
        <f t="shared" si="157"/>
        <v>11043</v>
      </c>
      <c r="L393" s="72">
        <f t="shared" si="158"/>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25">
      <c r="A394" s="52" t="s">
        <v>454</v>
      </c>
      <c r="B394" s="2" t="s">
        <v>206</v>
      </c>
      <c r="C394" s="51" t="str">
        <f t="shared" si="159"/>
        <v>LA England - Northampton</v>
      </c>
      <c r="D394" s="72">
        <f t="shared" si="150"/>
        <v>84388</v>
      </c>
      <c r="E394" s="72">
        <f t="shared" si="151"/>
        <v>85688</v>
      </c>
      <c r="F394" s="73">
        <f t="shared" si="152"/>
        <v>224290</v>
      </c>
      <c r="G394" s="73">
        <f t="shared" si="153"/>
        <v>111978</v>
      </c>
      <c r="H394" s="74">
        <f t="shared" si="154"/>
        <v>112312</v>
      </c>
      <c r="I394" s="74">
        <f t="shared" si="155"/>
        <v>84388</v>
      </c>
      <c r="J394" s="74">
        <f t="shared" si="156"/>
        <v>85688</v>
      </c>
      <c r="K394" s="71">
        <f t="shared" si="157"/>
        <v>27590</v>
      </c>
      <c r="L394" s="72">
        <f t="shared" si="158"/>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25">
      <c r="A395" s="52" t="s">
        <v>454</v>
      </c>
      <c r="B395" s="2" t="s">
        <v>289</v>
      </c>
      <c r="C395" s="51" t="str">
        <f t="shared" si="159"/>
        <v>LA England - Northumberland</v>
      </c>
      <c r="D395" s="72">
        <f t="shared" si="150"/>
        <v>127613</v>
      </c>
      <c r="E395" s="72">
        <f t="shared" si="151"/>
        <v>137406</v>
      </c>
      <c r="F395" s="73">
        <f t="shared" si="152"/>
        <v>323820</v>
      </c>
      <c r="G395" s="73">
        <f t="shared" si="153"/>
        <v>158024</v>
      </c>
      <c r="H395" s="74">
        <f t="shared" si="154"/>
        <v>165796</v>
      </c>
      <c r="I395" s="74">
        <f t="shared" si="155"/>
        <v>127613</v>
      </c>
      <c r="J395" s="74">
        <f t="shared" si="156"/>
        <v>137406</v>
      </c>
      <c r="K395" s="71">
        <f t="shared" si="157"/>
        <v>30411</v>
      </c>
      <c r="L395" s="72">
        <f t="shared" si="158"/>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25">
      <c r="A396" s="52" t="s">
        <v>454</v>
      </c>
      <c r="B396" s="2" t="s">
        <v>200</v>
      </c>
      <c r="C396" s="51" t="str">
        <f t="shared" si="159"/>
        <v>LA England - Norwich</v>
      </c>
      <c r="D396" s="72">
        <f t="shared" si="150"/>
        <v>57644</v>
      </c>
      <c r="E396" s="72">
        <f t="shared" si="151"/>
        <v>58400</v>
      </c>
      <c r="F396" s="73">
        <f t="shared" si="152"/>
        <v>142177</v>
      </c>
      <c r="G396" s="73">
        <f t="shared" si="153"/>
        <v>71083</v>
      </c>
      <c r="H396" s="74">
        <f t="shared" si="154"/>
        <v>71094</v>
      </c>
      <c r="I396" s="74">
        <f t="shared" si="155"/>
        <v>57644</v>
      </c>
      <c r="J396" s="74">
        <f t="shared" si="156"/>
        <v>58400</v>
      </c>
      <c r="K396" s="71">
        <f t="shared" si="157"/>
        <v>13439</v>
      </c>
      <c r="L396" s="72">
        <f t="shared" si="158"/>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25">
      <c r="A397" s="52" t="s">
        <v>454</v>
      </c>
      <c r="B397" s="2" t="s">
        <v>319</v>
      </c>
      <c r="C397" s="51" t="str">
        <f t="shared" si="159"/>
        <v>LA England - Nottingham</v>
      </c>
      <c r="D397" s="72">
        <f t="shared" si="150"/>
        <v>136080</v>
      </c>
      <c r="E397" s="72">
        <f t="shared" si="151"/>
        <v>131733</v>
      </c>
      <c r="F397" s="73">
        <f t="shared" si="152"/>
        <v>337098</v>
      </c>
      <c r="G397" s="73">
        <f t="shared" si="153"/>
        <v>171826</v>
      </c>
      <c r="H397" s="74">
        <f t="shared" si="154"/>
        <v>165272</v>
      </c>
      <c r="I397" s="74">
        <f t="shared" si="155"/>
        <v>136080</v>
      </c>
      <c r="J397" s="74">
        <f t="shared" si="156"/>
        <v>131733</v>
      </c>
      <c r="K397" s="71">
        <f t="shared" si="157"/>
        <v>35746</v>
      </c>
      <c r="L397" s="72">
        <f t="shared" si="158"/>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25">
      <c r="A398" s="52" t="s">
        <v>454</v>
      </c>
      <c r="B398" s="2" t="s">
        <v>249</v>
      </c>
      <c r="C398" s="51" t="str">
        <f t="shared" si="159"/>
        <v>LA England - Nuneaton and Bedworth</v>
      </c>
      <c r="D398" s="72">
        <f t="shared" si="150"/>
        <v>49410</v>
      </c>
      <c r="E398" s="72">
        <f t="shared" si="151"/>
        <v>52432</v>
      </c>
      <c r="F398" s="73">
        <f t="shared" si="152"/>
        <v>130373</v>
      </c>
      <c r="G398" s="73">
        <f t="shared" si="153"/>
        <v>63988</v>
      </c>
      <c r="H398" s="74">
        <f t="shared" si="154"/>
        <v>66385</v>
      </c>
      <c r="I398" s="74">
        <f t="shared" si="155"/>
        <v>49410</v>
      </c>
      <c r="J398" s="74">
        <f t="shared" si="156"/>
        <v>52432</v>
      </c>
      <c r="K398" s="71">
        <f t="shared" ref="K398:K400" si="160">SUM(M398:AD398)</f>
        <v>14578</v>
      </c>
      <c r="L398" s="72">
        <f t="shared" si="158"/>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25">
      <c r="A399" s="52" t="s">
        <v>454</v>
      </c>
      <c r="B399" s="2" t="s">
        <v>188</v>
      </c>
      <c r="C399" s="51" t="str">
        <f t="shared" si="159"/>
        <v>LA England - Oadby and Wigston</v>
      </c>
      <c r="D399" s="72">
        <f t="shared" si="150"/>
        <v>21742</v>
      </c>
      <c r="E399" s="72">
        <f t="shared" si="151"/>
        <v>23750</v>
      </c>
      <c r="F399" s="73">
        <f t="shared" si="152"/>
        <v>57313</v>
      </c>
      <c r="G399" s="73">
        <f t="shared" si="153"/>
        <v>27823</v>
      </c>
      <c r="H399" s="74">
        <f t="shared" si="154"/>
        <v>29490</v>
      </c>
      <c r="I399" s="74">
        <f t="shared" si="155"/>
        <v>21742</v>
      </c>
      <c r="J399" s="74">
        <f t="shared" si="156"/>
        <v>23750</v>
      </c>
      <c r="K399" s="71">
        <f t="shared" si="160"/>
        <v>6081</v>
      </c>
      <c r="L399" s="72">
        <f t="shared" si="158"/>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25">
      <c r="A400" s="52" t="s">
        <v>454</v>
      </c>
      <c r="B400" s="2" t="s">
        <v>66</v>
      </c>
      <c r="C400" s="51" t="str">
        <f t="shared" si="159"/>
        <v>LA England - Oldham</v>
      </c>
      <c r="D400" s="72">
        <f t="shared" si="150"/>
        <v>87171</v>
      </c>
      <c r="E400" s="72">
        <f t="shared" si="151"/>
        <v>91007</v>
      </c>
      <c r="F400" s="73">
        <f t="shared" si="152"/>
        <v>237628</v>
      </c>
      <c r="G400" s="73">
        <f t="shared" si="153"/>
        <v>117387</v>
      </c>
      <c r="H400" s="74">
        <f t="shared" si="154"/>
        <v>120241</v>
      </c>
      <c r="I400" s="74">
        <f t="shared" si="155"/>
        <v>87171</v>
      </c>
      <c r="J400" s="74">
        <f t="shared" si="156"/>
        <v>91007</v>
      </c>
      <c r="K400" s="71">
        <f t="shared" si="160"/>
        <v>30216</v>
      </c>
      <c r="L400" s="72">
        <f t="shared" si="158"/>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25">
      <c r="A401" s="52" t="s">
        <v>454</v>
      </c>
      <c r="B401" s="2" t="s">
        <v>223</v>
      </c>
      <c r="C401" s="51" t="str">
        <f t="shared" si="159"/>
        <v>LA England - Oxford</v>
      </c>
      <c r="D401" s="72">
        <f t="shared" ref="D401:D464" si="161">I401</f>
        <v>62426</v>
      </c>
      <c r="E401" s="72">
        <f t="shared" ref="E401:E464" si="162">J401</f>
        <v>58967</v>
      </c>
      <c r="F401" s="73">
        <f t="shared" ref="F401:F464" si="163">G401+H401</f>
        <v>151584</v>
      </c>
      <c r="G401" s="73">
        <f t="shared" ref="G401:G464" si="164">SUM(M401:CY401)</f>
        <v>77988</v>
      </c>
      <c r="H401" s="74">
        <f t="shared" ref="H401:H464" si="165">SUM(CZ401:GL401)</f>
        <v>73596</v>
      </c>
      <c r="I401" s="74">
        <f t="shared" ref="I401:I464" si="166">SUM(AE401:CY401)</f>
        <v>62426</v>
      </c>
      <c r="J401" s="74">
        <f t="shared" ref="J401:J464" si="167">SUM(DR401:GL401)</f>
        <v>58967</v>
      </c>
      <c r="K401" s="71">
        <f t="shared" ref="K401:K464" si="168">SUM(M401:AD401)</f>
        <v>15562</v>
      </c>
      <c r="L401" s="72">
        <f t="shared" ref="L401:L464" si="169">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25">
      <c r="A402" s="52" t="s">
        <v>454</v>
      </c>
      <c r="B402" s="2" t="s">
        <v>176</v>
      </c>
      <c r="C402" s="51" t="str">
        <f t="shared" si="159"/>
        <v>LA England - Pendle</v>
      </c>
      <c r="D402" s="72">
        <f t="shared" si="161"/>
        <v>34785</v>
      </c>
      <c r="E402" s="72">
        <f t="shared" si="162"/>
        <v>35838</v>
      </c>
      <c r="F402" s="73">
        <f t="shared" si="163"/>
        <v>92145</v>
      </c>
      <c r="G402" s="73">
        <f t="shared" si="164"/>
        <v>45792</v>
      </c>
      <c r="H402" s="74">
        <f t="shared" si="165"/>
        <v>46353</v>
      </c>
      <c r="I402" s="74">
        <f t="shared" si="166"/>
        <v>34785</v>
      </c>
      <c r="J402" s="74">
        <f t="shared" si="167"/>
        <v>35838</v>
      </c>
      <c r="K402" s="71">
        <f t="shared" si="168"/>
        <v>11007</v>
      </c>
      <c r="L402" s="72">
        <f t="shared" si="169"/>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25">
      <c r="A403" s="52" t="s">
        <v>454</v>
      </c>
      <c r="B403" s="2" t="s">
        <v>326</v>
      </c>
      <c r="C403" s="51" t="str">
        <f t="shared" ref="C403:C466" si="170">CONCATENATE(A403," - ",B403)</f>
        <v>LA England - Peterborough</v>
      </c>
      <c r="D403" s="72">
        <f t="shared" si="161"/>
        <v>74756</v>
      </c>
      <c r="E403" s="72">
        <f t="shared" si="162"/>
        <v>75342</v>
      </c>
      <c r="F403" s="73">
        <f t="shared" si="163"/>
        <v>202626</v>
      </c>
      <c r="G403" s="73">
        <f t="shared" si="164"/>
        <v>101964</v>
      </c>
      <c r="H403" s="74">
        <f t="shared" si="165"/>
        <v>100662</v>
      </c>
      <c r="I403" s="74">
        <f t="shared" si="166"/>
        <v>74756</v>
      </c>
      <c r="J403" s="74">
        <f t="shared" si="167"/>
        <v>75342</v>
      </c>
      <c r="K403" s="71">
        <f t="shared" si="168"/>
        <v>27208</v>
      </c>
      <c r="L403" s="72">
        <f t="shared" si="169"/>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25">
      <c r="A404" s="52" t="s">
        <v>454</v>
      </c>
      <c r="B404" s="2" t="s">
        <v>334</v>
      </c>
      <c r="C404" s="51" t="str">
        <f t="shared" si="170"/>
        <v>LA England - Plymouth</v>
      </c>
      <c r="D404" s="72">
        <f t="shared" si="161"/>
        <v>103203</v>
      </c>
      <c r="E404" s="72">
        <f t="shared" si="162"/>
        <v>106345</v>
      </c>
      <c r="F404" s="73">
        <f t="shared" si="163"/>
        <v>262839</v>
      </c>
      <c r="G404" s="73">
        <f t="shared" si="164"/>
        <v>130504</v>
      </c>
      <c r="H404" s="74">
        <f t="shared" si="165"/>
        <v>132335</v>
      </c>
      <c r="I404" s="74">
        <f t="shared" si="166"/>
        <v>103203</v>
      </c>
      <c r="J404" s="74">
        <f t="shared" si="167"/>
        <v>106345</v>
      </c>
      <c r="K404" s="71">
        <f t="shared" si="168"/>
        <v>27301</v>
      </c>
      <c r="L404" s="72">
        <f t="shared" si="169"/>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25">
      <c r="A405" s="52" t="s">
        <v>454</v>
      </c>
      <c r="B405" s="2" t="s">
        <v>307</v>
      </c>
      <c r="C405" s="51" t="str">
        <f t="shared" si="170"/>
        <v>LA England - Portsmouth</v>
      </c>
      <c r="D405" s="72">
        <f t="shared" si="161"/>
        <v>87433</v>
      </c>
      <c r="E405" s="72">
        <f t="shared" si="162"/>
        <v>83503</v>
      </c>
      <c r="F405" s="73">
        <f t="shared" si="163"/>
        <v>214692</v>
      </c>
      <c r="G405" s="73">
        <f t="shared" si="164"/>
        <v>109781</v>
      </c>
      <c r="H405" s="74">
        <f t="shared" si="165"/>
        <v>104911</v>
      </c>
      <c r="I405" s="74">
        <f t="shared" si="166"/>
        <v>87433</v>
      </c>
      <c r="J405" s="74">
        <f t="shared" si="167"/>
        <v>83503</v>
      </c>
      <c r="K405" s="71">
        <f t="shared" si="168"/>
        <v>22348</v>
      </c>
      <c r="L405" s="72">
        <f t="shared" si="169"/>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25">
      <c r="A406" s="52" t="s">
        <v>454</v>
      </c>
      <c r="B406" s="2" t="s">
        <v>177</v>
      </c>
      <c r="C406" s="51" t="str">
        <f t="shared" si="170"/>
        <v>LA England - Preston</v>
      </c>
      <c r="D406" s="72">
        <f t="shared" si="161"/>
        <v>55997</v>
      </c>
      <c r="E406" s="72">
        <f t="shared" si="162"/>
        <v>55278</v>
      </c>
      <c r="F406" s="73">
        <f t="shared" si="163"/>
        <v>144147</v>
      </c>
      <c r="G406" s="73">
        <f t="shared" si="164"/>
        <v>72930</v>
      </c>
      <c r="H406" s="74">
        <f t="shared" si="165"/>
        <v>71217</v>
      </c>
      <c r="I406" s="74">
        <f t="shared" si="166"/>
        <v>55997</v>
      </c>
      <c r="J406" s="74">
        <f t="shared" si="167"/>
        <v>55278</v>
      </c>
      <c r="K406" s="71">
        <f t="shared" si="168"/>
        <v>16933</v>
      </c>
      <c r="L406" s="72">
        <f t="shared" si="169"/>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25">
      <c r="A407" s="52" t="s">
        <v>454</v>
      </c>
      <c r="B407" s="2" t="s">
        <v>330</v>
      </c>
      <c r="C407" s="51" t="str">
        <f t="shared" si="170"/>
        <v>LA England - Reading</v>
      </c>
      <c r="D407" s="72">
        <f t="shared" si="161"/>
        <v>62467</v>
      </c>
      <c r="E407" s="72">
        <f t="shared" si="162"/>
        <v>60616</v>
      </c>
      <c r="F407" s="73">
        <f t="shared" si="163"/>
        <v>160337</v>
      </c>
      <c r="G407" s="73">
        <f t="shared" si="164"/>
        <v>81644</v>
      </c>
      <c r="H407" s="74">
        <f t="shared" si="165"/>
        <v>78693</v>
      </c>
      <c r="I407" s="74">
        <f t="shared" si="166"/>
        <v>62467</v>
      </c>
      <c r="J407" s="74">
        <f t="shared" si="167"/>
        <v>60616</v>
      </c>
      <c r="K407" s="71">
        <f t="shared" si="168"/>
        <v>19177</v>
      </c>
      <c r="L407" s="72">
        <f t="shared" si="169"/>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25">
      <c r="A408" s="52" t="s">
        <v>454</v>
      </c>
      <c r="B408" s="2" t="s">
        <v>56</v>
      </c>
      <c r="C408" s="51" t="str">
        <f t="shared" si="170"/>
        <v>LA England - Redbridge</v>
      </c>
      <c r="D408" s="72">
        <f t="shared" si="161"/>
        <v>115788</v>
      </c>
      <c r="E408" s="72">
        <f t="shared" si="162"/>
        <v>113423</v>
      </c>
      <c r="F408" s="73">
        <f t="shared" si="163"/>
        <v>305658</v>
      </c>
      <c r="G408" s="73">
        <f t="shared" si="164"/>
        <v>155345</v>
      </c>
      <c r="H408" s="74">
        <f t="shared" si="165"/>
        <v>150313</v>
      </c>
      <c r="I408" s="74">
        <f t="shared" si="166"/>
        <v>115788</v>
      </c>
      <c r="J408" s="74">
        <f t="shared" si="167"/>
        <v>113423</v>
      </c>
      <c r="K408" s="71">
        <f t="shared" si="168"/>
        <v>39557</v>
      </c>
      <c r="L408" s="72">
        <f t="shared" si="169"/>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25">
      <c r="A409" s="52" t="s">
        <v>454</v>
      </c>
      <c r="B409" s="2" t="s">
        <v>312</v>
      </c>
      <c r="C409" s="51" t="str">
        <f t="shared" si="170"/>
        <v>LA England - Redcar and Cleveland</v>
      </c>
      <c r="D409" s="72">
        <f t="shared" si="161"/>
        <v>52390</v>
      </c>
      <c r="E409" s="72">
        <f t="shared" si="162"/>
        <v>57231</v>
      </c>
      <c r="F409" s="73">
        <f t="shared" si="163"/>
        <v>137228</v>
      </c>
      <c r="G409" s="73">
        <f t="shared" si="164"/>
        <v>66606</v>
      </c>
      <c r="H409" s="74">
        <f t="shared" si="165"/>
        <v>70622</v>
      </c>
      <c r="I409" s="74">
        <f t="shared" si="166"/>
        <v>52390</v>
      </c>
      <c r="J409" s="74">
        <f t="shared" si="167"/>
        <v>57231</v>
      </c>
      <c r="K409" s="71">
        <f t="shared" si="168"/>
        <v>14216</v>
      </c>
      <c r="L409" s="72">
        <f t="shared" si="169"/>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25">
      <c r="A410" s="52" t="s">
        <v>454</v>
      </c>
      <c r="B410" s="2" t="s">
        <v>260</v>
      </c>
      <c r="C410" s="51" t="str">
        <f t="shared" si="170"/>
        <v>LA England - Redditch</v>
      </c>
      <c r="D410" s="72">
        <f t="shared" si="161"/>
        <v>32671</v>
      </c>
      <c r="E410" s="72">
        <f t="shared" si="162"/>
        <v>33789</v>
      </c>
      <c r="F410" s="73">
        <f t="shared" si="163"/>
        <v>85568</v>
      </c>
      <c r="G410" s="73">
        <f t="shared" si="164"/>
        <v>42486</v>
      </c>
      <c r="H410" s="74">
        <f t="shared" si="165"/>
        <v>43082</v>
      </c>
      <c r="I410" s="74">
        <f t="shared" si="166"/>
        <v>32671</v>
      </c>
      <c r="J410" s="74">
        <f t="shared" si="167"/>
        <v>33789</v>
      </c>
      <c r="K410" s="71">
        <f t="shared" si="168"/>
        <v>9815</v>
      </c>
      <c r="L410" s="72">
        <f t="shared" si="169"/>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25">
      <c r="A411" s="52" t="s">
        <v>454</v>
      </c>
      <c r="B411" s="2" t="s">
        <v>243</v>
      </c>
      <c r="C411" s="51" t="str">
        <f t="shared" si="170"/>
        <v>LA England - Reigate and Banstead</v>
      </c>
      <c r="D411" s="72">
        <f t="shared" si="161"/>
        <v>55345</v>
      </c>
      <c r="E411" s="72">
        <f t="shared" si="162"/>
        <v>59513</v>
      </c>
      <c r="F411" s="73">
        <f t="shared" si="163"/>
        <v>149243</v>
      </c>
      <c r="G411" s="73">
        <f t="shared" si="164"/>
        <v>72837</v>
      </c>
      <c r="H411" s="74">
        <f t="shared" si="165"/>
        <v>76406</v>
      </c>
      <c r="I411" s="74">
        <f t="shared" si="166"/>
        <v>55345</v>
      </c>
      <c r="J411" s="74">
        <f t="shared" si="167"/>
        <v>59513</v>
      </c>
      <c r="K411" s="71">
        <f t="shared" si="168"/>
        <v>17492</v>
      </c>
      <c r="L411" s="72">
        <f t="shared" si="169"/>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25">
      <c r="A412" s="52" t="s">
        <v>454</v>
      </c>
      <c r="B412" s="2" t="s">
        <v>178</v>
      </c>
      <c r="C412" s="51" t="str">
        <f t="shared" si="170"/>
        <v>LA England - Ribble Valley</v>
      </c>
      <c r="D412" s="72">
        <f t="shared" si="161"/>
        <v>24297</v>
      </c>
      <c r="E412" s="72">
        <f t="shared" si="162"/>
        <v>25760</v>
      </c>
      <c r="F412" s="73">
        <f t="shared" si="163"/>
        <v>62026</v>
      </c>
      <c r="G412" s="73">
        <f t="shared" si="164"/>
        <v>30467</v>
      </c>
      <c r="H412" s="74">
        <f t="shared" si="165"/>
        <v>31559</v>
      </c>
      <c r="I412" s="74">
        <f t="shared" si="166"/>
        <v>24297</v>
      </c>
      <c r="J412" s="74">
        <f t="shared" si="167"/>
        <v>25760</v>
      </c>
      <c r="K412" s="71">
        <f t="shared" si="168"/>
        <v>6170</v>
      </c>
      <c r="L412" s="72">
        <f t="shared" si="169"/>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25">
      <c r="A413" s="52" t="s">
        <v>454</v>
      </c>
      <c r="B413" s="2" t="s">
        <v>57</v>
      </c>
      <c r="C413" s="51" t="str">
        <f t="shared" si="170"/>
        <v>LA England - Richmond upon Thames</v>
      </c>
      <c r="D413" s="72">
        <f t="shared" si="161"/>
        <v>73143</v>
      </c>
      <c r="E413" s="72">
        <f t="shared" si="162"/>
        <v>79208</v>
      </c>
      <c r="F413" s="73">
        <f t="shared" si="163"/>
        <v>198141</v>
      </c>
      <c r="G413" s="73">
        <f t="shared" si="164"/>
        <v>96503</v>
      </c>
      <c r="H413" s="74">
        <f t="shared" si="165"/>
        <v>101638</v>
      </c>
      <c r="I413" s="74">
        <f t="shared" si="166"/>
        <v>73143</v>
      </c>
      <c r="J413" s="74">
        <f t="shared" si="167"/>
        <v>79208</v>
      </c>
      <c r="K413" s="71">
        <f t="shared" si="168"/>
        <v>23360</v>
      </c>
      <c r="L413" s="72">
        <f t="shared" si="169"/>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25">
      <c r="A414" s="52" t="s">
        <v>454</v>
      </c>
      <c r="B414" s="2" t="s">
        <v>211</v>
      </c>
      <c r="C414" s="51" t="str">
        <f t="shared" si="170"/>
        <v>LA England - Richmondshire</v>
      </c>
      <c r="D414" s="72">
        <f t="shared" si="161"/>
        <v>23614</v>
      </c>
      <c r="E414" s="72">
        <f t="shared" si="162"/>
        <v>20298</v>
      </c>
      <c r="F414" s="73">
        <f t="shared" si="163"/>
        <v>53732</v>
      </c>
      <c r="G414" s="73">
        <f t="shared" si="164"/>
        <v>28764</v>
      </c>
      <c r="H414" s="74">
        <f t="shared" si="165"/>
        <v>24968</v>
      </c>
      <c r="I414" s="74">
        <f t="shared" si="166"/>
        <v>23614</v>
      </c>
      <c r="J414" s="74">
        <f t="shared" si="167"/>
        <v>20298</v>
      </c>
      <c r="K414" s="71">
        <f t="shared" si="168"/>
        <v>5150</v>
      </c>
      <c r="L414" s="72">
        <f t="shared" si="169"/>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25">
      <c r="A415" s="52" t="s">
        <v>454</v>
      </c>
      <c r="B415" s="2" t="s">
        <v>67</v>
      </c>
      <c r="C415" s="51" t="str">
        <f t="shared" si="170"/>
        <v>LA England - Rochdale</v>
      </c>
      <c r="D415" s="72">
        <f t="shared" si="161"/>
        <v>83041</v>
      </c>
      <c r="E415" s="72">
        <f t="shared" si="162"/>
        <v>86772</v>
      </c>
      <c r="F415" s="73">
        <f t="shared" si="163"/>
        <v>223659</v>
      </c>
      <c r="G415" s="73">
        <f t="shared" si="164"/>
        <v>110691</v>
      </c>
      <c r="H415" s="74">
        <f t="shared" si="165"/>
        <v>112968</v>
      </c>
      <c r="I415" s="74">
        <f t="shared" si="166"/>
        <v>83041</v>
      </c>
      <c r="J415" s="74">
        <f t="shared" si="167"/>
        <v>86772</v>
      </c>
      <c r="K415" s="71">
        <f t="shared" si="168"/>
        <v>27650</v>
      </c>
      <c r="L415" s="72">
        <f t="shared" si="169"/>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25">
      <c r="A416" s="52" t="s">
        <v>454</v>
      </c>
      <c r="B416" s="2" t="s">
        <v>136</v>
      </c>
      <c r="C416" s="51" t="str">
        <f t="shared" si="170"/>
        <v>LA England - Rochford</v>
      </c>
      <c r="D416" s="72">
        <f t="shared" si="161"/>
        <v>34068</v>
      </c>
      <c r="E416" s="72">
        <f t="shared" si="162"/>
        <v>36531</v>
      </c>
      <c r="F416" s="73">
        <f t="shared" si="163"/>
        <v>87627</v>
      </c>
      <c r="G416" s="73">
        <f t="shared" si="164"/>
        <v>42813</v>
      </c>
      <c r="H416" s="74">
        <f t="shared" si="165"/>
        <v>44814</v>
      </c>
      <c r="I416" s="74">
        <f t="shared" si="166"/>
        <v>34068</v>
      </c>
      <c r="J416" s="74">
        <f t="shared" si="167"/>
        <v>36531</v>
      </c>
      <c r="K416" s="71">
        <f t="shared" si="168"/>
        <v>8745</v>
      </c>
      <c r="L416" s="72">
        <f t="shared" si="169"/>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25">
      <c r="A417" s="52" t="s">
        <v>454</v>
      </c>
      <c r="B417" s="2" t="s">
        <v>179</v>
      </c>
      <c r="C417" s="51" t="str">
        <f t="shared" si="170"/>
        <v>LA England - Rossendale</v>
      </c>
      <c r="D417" s="72">
        <f t="shared" si="161"/>
        <v>27189</v>
      </c>
      <c r="E417" s="72">
        <f t="shared" si="162"/>
        <v>28654</v>
      </c>
      <c r="F417" s="73">
        <f t="shared" si="163"/>
        <v>71432</v>
      </c>
      <c r="G417" s="73">
        <f t="shared" si="164"/>
        <v>35205</v>
      </c>
      <c r="H417" s="74">
        <f t="shared" si="165"/>
        <v>36227</v>
      </c>
      <c r="I417" s="74">
        <f t="shared" si="166"/>
        <v>27189</v>
      </c>
      <c r="J417" s="74">
        <f t="shared" si="167"/>
        <v>28654</v>
      </c>
      <c r="K417" s="71">
        <f t="shared" si="168"/>
        <v>8016</v>
      </c>
      <c r="L417" s="72">
        <f t="shared" si="169"/>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25">
      <c r="A418" s="52" t="s">
        <v>454</v>
      </c>
      <c r="B418" s="2" t="s">
        <v>126</v>
      </c>
      <c r="C418" s="51" t="str">
        <f t="shared" si="170"/>
        <v>LA England - Rother</v>
      </c>
      <c r="D418" s="72">
        <f t="shared" si="161"/>
        <v>38163</v>
      </c>
      <c r="E418" s="72">
        <f t="shared" si="162"/>
        <v>42272</v>
      </c>
      <c r="F418" s="73">
        <f t="shared" si="163"/>
        <v>96716</v>
      </c>
      <c r="G418" s="73">
        <f t="shared" si="164"/>
        <v>46583</v>
      </c>
      <c r="H418" s="74">
        <f t="shared" si="165"/>
        <v>50133</v>
      </c>
      <c r="I418" s="74">
        <f t="shared" si="166"/>
        <v>38163</v>
      </c>
      <c r="J418" s="74">
        <f t="shared" si="167"/>
        <v>42272</v>
      </c>
      <c r="K418" s="71">
        <f t="shared" si="168"/>
        <v>8420</v>
      </c>
      <c r="L418" s="72">
        <f t="shared" si="169"/>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25">
      <c r="A419" s="52" t="s">
        <v>454</v>
      </c>
      <c r="B419" s="2" t="s">
        <v>79</v>
      </c>
      <c r="C419" s="51" t="str">
        <f t="shared" si="170"/>
        <v>LA England - Rotherham</v>
      </c>
      <c r="D419" s="72">
        <f t="shared" si="161"/>
        <v>101149</v>
      </c>
      <c r="E419" s="72">
        <f t="shared" si="162"/>
        <v>106382</v>
      </c>
      <c r="F419" s="73">
        <f t="shared" si="163"/>
        <v>264984</v>
      </c>
      <c r="G419" s="73">
        <f t="shared" si="164"/>
        <v>130367</v>
      </c>
      <c r="H419" s="74">
        <f t="shared" si="165"/>
        <v>134617</v>
      </c>
      <c r="I419" s="74">
        <f t="shared" si="166"/>
        <v>101149</v>
      </c>
      <c r="J419" s="74">
        <f t="shared" si="167"/>
        <v>106382</v>
      </c>
      <c r="K419" s="71">
        <f t="shared" si="168"/>
        <v>29218</v>
      </c>
      <c r="L419" s="72">
        <f t="shared" si="169"/>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25">
      <c r="A420" s="52" t="s">
        <v>454</v>
      </c>
      <c r="B420" s="2" t="s">
        <v>250</v>
      </c>
      <c r="C420" s="51" t="str">
        <f t="shared" si="170"/>
        <v>LA England - Rugby</v>
      </c>
      <c r="D420" s="72">
        <f t="shared" si="161"/>
        <v>42226</v>
      </c>
      <c r="E420" s="72">
        <f t="shared" si="162"/>
        <v>43282</v>
      </c>
      <c r="F420" s="73">
        <f t="shared" si="163"/>
        <v>110650</v>
      </c>
      <c r="G420" s="73">
        <f t="shared" si="164"/>
        <v>55073</v>
      </c>
      <c r="H420" s="74">
        <f t="shared" si="165"/>
        <v>55577</v>
      </c>
      <c r="I420" s="74">
        <f t="shared" si="166"/>
        <v>42226</v>
      </c>
      <c r="J420" s="74">
        <f t="shared" si="167"/>
        <v>43282</v>
      </c>
      <c r="K420" s="71">
        <f t="shared" si="168"/>
        <v>12847</v>
      </c>
      <c r="L420" s="72">
        <f t="shared" si="169"/>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25">
      <c r="A421" s="52" t="s">
        <v>454</v>
      </c>
      <c r="B421" s="2" t="s">
        <v>244</v>
      </c>
      <c r="C421" s="51" t="str">
        <f t="shared" si="170"/>
        <v>LA England - Runnymede</v>
      </c>
      <c r="D421" s="72">
        <f t="shared" si="161"/>
        <v>35159</v>
      </c>
      <c r="E421" s="72">
        <f t="shared" si="162"/>
        <v>37664</v>
      </c>
      <c r="F421" s="73">
        <f t="shared" si="163"/>
        <v>90327</v>
      </c>
      <c r="G421" s="73">
        <f t="shared" si="164"/>
        <v>44091</v>
      </c>
      <c r="H421" s="74">
        <f t="shared" si="165"/>
        <v>46236</v>
      </c>
      <c r="I421" s="74">
        <f t="shared" si="166"/>
        <v>35159</v>
      </c>
      <c r="J421" s="74">
        <f t="shared" si="167"/>
        <v>37664</v>
      </c>
      <c r="K421" s="71">
        <f t="shared" si="168"/>
        <v>8932</v>
      </c>
      <c r="L421" s="72">
        <f t="shared" si="169"/>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25">
      <c r="A422" s="52" t="s">
        <v>454</v>
      </c>
      <c r="B422" s="2" t="s">
        <v>221</v>
      </c>
      <c r="C422" s="51" t="str">
        <f t="shared" si="170"/>
        <v>LA England - Rushcliffe</v>
      </c>
      <c r="D422" s="72">
        <f t="shared" si="161"/>
        <v>47005</v>
      </c>
      <c r="E422" s="72">
        <f t="shared" si="162"/>
        <v>49508</v>
      </c>
      <c r="F422" s="73">
        <f t="shared" si="163"/>
        <v>121416</v>
      </c>
      <c r="G422" s="73">
        <f t="shared" si="164"/>
        <v>59872</v>
      </c>
      <c r="H422" s="74">
        <f t="shared" si="165"/>
        <v>61544</v>
      </c>
      <c r="I422" s="74">
        <f t="shared" si="166"/>
        <v>47005</v>
      </c>
      <c r="J422" s="74">
        <f t="shared" si="167"/>
        <v>49508</v>
      </c>
      <c r="K422" s="71">
        <f t="shared" si="168"/>
        <v>12867</v>
      </c>
      <c r="L422" s="72">
        <f t="shared" si="169"/>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25">
      <c r="A423" s="52" t="s">
        <v>454</v>
      </c>
      <c r="B423" s="2" t="s">
        <v>152</v>
      </c>
      <c r="C423" s="51" t="str">
        <f t="shared" si="170"/>
        <v>LA England - Rushmoor</v>
      </c>
      <c r="D423" s="72">
        <f t="shared" si="161"/>
        <v>36832</v>
      </c>
      <c r="E423" s="72">
        <f t="shared" si="162"/>
        <v>36524</v>
      </c>
      <c r="F423" s="73">
        <f t="shared" si="163"/>
        <v>94387</v>
      </c>
      <c r="G423" s="73">
        <f t="shared" si="164"/>
        <v>47692</v>
      </c>
      <c r="H423" s="74">
        <f t="shared" si="165"/>
        <v>46695</v>
      </c>
      <c r="I423" s="74">
        <f t="shared" si="166"/>
        <v>36832</v>
      </c>
      <c r="J423" s="74">
        <f t="shared" si="167"/>
        <v>36524</v>
      </c>
      <c r="K423" s="71">
        <f t="shared" si="168"/>
        <v>10860</v>
      </c>
      <c r="L423" s="72">
        <f t="shared" si="169"/>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25">
      <c r="A424" s="52" t="s">
        <v>454</v>
      </c>
      <c r="B424" s="2" t="s">
        <v>320</v>
      </c>
      <c r="C424" s="51" t="str">
        <f t="shared" si="170"/>
        <v>LA England - Rutland</v>
      </c>
      <c r="D424" s="72">
        <f t="shared" si="161"/>
        <v>16692</v>
      </c>
      <c r="E424" s="72">
        <f t="shared" si="162"/>
        <v>15934</v>
      </c>
      <c r="F424" s="73">
        <f t="shared" si="163"/>
        <v>40476</v>
      </c>
      <c r="G424" s="73">
        <f t="shared" si="164"/>
        <v>20773</v>
      </c>
      <c r="H424" s="74">
        <f t="shared" si="165"/>
        <v>19703</v>
      </c>
      <c r="I424" s="74">
        <f t="shared" si="166"/>
        <v>16692</v>
      </c>
      <c r="J424" s="74">
        <f t="shared" si="167"/>
        <v>15934</v>
      </c>
      <c r="K424" s="71">
        <f t="shared" si="168"/>
        <v>4081</v>
      </c>
      <c r="L424" s="72">
        <f t="shared" si="169"/>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25">
      <c r="A425" s="52" t="s">
        <v>454</v>
      </c>
      <c r="B425" s="2" t="s">
        <v>212</v>
      </c>
      <c r="C425" s="51" t="str">
        <f t="shared" si="170"/>
        <v>LA England - Ryedale</v>
      </c>
      <c r="D425" s="72">
        <f t="shared" si="161"/>
        <v>22144</v>
      </c>
      <c r="E425" s="72">
        <f t="shared" si="162"/>
        <v>23675</v>
      </c>
      <c r="F425" s="73">
        <f t="shared" si="163"/>
        <v>55629</v>
      </c>
      <c r="G425" s="73">
        <f t="shared" si="164"/>
        <v>27180</v>
      </c>
      <c r="H425" s="74">
        <f t="shared" si="165"/>
        <v>28449</v>
      </c>
      <c r="I425" s="74">
        <f t="shared" si="166"/>
        <v>22144</v>
      </c>
      <c r="J425" s="74">
        <f t="shared" si="167"/>
        <v>23675</v>
      </c>
      <c r="K425" s="71">
        <f t="shared" si="168"/>
        <v>5036</v>
      </c>
      <c r="L425" s="72">
        <f t="shared" si="169"/>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25">
      <c r="A426" s="52" t="s">
        <v>454</v>
      </c>
      <c r="B426" s="2" t="s">
        <v>68</v>
      </c>
      <c r="C426" s="51" t="str">
        <f t="shared" si="170"/>
        <v>LA England - Salford</v>
      </c>
      <c r="D426" s="72">
        <f t="shared" si="161"/>
        <v>102903</v>
      </c>
      <c r="E426" s="72">
        <f t="shared" si="162"/>
        <v>101352</v>
      </c>
      <c r="F426" s="73">
        <f t="shared" si="163"/>
        <v>262697</v>
      </c>
      <c r="G426" s="73">
        <f t="shared" si="164"/>
        <v>132945</v>
      </c>
      <c r="H426" s="74">
        <f t="shared" si="165"/>
        <v>129752</v>
      </c>
      <c r="I426" s="74">
        <f t="shared" si="166"/>
        <v>102903</v>
      </c>
      <c r="J426" s="74">
        <f t="shared" si="167"/>
        <v>101352</v>
      </c>
      <c r="K426" s="71">
        <f t="shared" si="168"/>
        <v>30042</v>
      </c>
      <c r="L426" s="72">
        <f t="shared" si="169"/>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25">
      <c r="A427" s="52" t="s">
        <v>454</v>
      </c>
      <c r="B427" s="2" t="s">
        <v>89</v>
      </c>
      <c r="C427" s="51" t="str">
        <f t="shared" si="170"/>
        <v>LA England - Sandwell</v>
      </c>
      <c r="D427" s="72">
        <f t="shared" si="161"/>
        <v>121135</v>
      </c>
      <c r="E427" s="72">
        <f t="shared" si="162"/>
        <v>124912</v>
      </c>
      <c r="F427" s="73">
        <f t="shared" si="163"/>
        <v>329042</v>
      </c>
      <c r="G427" s="73">
        <f t="shared" si="164"/>
        <v>163788</v>
      </c>
      <c r="H427" s="74">
        <f t="shared" si="165"/>
        <v>165254</v>
      </c>
      <c r="I427" s="74">
        <f t="shared" si="166"/>
        <v>121135</v>
      </c>
      <c r="J427" s="74">
        <f t="shared" si="167"/>
        <v>124912</v>
      </c>
      <c r="K427" s="71">
        <f t="shared" si="168"/>
        <v>42653</v>
      </c>
      <c r="L427" s="72">
        <f t="shared" si="169"/>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25">
      <c r="A428" s="52" t="s">
        <v>454</v>
      </c>
      <c r="B428" s="2" t="s">
        <v>213</v>
      </c>
      <c r="C428" s="51" t="str">
        <f t="shared" si="170"/>
        <v>LA England - Scarborough</v>
      </c>
      <c r="D428" s="72">
        <f t="shared" si="161"/>
        <v>42982</v>
      </c>
      <c r="E428" s="72">
        <f t="shared" si="162"/>
        <v>46295</v>
      </c>
      <c r="F428" s="73">
        <f t="shared" si="163"/>
        <v>108737</v>
      </c>
      <c r="G428" s="73">
        <f t="shared" si="164"/>
        <v>52854</v>
      </c>
      <c r="H428" s="74">
        <f t="shared" si="165"/>
        <v>55883</v>
      </c>
      <c r="I428" s="74">
        <f t="shared" si="166"/>
        <v>42982</v>
      </c>
      <c r="J428" s="74">
        <f t="shared" si="167"/>
        <v>46295</v>
      </c>
      <c r="K428" s="71">
        <f t="shared" si="168"/>
        <v>9872</v>
      </c>
      <c r="L428" s="72">
        <f t="shared" si="169"/>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25">
      <c r="A429" s="52" t="s">
        <v>454</v>
      </c>
      <c r="B429" s="2" t="s">
        <v>226</v>
      </c>
      <c r="C429" s="51" t="str">
        <f t="shared" si="170"/>
        <v>LA England - Sedgemoor</v>
      </c>
      <c r="D429" s="72">
        <f t="shared" si="161"/>
        <v>48029</v>
      </c>
      <c r="E429" s="72">
        <f t="shared" si="162"/>
        <v>50691</v>
      </c>
      <c r="F429" s="73">
        <f t="shared" si="163"/>
        <v>123446</v>
      </c>
      <c r="G429" s="73">
        <f t="shared" si="164"/>
        <v>60779</v>
      </c>
      <c r="H429" s="74">
        <f t="shared" si="165"/>
        <v>62667</v>
      </c>
      <c r="I429" s="74">
        <f t="shared" si="166"/>
        <v>48029</v>
      </c>
      <c r="J429" s="74">
        <f t="shared" si="167"/>
        <v>50691</v>
      </c>
      <c r="K429" s="71">
        <f t="shared" si="168"/>
        <v>12750</v>
      </c>
      <c r="L429" s="72">
        <f t="shared" si="169"/>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25">
      <c r="A430" s="52" t="s">
        <v>454</v>
      </c>
      <c r="B430" s="2" t="s">
        <v>75</v>
      </c>
      <c r="C430" s="51" t="str">
        <f t="shared" si="170"/>
        <v>LA England - Sefton</v>
      </c>
      <c r="D430" s="72">
        <f t="shared" si="161"/>
        <v>105141</v>
      </c>
      <c r="E430" s="72">
        <f t="shared" si="162"/>
        <v>116660</v>
      </c>
      <c r="F430" s="73">
        <f t="shared" si="163"/>
        <v>275899</v>
      </c>
      <c r="G430" s="73">
        <f t="shared" si="164"/>
        <v>132868</v>
      </c>
      <c r="H430" s="74">
        <f t="shared" si="165"/>
        <v>143031</v>
      </c>
      <c r="I430" s="74">
        <f t="shared" si="166"/>
        <v>105141</v>
      </c>
      <c r="J430" s="74">
        <f t="shared" si="167"/>
        <v>116660</v>
      </c>
      <c r="K430" s="71">
        <f t="shared" si="168"/>
        <v>27727</v>
      </c>
      <c r="L430" s="72">
        <f t="shared" si="169"/>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25">
      <c r="A431" s="52" t="s">
        <v>454</v>
      </c>
      <c r="B431" s="2" t="s">
        <v>214</v>
      </c>
      <c r="C431" s="51" t="str">
        <f t="shared" si="170"/>
        <v>LA England - Selby</v>
      </c>
      <c r="D431" s="72">
        <f t="shared" si="161"/>
        <v>35360</v>
      </c>
      <c r="E431" s="72">
        <f t="shared" si="162"/>
        <v>37486</v>
      </c>
      <c r="F431" s="73">
        <f t="shared" si="163"/>
        <v>91697</v>
      </c>
      <c r="G431" s="73">
        <f t="shared" si="164"/>
        <v>44997</v>
      </c>
      <c r="H431" s="74">
        <f t="shared" si="165"/>
        <v>46700</v>
      </c>
      <c r="I431" s="74">
        <f t="shared" si="166"/>
        <v>35360</v>
      </c>
      <c r="J431" s="74">
        <f t="shared" si="167"/>
        <v>37486</v>
      </c>
      <c r="K431" s="71">
        <f t="shared" si="168"/>
        <v>9637</v>
      </c>
      <c r="L431" s="72">
        <f t="shared" si="169"/>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25">
      <c r="A432" s="52" t="s">
        <v>454</v>
      </c>
      <c r="B432" s="2" t="s">
        <v>168</v>
      </c>
      <c r="C432" s="51" t="str">
        <f t="shared" si="170"/>
        <v>LA England - Sevenoaks</v>
      </c>
      <c r="D432" s="72">
        <f t="shared" si="161"/>
        <v>44865</v>
      </c>
      <c r="E432" s="72">
        <f t="shared" si="162"/>
        <v>49134</v>
      </c>
      <c r="F432" s="73">
        <f t="shared" si="163"/>
        <v>121387</v>
      </c>
      <c r="G432" s="73">
        <f t="shared" si="164"/>
        <v>58822</v>
      </c>
      <c r="H432" s="74">
        <f t="shared" si="165"/>
        <v>62565</v>
      </c>
      <c r="I432" s="74">
        <f t="shared" si="166"/>
        <v>44865</v>
      </c>
      <c r="J432" s="74">
        <f t="shared" si="167"/>
        <v>49134</v>
      </c>
      <c r="K432" s="71">
        <f t="shared" si="168"/>
        <v>13957</v>
      </c>
      <c r="L432" s="72">
        <f t="shared" si="169"/>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25">
      <c r="A433" s="52" t="s">
        <v>454</v>
      </c>
      <c r="B433" s="2" t="s">
        <v>80</v>
      </c>
      <c r="C433" s="51" t="str">
        <f t="shared" si="170"/>
        <v>LA England - Sheffield</v>
      </c>
      <c r="D433" s="72">
        <f t="shared" si="161"/>
        <v>232842</v>
      </c>
      <c r="E433" s="72">
        <f t="shared" si="162"/>
        <v>237974</v>
      </c>
      <c r="F433" s="73">
        <f t="shared" si="163"/>
        <v>589214</v>
      </c>
      <c r="G433" s="73">
        <f t="shared" si="164"/>
        <v>293715</v>
      </c>
      <c r="H433" s="74">
        <f t="shared" si="165"/>
        <v>295499</v>
      </c>
      <c r="I433" s="74">
        <f t="shared" si="166"/>
        <v>232842</v>
      </c>
      <c r="J433" s="74">
        <f t="shared" si="167"/>
        <v>237974</v>
      </c>
      <c r="K433" s="71">
        <f t="shared" si="168"/>
        <v>60873</v>
      </c>
      <c r="L433" s="72">
        <f t="shared" si="169"/>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25">
      <c r="A434" s="52" t="s">
        <v>454</v>
      </c>
      <c r="B434" s="2" t="s">
        <v>297</v>
      </c>
      <c r="C434" s="51" t="str">
        <f t="shared" si="170"/>
        <v>LA England - Shropshire</v>
      </c>
      <c r="D434" s="72">
        <f t="shared" si="161"/>
        <v>130476</v>
      </c>
      <c r="E434" s="72">
        <f t="shared" si="162"/>
        <v>134646</v>
      </c>
      <c r="F434" s="73">
        <f t="shared" si="163"/>
        <v>325415</v>
      </c>
      <c r="G434" s="73">
        <f t="shared" si="164"/>
        <v>161240</v>
      </c>
      <c r="H434" s="74">
        <f t="shared" si="165"/>
        <v>164175</v>
      </c>
      <c r="I434" s="74">
        <f t="shared" si="166"/>
        <v>130476</v>
      </c>
      <c r="J434" s="74">
        <f t="shared" si="167"/>
        <v>134646</v>
      </c>
      <c r="K434" s="71">
        <f t="shared" si="168"/>
        <v>30764</v>
      </c>
      <c r="L434" s="72">
        <f t="shared" si="169"/>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25">
      <c r="A435" s="52" t="s">
        <v>454</v>
      </c>
      <c r="B435" s="2" t="s">
        <v>304</v>
      </c>
      <c r="C435" s="51" t="str">
        <f t="shared" si="170"/>
        <v>LA England - Slough</v>
      </c>
      <c r="D435" s="72">
        <f t="shared" si="161"/>
        <v>53533</v>
      </c>
      <c r="E435" s="72">
        <f t="shared" si="162"/>
        <v>52391</v>
      </c>
      <c r="F435" s="73">
        <f t="shared" si="163"/>
        <v>149577</v>
      </c>
      <c r="G435" s="73">
        <f t="shared" si="164"/>
        <v>75829</v>
      </c>
      <c r="H435" s="74">
        <f t="shared" si="165"/>
        <v>73748</v>
      </c>
      <c r="I435" s="74">
        <f t="shared" si="166"/>
        <v>53533</v>
      </c>
      <c r="J435" s="74">
        <f t="shared" si="167"/>
        <v>52391</v>
      </c>
      <c r="K435" s="71">
        <f t="shared" si="168"/>
        <v>22296</v>
      </c>
      <c r="L435" s="72">
        <f t="shared" si="169"/>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25">
      <c r="A436" s="52" t="s">
        <v>454</v>
      </c>
      <c r="B436" s="2" t="s">
        <v>90</v>
      </c>
      <c r="C436" s="51" t="str">
        <f t="shared" si="170"/>
        <v>LA England - Solihull</v>
      </c>
      <c r="D436" s="72">
        <f t="shared" si="161"/>
        <v>81062</v>
      </c>
      <c r="E436" s="72">
        <f t="shared" si="162"/>
        <v>88480</v>
      </c>
      <c r="F436" s="73">
        <f t="shared" si="163"/>
        <v>217487</v>
      </c>
      <c r="G436" s="73">
        <f t="shared" si="164"/>
        <v>105896</v>
      </c>
      <c r="H436" s="74">
        <f t="shared" si="165"/>
        <v>111591</v>
      </c>
      <c r="I436" s="74">
        <f t="shared" si="166"/>
        <v>81062</v>
      </c>
      <c r="J436" s="74">
        <f t="shared" si="167"/>
        <v>88480</v>
      </c>
      <c r="K436" s="71">
        <f t="shared" si="168"/>
        <v>24834</v>
      </c>
      <c r="L436" s="72">
        <f t="shared" si="169"/>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25">
      <c r="A437" s="52" t="s">
        <v>454</v>
      </c>
      <c r="B437" s="2" t="s">
        <v>443</v>
      </c>
      <c r="C437" s="51" t="str">
        <f t="shared" si="170"/>
        <v>LA England - Somerset West and Taunton</v>
      </c>
      <c r="D437" s="72">
        <f t="shared" si="161"/>
        <v>60173</v>
      </c>
      <c r="E437" s="72">
        <f t="shared" si="162"/>
        <v>65469</v>
      </c>
      <c r="F437" s="73">
        <f t="shared" si="163"/>
        <v>155421</v>
      </c>
      <c r="G437" s="73">
        <f t="shared" si="164"/>
        <v>75331</v>
      </c>
      <c r="H437" s="74">
        <f t="shared" si="165"/>
        <v>80090</v>
      </c>
      <c r="I437" s="74">
        <f t="shared" si="166"/>
        <v>60173</v>
      </c>
      <c r="J437" s="74">
        <f t="shared" si="167"/>
        <v>65469</v>
      </c>
      <c r="K437" s="71">
        <f t="shared" si="168"/>
        <v>15158</v>
      </c>
      <c r="L437" s="72">
        <f t="shared" si="169"/>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25">
      <c r="A438" s="52" t="s">
        <v>454</v>
      </c>
      <c r="B438" s="2" t="s">
        <v>102</v>
      </c>
      <c r="C438" s="51" t="str">
        <f t="shared" si="170"/>
        <v>LA England - South Cambridgeshire</v>
      </c>
      <c r="D438" s="72">
        <f t="shared" si="161"/>
        <v>61193</v>
      </c>
      <c r="E438" s="72">
        <f t="shared" si="162"/>
        <v>63578</v>
      </c>
      <c r="F438" s="73">
        <f t="shared" si="163"/>
        <v>160904</v>
      </c>
      <c r="G438" s="73">
        <f t="shared" si="164"/>
        <v>79734</v>
      </c>
      <c r="H438" s="74">
        <f t="shared" si="165"/>
        <v>81170</v>
      </c>
      <c r="I438" s="74">
        <f t="shared" si="166"/>
        <v>61193</v>
      </c>
      <c r="J438" s="74">
        <f t="shared" si="167"/>
        <v>63578</v>
      </c>
      <c r="K438" s="71">
        <f t="shared" si="168"/>
        <v>18541</v>
      </c>
      <c r="L438" s="72">
        <f t="shared" si="169"/>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25">
      <c r="A439" s="52" t="s">
        <v>454</v>
      </c>
      <c r="B439" s="2" t="s">
        <v>116</v>
      </c>
      <c r="C439" s="51" t="str">
        <f t="shared" si="170"/>
        <v>LA England - South Derbyshire</v>
      </c>
      <c r="D439" s="72">
        <f t="shared" si="161"/>
        <v>41983</v>
      </c>
      <c r="E439" s="72">
        <f t="shared" si="162"/>
        <v>44418</v>
      </c>
      <c r="F439" s="73">
        <f t="shared" si="163"/>
        <v>109516</v>
      </c>
      <c r="G439" s="73">
        <f t="shared" si="164"/>
        <v>53909</v>
      </c>
      <c r="H439" s="74">
        <f t="shared" si="165"/>
        <v>55607</v>
      </c>
      <c r="I439" s="74">
        <f t="shared" si="166"/>
        <v>41983</v>
      </c>
      <c r="J439" s="74">
        <f t="shared" si="167"/>
        <v>44418</v>
      </c>
      <c r="K439" s="71">
        <f t="shared" si="168"/>
        <v>11926</v>
      </c>
      <c r="L439" s="72">
        <f t="shared" si="169"/>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25">
      <c r="A440" s="52" t="s">
        <v>454</v>
      </c>
      <c r="B440" s="2" t="s">
        <v>302</v>
      </c>
      <c r="C440" s="51" t="str">
        <f t="shared" si="170"/>
        <v>LA England - South Gloucestershire</v>
      </c>
      <c r="D440" s="72">
        <f t="shared" si="161"/>
        <v>111763</v>
      </c>
      <c r="E440" s="72">
        <f t="shared" si="162"/>
        <v>116126</v>
      </c>
      <c r="F440" s="73">
        <f t="shared" si="163"/>
        <v>287816</v>
      </c>
      <c r="G440" s="73">
        <f t="shared" si="164"/>
        <v>142464</v>
      </c>
      <c r="H440" s="74">
        <f t="shared" si="165"/>
        <v>145352</v>
      </c>
      <c r="I440" s="74">
        <f t="shared" si="166"/>
        <v>111763</v>
      </c>
      <c r="J440" s="74">
        <f t="shared" si="167"/>
        <v>116126</v>
      </c>
      <c r="K440" s="71">
        <f t="shared" si="168"/>
        <v>30701</v>
      </c>
      <c r="L440" s="72">
        <f t="shared" si="169"/>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25">
      <c r="A441" s="52" t="s">
        <v>454</v>
      </c>
      <c r="B441" s="2" t="s">
        <v>121</v>
      </c>
      <c r="C441" s="51" t="str">
        <f t="shared" si="170"/>
        <v>LA England - South Hams</v>
      </c>
      <c r="D441" s="72">
        <f t="shared" si="161"/>
        <v>34492</v>
      </c>
      <c r="E441" s="72">
        <f t="shared" si="162"/>
        <v>37775</v>
      </c>
      <c r="F441" s="73">
        <f t="shared" si="163"/>
        <v>87946</v>
      </c>
      <c r="G441" s="73">
        <f t="shared" si="164"/>
        <v>42455</v>
      </c>
      <c r="H441" s="74">
        <f t="shared" si="165"/>
        <v>45491</v>
      </c>
      <c r="I441" s="74">
        <f t="shared" si="166"/>
        <v>34492</v>
      </c>
      <c r="J441" s="74">
        <f t="shared" si="167"/>
        <v>37775</v>
      </c>
      <c r="K441" s="71">
        <f t="shared" si="168"/>
        <v>7963</v>
      </c>
      <c r="L441" s="72">
        <f t="shared" si="169"/>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25">
      <c r="A442" s="52" t="s">
        <v>454</v>
      </c>
      <c r="B442" s="2" t="s">
        <v>193</v>
      </c>
      <c r="C442" s="51" t="str">
        <f t="shared" si="170"/>
        <v>LA England - South Holland</v>
      </c>
      <c r="D442" s="72">
        <f t="shared" si="161"/>
        <v>37438</v>
      </c>
      <c r="E442" s="72">
        <f t="shared" si="162"/>
        <v>39583</v>
      </c>
      <c r="F442" s="73">
        <f t="shared" si="163"/>
        <v>95857</v>
      </c>
      <c r="G442" s="73">
        <f t="shared" si="164"/>
        <v>47049</v>
      </c>
      <c r="H442" s="74">
        <f t="shared" si="165"/>
        <v>48808</v>
      </c>
      <c r="I442" s="74">
        <f t="shared" si="166"/>
        <v>37438</v>
      </c>
      <c r="J442" s="74">
        <f t="shared" si="167"/>
        <v>39583</v>
      </c>
      <c r="K442" s="71">
        <f t="shared" si="168"/>
        <v>9611</v>
      </c>
      <c r="L442" s="72">
        <f t="shared" si="169"/>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25">
      <c r="A443" s="52" t="s">
        <v>454</v>
      </c>
      <c r="B443" s="2" t="s">
        <v>194</v>
      </c>
      <c r="C443" s="51" t="str">
        <f t="shared" si="170"/>
        <v>LA England - South Kesteven</v>
      </c>
      <c r="D443" s="72">
        <f t="shared" si="161"/>
        <v>54245</v>
      </c>
      <c r="E443" s="72">
        <f t="shared" si="162"/>
        <v>59513</v>
      </c>
      <c r="F443" s="73">
        <f t="shared" si="163"/>
        <v>143225</v>
      </c>
      <c r="G443" s="73">
        <f t="shared" si="164"/>
        <v>69158</v>
      </c>
      <c r="H443" s="74">
        <f t="shared" si="165"/>
        <v>74067</v>
      </c>
      <c r="I443" s="74">
        <f t="shared" si="166"/>
        <v>54245</v>
      </c>
      <c r="J443" s="74">
        <f t="shared" si="167"/>
        <v>59513</v>
      </c>
      <c r="K443" s="71">
        <f t="shared" si="168"/>
        <v>14913</v>
      </c>
      <c r="L443" s="72">
        <f t="shared" si="169"/>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25">
      <c r="A444" s="52" t="s">
        <v>454</v>
      </c>
      <c r="B444" s="2" t="s">
        <v>108</v>
      </c>
      <c r="C444" s="51" t="str">
        <f t="shared" si="170"/>
        <v>LA England - South Lakeland</v>
      </c>
      <c r="D444" s="72">
        <f t="shared" si="161"/>
        <v>42237</v>
      </c>
      <c r="E444" s="72">
        <f t="shared" si="162"/>
        <v>44966</v>
      </c>
      <c r="F444" s="73">
        <f t="shared" si="163"/>
        <v>104905</v>
      </c>
      <c r="G444" s="73">
        <f t="shared" si="164"/>
        <v>51436</v>
      </c>
      <c r="H444" s="74">
        <f t="shared" si="165"/>
        <v>53469</v>
      </c>
      <c r="I444" s="74">
        <f t="shared" si="166"/>
        <v>42237</v>
      </c>
      <c r="J444" s="74">
        <f t="shared" si="167"/>
        <v>44966</v>
      </c>
      <c r="K444" s="71">
        <f t="shared" si="168"/>
        <v>9199</v>
      </c>
      <c r="L444" s="72">
        <f t="shared" si="169"/>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25">
      <c r="A445" s="52" t="s">
        <v>454</v>
      </c>
      <c r="B445" s="2" t="s">
        <v>201</v>
      </c>
      <c r="C445" s="51" t="str">
        <f t="shared" si="170"/>
        <v>LA England - South Norfolk</v>
      </c>
      <c r="D445" s="72">
        <f t="shared" si="161"/>
        <v>54756</v>
      </c>
      <c r="E445" s="72">
        <f t="shared" si="162"/>
        <v>59293</v>
      </c>
      <c r="F445" s="73">
        <f t="shared" si="163"/>
        <v>143066</v>
      </c>
      <c r="G445" s="73">
        <f t="shared" si="164"/>
        <v>69698</v>
      </c>
      <c r="H445" s="74">
        <f t="shared" si="165"/>
        <v>73368</v>
      </c>
      <c r="I445" s="74">
        <f t="shared" si="166"/>
        <v>54756</v>
      </c>
      <c r="J445" s="74">
        <f t="shared" si="167"/>
        <v>59293</v>
      </c>
      <c r="K445" s="71">
        <f t="shared" si="168"/>
        <v>14942</v>
      </c>
      <c r="L445" s="72">
        <f t="shared" si="169"/>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25">
      <c r="A446" s="52" t="s">
        <v>454</v>
      </c>
      <c r="B446" s="2" t="s">
        <v>207</v>
      </c>
      <c r="C446" s="51" t="str">
        <f t="shared" si="170"/>
        <v>LA England - South Northamptonshire</v>
      </c>
      <c r="D446" s="72">
        <f t="shared" si="161"/>
        <v>36614</v>
      </c>
      <c r="E446" s="72">
        <f t="shared" si="162"/>
        <v>38568</v>
      </c>
      <c r="F446" s="73">
        <f t="shared" si="163"/>
        <v>95492</v>
      </c>
      <c r="G446" s="73">
        <f t="shared" si="164"/>
        <v>47041</v>
      </c>
      <c r="H446" s="74">
        <f t="shared" si="165"/>
        <v>48451</v>
      </c>
      <c r="I446" s="74">
        <f t="shared" si="166"/>
        <v>36614</v>
      </c>
      <c r="J446" s="74">
        <f t="shared" si="167"/>
        <v>38568</v>
      </c>
      <c r="K446" s="71">
        <f t="shared" si="168"/>
        <v>10427</v>
      </c>
      <c r="L446" s="72">
        <f t="shared" si="169"/>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25">
      <c r="A447" s="52" t="s">
        <v>454</v>
      </c>
      <c r="B447" s="2" t="s">
        <v>224</v>
      </c>
      <c r="C447" s="51" t="str">
        <f t="shared" si="170"/>
        <v>LA England - South Oxfordshire</v>
      </c>
      <c r="D447" s="72">
        <f t="shared" si="161"/>
        <v>54970</v>
      </c>
      <c r="E447" s="72">
        <f t="shared" si="162"/>
        <v>57907</v>
      </c>
      <c r="F447" s="73">
        <f t="shared" si="163"/>
        <v>143782</v>
      </c>
      <c r="G447" s="73">
        <f t="shared" si="164"/>
        <v>70843</v>
      </c>
      <c r="H447" s="74">
        <f t="shared" si="165"/>
        <v>72939</v>
      </c>
      <c r="I447" s="74">
        <f t="shared" si="166"/>
        <v>54970</v>
      </c>
      <c r="J447" s="74">
        <f t="shared" si="167"/>
        <v>57907</v>
      </c>
      <c r="K447" s="71">
        <f t="shared" si="168"/>
        <v>15873</v>
      </c>
      <c r="L447" s="72">
        <f t="shared" si="169"/>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25">
      <c r="A448" s="52" t="s">
        <v>454</v>
      </c>
      <c r="B448" s="2" t="s">
        <v>180</v>
      </c>
      <c r="C448" s="51" t="str">
        <f t="shared" si="170"/>
        <v>LA England - South Ribble</v>
      </c>
      <c r="D448" s="72">
        <f t="shared" si="161"/>
        <v>42848</v>
      </c>
      <c r="E448" s="72">
        <f t="shared" si="162"/>
        <v>45759</v>
      </c>
      <c r="F448" s="73">
        <f t="shared" si="163"/>
        <v>111086</v>
      </c>
      <c r="G448" s="73">
        <f t="shared" si="164"/>
        <v>54290</v>
      </c>
      <c r="H448" s="74">
        <f t="shared" si="165"/>
        <v>56796</v>
      </c>
      <c r="I448" s="74">
        <f t="shared" si="166"/>
        <v>42848</v>
      </c>
      <c r="J448" s="74">
        <f t="shared" si="167"/>
        <v>45759</v>
      </c>
      <c r="K448" s="71">
        <f t="shared" si="168"/>
        <v>11442</v>
      </c>
      <c r="L448" s="72">
        <f t="shared" si="169"/>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25">
      <c r="A449" s="52" t="s">
        <v>454</v>
      </c>
      <c r="B449" s="2" t="s">
        <v>227</v>
      </c>
      <c r="C449" s="51" t="str">
        <f t="shared" si="170"/>
        <v>LA England - South Somerset</v>
      </c>
      <c r="D449" s="72">
        <f t="shared" si="161"/>
        <v>65942</v>
      </c>
      <c r="E449" s="72">
        <f t="shared" si="162"/>
        <v>69757</v>
      </c>
      <c r="F449" s="73">
        <f t="shared" si="163"/>
        <v>168696</v>
      </c>
      <c r="G449" s="73">
        <f t="shared" si="164"/>
        <v>82704</v>
      </c>
      <c r="H449" s="74">
        <f t="shared" si="165"/>
        <v>85992</v>
      </c>
      <c r="I449" s="74">
        <f t="shared" si="166"/>
        <v>65942</v>
      </c>
      <c r="J449" s="74">
        <f t="shared" si="167"/>
        <v>69757</v>
      </c>
      <c r="K449" s="71">
        <f t="shared" si="168"/>
        <v>16762</v>
      </c>
      <c r="L449" s="72">
        <f t="shared" si="169"/>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25">
      <c r="A450" s="52" t="s">
        <v>454</v>
      </c>
      <c r="B450" s="2" t="s">
        <v>232</v>
      </c>
      <c r="C450" s="51" t="str">
        <f t="shared" si="170"/>
        <v>LA England - South Staffordshire</v>
      </c>
      <c r="D450" s="72">
        <f t="shared" si="161"/>
        <v>46031</v>
      </c>
      <c r="E450" s="72">
        <f t="shared" si="162"/>
        <v>46380</v>
      </c>
      <c r="F450" s="73">
        <f t="shared" si="163"/>
        <v>112369</v>
      </c>
      <c r="G450" s="73">
        <f t="shared" si="164"/>
        <v>56208</v>
      </c>
      <c r="H450" s="74">
        <f t="shared" si="165"/>
        <v>56161</v>
      </c>
      <c r="I450" s="74">
        <f t="shared" si="166"/>
        <v>46031</v>
      </c>
      <c r="J450" s="74">
        <f t="shared" si="167"/>
        <v>46380</v>
      </c>
      <c r="K450" s="71">
        <f t="shared" si="168"/>
        <v>10177</v>
      </c>
      <c r="L450" s="72">
        <f t="shared" si="169"/>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25">
      <c r="A451" s="52" t="s">
        <v>454</v>
      </c>
      <c r="B451" s="2" t="s">
        <v>84</v>
      </c>
      <c r="C451" s="51" t="str">
        <f t="shared" si="170"/>
        <v>LA England - South Tyneside</v>
      </c>
      <c r="D451" s="72">
        <f t="shared" si="161"/>
        <v>57876</v>
      </c>
      <c r="E451" s="72">
        <f t="shared" si="162"/>
        <v>63002</v>
      </c>
      <c r="F451" s="73">
        <f t="shared" si="163"/>
        <v>151133</v>
      </c>
      <c r="G451" s="73">
        <f t="shared" si="164"/>
        <v>73400</v>
      </c>
      <c r="H451" s="74">
        <f t="shared" si="165"/>
        <v>77733</v>
      </c>
      <c r="I451" s="74">
        <f t="shared" si="166"/>
        <v>57876</v>
      </c>
      <c r="J451" s="74">
        <f t="shared" si="167"/>
        <v>63002</v>
      </c>
      <c r="K451" s="71">
        <f t="shared" si="168"/>
        <v>15524</v>
      </c>
      <c r="L451" s="72">
        <f t="shared" si="169"/>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25">
      <c r="A452" s="52" t="s">
        <v>454</v>
      </c>
      <c r="B452" s="2" t="s">
        <v>308</v>
      </c>
      <c r="C452" s="51" t="str">
        <f t="shared" si="170"/>
        <v>LA England - Southampton</v>
      </c>
      <c r="D452" s="72">
        <f t="shared" si="161"/>
        <v>102904</v>
      </c>
      <c r="E452" s="72">
        <f t="shared" si="162"/>
        <v>98162</v>
      </c>
      <c r="F452" s="73">
        <f t="shared" si="163"/>
        <v>252872</v>
      </c>
      <c r="G452" s="73">
        <f t="shared" si="164"/>
        <v>129669</v>
      </c>
      <c r="H452" s="74">
        <f t="shared" si="165"/>
        <v>123203</v>
      </c>
      <c r="I452" s="74">
        <f t="shared" si="166"/>
        <v>102904</v>
      </c>
      <c r="J452" s="74">
        <f t="shared" si="167"/>
        <v>98162</v>
      </c>
      <c r="K452" s="71">
        <f t="shared" si="168"/>
        <v>26765</v>
      </c>
      <c r="L452" s="72">
        <f t="shared" si="169"/>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25">
      <c r="A453" s="52" t="s">
        <v>454</v>
      </c>
      <c r="B453" s="2" t="s">
        <v>327</v>
      </c>
      <c r="C453" s="51" t="str">
        <f t="shared" si="170"/>
        <v>LA England - Southend-on-Sea</v>
      </c>
      <c r="D453" s="72">
        <f t="shared" si="161"/>
        <v>69358</v>
      </c>
      <c r="E453" s="72">
        <f t="shared" si="162"/>
        <v>73679</v>
      </c>
      <c r="F453" s="73">
        <f t="shared" si="163"/>
        <v>182773</v>
      </c>
      <c r="G453" s="73">
        <f t="shared" si="164"/>
        <v>89594</v>
      </c>
      <c r="H453" s="74">
        <f t="shared" si="165"/>
        <v>93179</v>
      </c>
      <c r="I453" s="74">
        <f t="shared" si="166"/>
        <v>69358</v>
      </c>
      <c r="J453" s="74">
        <f t="shared" si="167"/>
        <v>73679</v>
      </c>
      <c r="K453" s="71">
        <f t="shared" si="168"/>
        <v>20236</v>
      </c>
      <c r="L453" s="72">
        <f t="shared" si="169"/>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25">
      <c r="A454" s="52" t="s">
        <v>454</v>
      </c>
      <c r="B454" s="2" t="s">
        <v>58</v>
      </c>
      <c r="C454" s="51" t="str">
        <f t="shared" si="170"/>
        <v>LA England - Southwark</v>
      </c>
      <c r="D454" s="72">
        <f t="shared" si="161"/>
        <v>127180</v>
      </c>
      <c r="E454" s="72">
        <f t="shared" si="162"/>
        <v>126931</v>
      </c>
      <c r="F454" s="73">
        <f t="shared" si="163"/>
        <v>320017</v>
      </c>
      <c r="G454" s="73">
        <f t="shared" si="164"/>
        <v>160856</v>
      </c>
      <c r="H454" s="74">
        <f t="shared" si="165"/>
        <v>159161</v>
      </c>
      <c r="I454" s="74">
        <f t="shared" si="166"/>
        <v>127180</v>
      </c>
      <c r="J454" s="74">
        <f t="shared" si="167"/>
        <v>126931</v>
      </c>
      <c r="K454" s="71">
        <f t="shared" si="168"/>
        <v>33676</v>
      </c>
      <c r="L454" s="72">
        <f t="shared" si="169"/>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25">
      <c r="A455" s="52" t="s">
        <v>454</v>
      </c>
      <c r="B455" s="2" t="s">
        <v>245</v>
      </c>
      <c r="C455" s="51" t="str">
        <f t="shared" si="170"/>
        <v>LA England - Spelthorne</v>
      </c>
      <c r="D455" s="72">
        <f t="shared" si="161"/>
        <v>37757</v>
      </c>
      <c r="E455" s="72">
        <f t="shared" si="162"/>
        <v>40057</v>
      </c>
      <c r="F455" s="73">
        <f t="shared" si="163"/>
        <v>99873</v>
      </c>
      <c r="G455" s="73">
        <f t="shared" si="164"/>
        <v>49178</v>
      </c>
      <c r="H455" s="74">
        <f t="shared" si="165"/>
        <v>50695</v>
      </c>
      <c r="I455" s="74">
        <f t="shared" si="166"/>
        <v>37757</v>
      </c>
      <c r="J455" s="74">
        <f t="shared" si="167"/>
        <v>40057</v>
      </c>
      <c r="K455" s="71">
        <f t="shared" si="168"/>
        <v>11421</v>
      </c>
      <c r="L455" s="72">
        <f t="shared" si="169"/>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25">
      <c r="A456" s="52" t="s">
        <v>454</v>
      </c>
      <c r="B456" s="2" t="s">
        <v>159</v>
      </c>
      <c r="C456" s="51" t="str">
        <f t="shared" si="170"/>
        <v>LA England - St Albans</v>
      </c>
      <c r="D456" s="72">
        <f t="shared" si="161"/>
        <v>54058</v>
      </c>
      <c r="E456" s="72">
        <f t="shared" si="162"/>
        <v>58149</v>
      </c>
      <c r="F456" s="73">
        <f t="shared" si="163"/>
        <v>149317</v>
      </c>
      <c r="G456" s="73">
        <f t="shared" si="164"/>
        <v>73197</v>
      </c>
      <c r="H456" s="74">
        <f t="shared" si="165"/>
        <v>76120</v>
      </c>
      <c r="I456" s="74">
        <f t="shared" si="166"/>
        <v>54058</v>
      </c>
      <c r="J456" s="74">
        <f t="shared" si="167"/>
        <v>58149</v>
      </c>
      <c r="K456" s="71">
        <f t="shared" si="168"/>
        <v>19139</v>
      </c>
      <c r="L456" s="72">
        <f t="shared" si="169"/>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25">
      <c r="A457" s="52" t="s">
        <v>454</v>
      </c>
      <c r="B457" s="2" t="s">
        <v>74</v>
      </c>
      <c r="C457" s="51" t="str">
        <f t="shared" si="170"/>
        <v>LA England - St. Helens</v>
      </c>
      <c r="D457" s="72">
        <f t="shared" si="161"/>
        <v>70210</v>
      </c>
      <c r="E457" s="72">
        <f t="shared" si="162"/>
        <v>73992</v>
      </c>
      <c r="F457" s="73">
        <f t="shared" si="163"/>
        <v>181095</v>
      </c>
      <c r="G457" s="73">
        <f t="shared" si="164"/>
        <v>89111</v>
      </c>
      <c r="H457" s="74">
        <f t="shared" si="165"/>
        <v>91984</v>
      </c>
      <c r="I457" s="74">
        <f t="shared" si="166"/>
        <v>70210</v>
      </c>
      <c r="J457" s="74">
        <f t="shared" si="167"/>
        <v>73992</v>
      </c>
      <c r="K457" s="71">
        <f t="shared" si="168"/>
        <v>18901</v>
      </c>
      <c r="L457" s="72">
        <f t="shared" si="169"/>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25">
      <c r="A458" s="52" t="s">
        <v>454</v>
      </c>
      <c r="B458" s="2" t="s">
        <v>233</v>
      </c>
      <c r="C458" s="51" t="str">
        <f t="shared" si="170"/>
        <v>LA England - Stafford</v>
      </c>
      <c r="D458" s="72">
        <f t="shared" si="161"/>
        <v>55126</v>
      </c>
      <c r="E458" s="72">
        <f t="shared" si="162"/>
        <v>56337</v>
      </c>
      <c r="F458" s="73">
        <f t="shared" si="163"/>
        <v>137858</v>
      </c>
      <c r="G458" s="73">
        <f t="shared" si="164"/>
        <v>68617</v>
      </c>
      <c r="H458" s="74">
        <f t="shared" si="165"/>
        <v>69241</v>
      </c>
      <c r="I458" s="74">
        <f t="shared" si="166"/>
        <v>55126</v>
      </c>
      <c r="J458" s="74">
        <f t="shared" si="167"/>
        <v>56337</v>
      </c>
      <c r="K458" s="71">
        <f t="shared" si="168"/>
        <v>13491</v>
      </c>
      <c r="L458" s="72">
        <f t="shared" si="169"/>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25">
      <c r="A459" s="52" t="s">
        <v>454</v>
      </c>
      <c r="B459" s="2" t="s">
        <v>234</v>
      </c>
      <c r="C459" s="51" t="str">
        <f t="shared" si="170"/>
        <v>LA England - Staffordshire Moorlands</v>
      </c>
      <c r="D459" s="72">
        <f t="shared" si="161"/>
        <v>39426</v>
      </c>
      <c r="E459" s="72">
        <f t="shared" si="162"/>
        <v>41206</v>
      </c>
      <c r="F459" s="73">
        <f t="shared" si="163"/>
        <v>98427</v>
      </c>
      <c r="G459" s="73">
        <f t="shared" si="164"/>
        <v>48541</v>
      </c>
      <c r="H459" s="74">
        <f t="shared" si="165"/>
        <v>49886</v>
      </c>
      <c r="I459" s="74">
        <f t="shared" si="166"/>
        <v>39426</v>
      </c>
      <c r="J459" s="74">
        <f t="shared" si="167"/>
        <v>41206</v>
      </c>
      <c r="K459" s="71">
        <f t="shared" si="168"/>
        <v>9115</v>
      </c>
      <c r="L459" s="72">
        <f t="shared" si="169"/>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25">
      <c r="A460" s="52" t="s">
        <v>454</v>
      </c>
      <c r="B460" s="2" t="s">
        <v>160</v>
      </c>
      <c r="C460" s="51" t="str">
        <f t="shared" si="170"/>
        <v>LA England - Stevenage</v>
      </c>
      <c r="D460" s="72">
        <f t="shared" si="161"/>
        <v>33056</v>
      </c>
      <c r="E460" s="72">
        <f t="shared" si="162"/>
        <v>34693</v>
      </c>
      <c r="F460" s="73">
        <f t="shared" si="163"/>
        <v>88104</v>
      </c>
      <c r="G460" s="73">
        <f t="shared" si="164"/>
        <v>43628</v>
      </c>
      <c r="H460" s="74">
        <f t="shared" si="165"/>
        <v>44476</v>
      </c>
      <c r="I460" s="74">
        <f t="shared" si="166"/>
        <v>33056</v>
      </c>
      <c r="J460" s="74">
        <f t="shared" si="167"/>
        <v>34693</v>
      </c>
      <c r="K460" s="71">
        <f t="shared" si="168"/>
        <v>10572</v>
      </c>
      <c r="L460" s="72">
        <f t="shared" si="169"/>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25">
      <c r="A461" s="52" t="s">
        <v>454</v>
      </c>
      <c r="B461" s="2" t="s">
        <v>69</v>
      </c>
      <c r="C461" s="51" t="str">
        <f t="shared" si="170"/>
        <v>LA England - Stockport</v>
      </c>
      <c r="D461" s="72">
        <f t="shared" si="161"/>
        <v>111346</v>
      </c>
      <c r="E461" s="72">
        <f t="shared" si="162"/>
        <v>118948</v>
      </c>
      <c r="F461" s="73">
        <f t="shared" si="163"/>
        <v>294197</v>
      </c>
      <c r="G461" s="73">
        <f t="shared" si="164"/>
        <v>144354</v>
      </c>
      <c r="H461" s="74">
        <f t="shared" si="165"/>
        <v>149843</v>
      </c>
      <c r="I461" s="74">
        <f t="shared" si="166"/>
        <v>111346</v>
      </c>
      <c r="J461" s="74">
        <f t="shared" si="167"/>
        <v>118948</v>
      </c>
      <c r="K461" s="71">
        <f t="shared" si="168"/>
        <v>33008</v>
      </c>
      <c r="L461" s="72">
        <f t="shared" si="169"/>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25">
      <c r="A462" s="52" t="s">
        <v>454</v>
      </c>
      <c r="B462" s="2" t="s">
        <v>313</v>
      </c>
      <c r="C462" s="51" t="str">
        <f t="shared" si="170"/>
        <v>LA England - Stockton-on-Tees</v>
      </c>
      <c r="D462" s="72">
        <f t="shared" si="161"/>
        <v>75118</v>
      </c>
      <c r="E462" s="72">
        <f t="shared" si="162"/>
        <v>78280</v>
      </c>
      <c r="F462" s="73">
        <f t="shared" si="163"/>
        <v>197419</v>
      </c>
      <c r="G462" s="73">
        <f t="shared" si="164"/>
        <v>97711</v>
      </c>
      <c r="H462" s="74">
        <f t="shared" si="165"/>
        <v>99708</v>
      </c>
      <c r="I462" s="74">
        <f t="shared" si="166"/>
        <v>75118</v>
      </c>
      <c r="J462" s="74">
        <f t="shared" si="167"/>
        <v>78280</v>
      </c>
      <c r="K462" s="71">
        <f t="shared" si="168"/>
        <v>22593</v>
      </c>
      <c r="L462" s="72">
        <f t="shared" si="169"/>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25">
      <c r="A463" s="52" t="s">
        <v>454</v>
      </c>
      <c r="B463" s="2" t="s">
        <v>322</v>
      </c>
      <c r="C463" s="51" t="str">
        <f t="shared" si="170"/>
        <v>LA England - Stoke-on-Trent</v>
      </c>
      <c r="D463" s="72">
        <f t="shared" si="161"/>
        <v>99486</v>
      </c>
      <c r="E463" s="72">
        <f t="shared" si="162"/>
        <v>98831</v>
      </c>
      <c r="F463" s="73">
        <f t="shared" si="163"/>
        <v>256622</v>
      </c>
      <c r="G463" s="73">
        <f t="shared" si="164"/>
        <v>129266</v>
      </c>
      <c r="H463" s="74">
        <f t="shared" si="165"/>
        <v>127356</v>
      </c>
      <c r="I463" s="74">
        <f t="shared" si="166"/>
        <v>99486</v>
      </c>
      <c r="J463" s="74">
        <f t="shared" si="167"/>
        <v>98831</v>
      </c>
      <c r="K463" s="71">
        <f t="shared" si="168"/>
        <v>29780</v>
      </c>
      <c r="L463" s="72">
        <f t="shared" si="169"/>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25">
      <c r="A464" s="52" t="s">
        <v>454</v>
      </c>
      <c r="B464" s="2" t="s">
        <v>251</v>
      </c>
      <c r="C464" s="51" t="str">
        <f t="shared" si="170"/>
        <v>LA England - Stratford-on-Avon</v>
      </c>
      <c r="D464" s="72">
        <f t="shared" si="161"/>
        <v>51659</v>
      </c>
      <c r="E464" s="72">
        <f t="shared" si="162"/>
        <v>55862</v>
      </c>
      <c r="F464" s="73">
        <f t="shared" si="163"/>
        <v>132402</v>
      </c>
      <c r="G464" s="73">
        <f t="shared" si="164"/>
        <v>64378</v>
      </c>
      <c r="H464" s="74">
        <f t="shared" si="165"/>
        <v>68024</v>
      </c>
      <c r="I464" s="74">
        <f t="shared" si="166"/>
        <v>51659</v>
      </c>
      <c r="J464" s="74">
        <f t="shared" si="167"/>
        <v>55862</v>
      </c>
      <c r="K464" s="71">
        <f t="shared" si="168"/>
        <v>12719</v>
      </c>
      <c r="L464" s="72">
        <f t="shared" si="169"/>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25">
      <c r="A465" s="52" t="s">
        <v>454</v>
      </c>
      <c r="B465" s="2" t="s">
        <v>142</v>
      </c>
      <c r="C465" s="51" t="str">
        <f t="shared" si="170"/>
        <v>LA England - Stroud</v>
      </c>
      <c r="D465" s="72">
        <f t="shared" ref="D465:D521" si="171">I465</f>
        <v>46929</v>
      </c>
      <c r="E465" s="72">
        <f t="shared" ref="E465:E521" si="172">J465</f>
        <v>49779</v>
      </c>
      <c r="F465" s="73">
        <f t="shared" ref="F465:F521" si="173">G465+H465</f>
        <v>120903</v>
      </c>
      <c r="G465" s="73">
        <f t="shared" ref="G465:G521" si="174">SUM(M465:CY465)</f>
        <v>59362</v>
      </c>
      <c r="H465" s="74">
        <f t="shared" ref="H465:H521" si="175">SUM(CZ465:GL465)</f>
        <v>61541</v>
      </c>
      <c r="I465" s="74">
        <f t="shared" ref="I465:I521" si="176">SUM(AE465:CY465)</f>
        <v>46929</v>
      </c>
      <c r="J465" s="74">
        <f t="shared" ref="J465:J521" si="177">SUM(DR465:GL465)</f>
        <v>49779</v>
      </c>
      <c r="K465" s="71">
        <f t="shared" ref="K465:K521" si="178">SUM(M465:AD465)</f>
        <v>12433</v>
      </c>
      <c r="L465" s="72">
        <f t="shared" ref="L465:L521" si="179">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25">
      <c r="A466" s="52" t="s">
        <v>454</v>
      </c>
      <c r="B466" s="2" t="s">
        <v>85</v>
      </c>
      <c r="C466" s="51" t="str">
        <f t="shared" si="170"/>
        <v>LA England - Sunderland</v>
      </c>
      <c r="D466" s="72">
        <f t="shared" si="171"/>
        <v>107086</v>
      </c>
      <c r="E466" s="72">
        <f t="shared" si="172"/>
        <v>115795</v>
      </c>
      <c r="F466" s="73">
        <f t="shared" si="173"/>
        <v>277846</v>
      </c>
      <c r="G466" s="73">
        <f t="shared" si="174"/>
        <v>135461</v>
      </c>
      <c r="H466" s="74">
        <f t="shared" si="175"/>
        <v>142385</v>
      </c>
      <c r="I466" s="74">
        <f t="shared" si="176"/>
        <v>107086</v>
      </c>
      <c r="J466" s="74">
        <f t="shared" si="177"/>
        <v>115795</v>
      </c>
      <c r="K466" s="71">
        <f t="shared" si="178"/>
        <v>28375</v>
      </c>
      <c r="L466" s="72">
        <f t="shared" si="179"/>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25">
      <c r="A467" s="52" t="s">
        <v>454</v>
      </c>
      <c r="B467" s="2" t="s">
        <v>246</v>
      </c>
      <c r="C467" s="51" t="str">
        <f t="shared" ref="C467:C521" si="180">CONCATENATE(A467," - ",B467)</f>
        <v>LA England - Surrey Heath</v>
      </c>
      <c r="D467" s="72">
        <f t="shared" si="171"/>
        <v>34154</v>
      </c>
      <c r="E467" s="72">
        <f t="shared" si="172"/>
        <v>35766</v>
      </c>
      <c r="F467" s="73">
        <f t="shared" si="173"/>
        <v>89204</v>
      </c>
      <c r="G467" s="73">
        <f t="shared" si="174"/>
        <v>44062</v>
      </c>
      <c r="H467" s="74">
        <f t="shared" si="175"/>
        <v>45142</v>
      </c>
      <c r="I467" s="74">
        <f t="shared" si="176"/>
        <v>34154</v>
      </c>
      <c r="J467" s="74">
        <f t="shared" si="177"/>
        <v>35766</v>
      </c>
      <c r="K467" s="71">
        <f t="shared" si="178"/>
        <v>9908</v>
      </c>
      <c r="L467" s="72">
        <f t="shared" si="179"/>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25">
      <c r="A468" s="52" t="s">
        <v>454</v>
      </c>
      <c r="B468" s="2" t="s">
        <v>59</v>
      </c>
      <c r="C468" s="51" t="str">
        <f t="shared" si="180"/>
        <v>LA England - Sutton</v>
      </c>
      <c r="D468" s="72">
        <f t="shared" si="171"/>
        <v>76020</v>
      </c>
      <c r="E468" s="72">
        <f t="shared" si="172"/>
        <v>82337</v>
      </c>
      <c r="F468" s="73">
        <f t="shared" si="173"/>
        <v>207707</v>
      </c>
      <c r="G468" s="73">
        <f t="shared" si="174"/>
        <v>101319</v>
      </c>
      <c r="H468" s="74">
        <f t="shared" si="175"/>
        <v>106388</v>
      </c>
      <c r="I468" s="74">
        <f t="shared" si="176"/>
        <v>76020</v>
      </c>
      <c r="J468" s="74">
        <f t="shared" si="177"/>
        <v>82337</v>
      </c>
      <c r="K468" s="71">
        <f t="shared" si="178"/>
        <v>25299</v>
      </c>
      <c r="L468" s="72">
        <f t="shared" si="179"/>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25">
      <c r="A469" s="52" t="s">
        <v>454</v>
      </c>
      <c r="B469" s="2" t="s">
        <v>169</v>
      </c>
      <c r="C469" s="51" t="str">
        <f t="shared" si="180"/>
        <v>LA England - Swale</v>
      </c>
      <c r="D469" s="72">
        <f t="shared" si="171"/>
        <v>56848</v>
      </c>
      <c r="E469" s="72">
        <f t="shared" si="172"/>
        <v>59835</v>
      </c>
      <c r="F469" s="73">
        <f t="shared" si="173"/>
        <v>151015</v>
      </c>
      <c r="G469" s="73">
        <f t="shared" si="174"/>
        <v>74521</v>
      </c>
      <c r="H469" s="74">
        <f t="shared" si="175"/>
        <v>76494</v>
      </c>
      <c r="I469" s="74">
        <f t="shared" si="176"/>
        <v>56848</v>
      </c>
      <c r="J469" s="74">
        <f t="shared" si="177"/>
        <v>59835</v>
      </c>
      <c r="K469" s="71">
        <f t="shared" si="178"/>
        <v>17673</v>
      </c>
      <c r="L469" s="72">
        <f t="shared" si="179"/>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25">
      <c r="A470" s="52" t="s">
        <v>454</v>
      </c>
      <c r="B470" s="2" t="s">
        <v>299</v>
      </c>
      <c r="C470" s="51" t="str">
        <f t="shared" si="180"/>
        <v>LA England - Swindon</v>
      </c>
      <c r="D470" s="72">
        <f t="shared" si="171"/>
        <v>85303</v>
      </c>
      <c r="E470" s="72">
        <f t="shared" si="172"/>
        <v>86826</v>
      </c>
      <c r="F470" s="73">
        <f t="shared" si="173"/>
        <v>222881</v>
      </c>
      <c r="G470" s="73">
        <f t="shared" si="174"/>
        <v>111279</v>
      </c>
      <c r="H470" s="74">
        <f t="shared" si="175"/>
        <v>111602</v>
      </c>
      <c r="I470" s="74">
        <f t="shared" si="176"/>
        <v>85303</v>
      </c>
      <c r="J470" s="74">
        <f t="shared" si="177"/>
        <v>86826</v>
      </c>
      <c r="K470" s="71">
        <f t="shared" si="178"/>
        <v>25976</v>
      </c>
      <c r="L470" s="72">
        <f t="shared" si="179"/>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25">
      <c r="A471" s="52" t="s">
        <v>454</v>
      </c>
      <c r="B471" s="2" t="s">
        <v>70</v>
      </c>
      <c r="C471" s="51" t="str">
        <f t="shared" si="180"/>
        <v>LA England - Tameside</v>
      </c>
      <c r="D471" s="72">
        <f t="shared" si="171"/>
        <v>85944</v>
      </c>
      <c r="E471" s="72">
        <f t="shared" si="172"/>
        <v>90217</v>
      </c>
      <c r="F471" s="73">
        <f t="shared" si="173"/>
        <v>227117</v>
      </c>
      <c r="G471" s="73">
        <f t="shared" si="174"/>
        <v>111979</v>
      </c>
      <c r="H471" s="74">
        <f t="shared" si="175"/>
        <v>115138</v>
      </c>
      <c r="I471" s="74">
        <f t="shared" si="176"/>
        <v>85944</v>
      </c>
      <c r="J471" s="74">
        <f t="shared" si="177"/>
        <v>90217</v>
      </c>
      <c r="K471" s="71">
        <f t="shared" si="178"/>
        <v>26035</v>
      </c>
      <c r="L471" s="72">
        <f t="shared" si="179"/>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25">
      <c r="A472" s="52" t="s">
        <v>454</v>
      </c>
      <c r="B472" s="2" t="s">
        <v>235</v>
      </c>
      <c r="C472" s="51" t="str">
        <f t="shared" si="180"/>
        <v>LA England - Tamworth</v>
      </c>
      <c r="D472" s="72">
        <f t="shared" si="171"/>
        <v>29058</v>
      </c>
      <c r="E472" s="72">
        <f t="shared" si="172"/>
        <v>31143</v>
      </c>
      <c r="F472" s="73">
        <f t="shared" si="173"/>
        <v>76864</v>
      </c>
      <c r="G472" s="73">
        <f t="shared" si="174"/>
        <v>37691</v>
      </c>
      <c r="H472" s="74">
        <f t="shared" si="175"/>
        <v>39173</v>
      </c>
      <c r="I472" s="74">
        <f t="shared" si="176"/>
        <v>29058</v>
      </c>
      <c r="J472" s="74">
        <f t="shared" si="177"/>
        <v>31143</v>
      </c>
      <c r="K472" s="71">
        <f t="shared" si="178"/>
        <v>8633</v>
      </c>
      <c r="L472" s="72">
        <f t="shared" si="179"/>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25">
      <c r="A473" s="52" t="s">
        <v>454</v>
      </c>
      <c r="B473" s="2" t="s">
        <v>247</v>
      </c>
      <c r="C473" s="51" t="str">
        <f t="shared" si="180"/>
        <v>LA England - Tandridge</v>
      </c>
      <c r="D473" s="72">
        <f t="shared" si="171"/>
        <v>33252</v>
      </c>
      <c r="E473" s="72">
        <f t="shared" si="172"/>
        <v>36059</v>
      </c>
      <c r="F473" s="73">
        <f t="shared" si="173"/>
        <v>88542</v>
      </c>
      <c r="G473" s="73">
        <f t="shared" si="174"/>
        <v>43086</v>
      </c>
      <c r="H473" s="74">
        <f t="shared" si="175"/>
        <v>45456</v>
      </c>
      <c r="I473" s="74">
        <f t="shared" si="176"/>
        <v>33252</v>
      </c>
      <c r="J473" s="74">
        <f t="shared" si="177"/>
        <v>36059</v>
      </c>
      <c r="K473" s="71">
        <f t="shared" si="178"/>
        <v>9834</v>
      </c>
      <c r="L473" s="72">
        <f t="shared" si="179"/>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25">
      <c r="A474" s="52" t="s">
        <v>454</v>
      </c>
      <c r="B474" s="2" t="s">
        <v>122</v>
      </c>
      <c r="C474" s="51" t="str">
        <f t="shared" si="180"/>
        <v>LA England - Teignbridge</v>
      </c>
      <c r="D474" s="72">
        <f t="shared" si="171"/>
        <v>52517</v>
      </c>
      <c r="E474" s="72">
        <f t="shared" si="172"/>
        <v>57891</v>
      </c>
      <c r="F474" s="73">
        <f t="shared" si="173"/>
        <v>135039</v>
      </c>
      <c r="G474" s="73">
        <f t="shared" si="174"/>
        <v>65233</v>
      </c>
      <c r="H474" s="74">
        <f t="shared" si="175"/>
        <v>69806</v>
      </c>
      <c r="I474" s="74">
        <f t="shared" si="176"/>
        <v>52517</v>
      </c>
      <c r="J474" s="74">
        <f t="shared" si="177"/>
        <v>57891</v>
      </c>
      <c r="K474" s="71">
        <f t="shared" si="178"/>
        <v>12716</v>
      </c>
      <c r="L474" s="72">
        <f t="shared" si="179"/>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25">
      <c r="A475" s="52" t="s">
        <v>454</v>
      </c>
      <c r="B475" s="2" t="s">
        <v>323</v>
      </c>
      <c r="C475" s="51" t="str">
        <f t="shared" si="180"/>
        <v>LA England - Telford and Wrekin</v>
      </c>
      <c r="D475" s="72">
        <f t="shared" si="171"/>
        <v>68803</v>
      </c>
      <c r="E475" s="72">
        <f t="shared" si="172"/>
        <v>70873</v>
      </c>
      <c r="F475" s="73">
        <f t="shared" si="173"/>
        <v>181322</v>
      </c>
      <c r="G475" s="73">
        <f t="shared" si="174"/>
        <v>89974</v>
      </c>
      <c r="H475" s="74">
        <f t="shared" si="175"/>
        <v>91348</v>
      </c>
      <c r="I475" s="74">
        <f t="shared" si="176"/>
        <v>68803</v>
      </c>
      <c r="J475" s="74">
        <f t="shared" si="177"/>
        <v>70873</v>
      </c>
      <c r="K475" s="71">
        <f t="shared" si="178"/>
        <v>21171</v>
      </c>
      <c r="L475" s="72">
        <f t="shared" si="179"/>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25">
      <c r="A476" s="52" t="s">
        <v>454</v>
      </c>
      <c r="B476" s="2" t="s">
        <v>137</v>
      </c>
      <c r="C476" s="51" t="str">
        <f t="shared" si="180"/>
        <v>LA England - Tendring</v>
      </c>
      <c r="D476" s="72">
        <f t="shared" si="171"/>
        <v>57113</v>
      </c>
      <c r="E476" s="72">
        <f t="shared" si="172"/>
        <v>63160</v>
      </c>
      <c r="F476" s="73">
        <f t="shared" si="173"/>
        <v>147353</v>
      </c>
      <c r="G476" s="73">
        <f t="shared" si="174"/>
        <v>70931</v>
      </c>
      <c r="H476" s="74">
        <f t="shared" si="175"/>
        <v>76422</v>
      </c>
      <c r="I476" s="74">
        <f t="shared" si="176"/>
        <v>57113</v>
      </c>
      <c r="J476" s="74">
        <f t="shared" si="177"/>
        <v>63160</v>
      </c>
      <c r="K476" s="71">
        <f t="shared" si="178"/>
        <v>13818</v>
      </c>
      <c r="L476" s="72">
        <f t="shared" si="179"/>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25">
      <c r="A477" s="52" t="s">
        <v>454</v>
      </c>
      <c r="B477" s="2" t="s">
        <v>153</v>
      </c>
      <c r="C477" s="51" t="str">
        <f t="shared" si="180"/>
        <v>LA England - Test Valley</v>
      </c>
      <c r="D477" s="72">
        <f t="shared" si="171"/>
        <v>48416</v>
      </c>
      <c r="E477" s="72">
        <f t="shared" si="172"/>
        <v>52111</v>
      </c>
      <c r="F477" s="73">
        <f t="shared" si="173"/>
        <v>127163</v>
      </c>
      <c r="G477" s="73">
        <f t="shared" si="174"/>
        <v>61974</v>
      </c>
      <c r="H477" s="74">
        <f t="shared" si="175"/>
        <v>65189</v>
      </c>
      <c r="I477" s="74">
        <f t="shared" si="176"/>
        <v>48416</v>
      </c>
      <c r="J477" s="74">
        <f t="shared" si="177"/>
        <v>52111</v>
      </c>
      <c r="K477" s="71">
        <f t="shared" si="178"/>
        <v>13558</v>
      </c>
      <c r="L477" s="72">
        <f t="shared" si="179"/>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25">
      <c r="A478" s="52" t="s">
        <v>454</v>
      </c>
      <c r="B478" s="2" t="s">
        <v>143</v>
      </c>
      <c r="C478" s="51" t="str">
        <f t="shared" si="180"/>
        <v>LA England - Tewkesbury</v>
      </c>
      <c r="D478" s="72">
        <f t="shared" si="171"/>
        <v>36668</v>
      </c>
      <c r="E478" s="72">
        <f t="shared" si="172"/>
        <v>39846</v>
      </c>
      <c r="F478" s="73">
        <f t="shared" si="173"/>
        <v>96624</v>
      </c>
      <c r="G478" s="73">
        <f t="shared" si="174"/>
        <v>47084</v>
      </c>
      <c r="H478" s="74">
        <f t="shared" si="175"/>
        <v>49540</v>
      </c>
      <c r="I478" s="74">
        <f t="shared" si="176"/>
        <v>36668</v>
      </c>
      <c r="J478" s="74">
        <f t="shared" si="177"/>
        <v>39846</v>
      </c>
      <c r="K478" s="71">
        <f t="shared" si="178"/>
        <v>10416</v>
      </c>
      <c r="L478" s="72">
        <f t="shared" si="179"/>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25">
      <c r="A479" s="52" t="s">
        <v>454</v>
      </c>
      <c r="B479" s="2" t="s">
        <v>170</v>
      </c>
      <c r="C479" s="51" t="str">
        <f t="shared" si="180"/>
        <v>LA England - Thanet</v>
      </c>
      <c r="D479" s="72">
        <f t="shared" si="171"/>
        <v>52991</v>
      </c>
      <c r="E479" s="72">
        <f t="shared" si="172"/>
        <v>58674</v>
      </c>
      <c r="F479" s="73">
        <f t="shared" si="173"/>
        <v>141458</v>
      </c>
      <c r="G479" s="73">
        <f t="shared" si="174"/>
        <v>68514</v>
      </c>
      <c r="H479" s="74">
        <f t="shared" si="175"/>
        <v>72944</v>
      </c>
      <c r="I479" s="74">
        <f t="shared" si="176"/>
        <v>52991</v>
      </c>
      <c r="J479" s="74">
        <f t="shared" si="177"/>
        <v>58674</v>
      </c>
      <c r="K479" s="71">
        <f t="shared" si="178"/>
        <v>15523</v>
      </c>
      <c r="L479" s="72">
        <f t="shared" si="179"/>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25">
      <c r="A480" s="52" t="s">
        <v>454</v>
      </c>
      <c r="B480" s="2" t="s">
        <v>161</v>
      </c>
      <c r="C480" s="51" t="str">
        <f t="shared" si="180"/>
        <v>LA England - Three Rivers</v>
      </c>
      <c r="D480" s="72">
        <f t="shared" si="171"/>
        <v>34884</v>
      </c>
      <c r="E480" s="72">
        <f t="shared" si="172"/>
        <v>37587</v>
      </c>
      <c r="F480" s="73">
        <f t="shared" si="173"/>
        <v>93966</v>
      </c>
      <c r="G480" s="73">
        <f t="shared" si="174"/>
        <v>45849</v>
      </c>
      <c r="H480" s="74">
        <f t="shared" si="175"/>
        <v>48117</v>
      </c>
      <c r="I480" s="74">
        <f t="shared" si="176"/>
        <v>34884</v>
      </c>
      <c r="J480" s="74">
        <f t="shared" si="177"/>
        <v>37587</v>
      </c>
      <c r="K480" s="71">
        <f t="shared" si="178"/>
        <v>10965</v>
      </c>
      <c r="L480" s="72">
        <f t="shared" si="179"/>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25">
      <c r="A481" s="52" t="s">
        <v>454</v>
      </c>
      <c r="B481" s="2" t="s">
        <v>294</v>
      </c>
      <c r="C481" s="51" t="str">
        <f t="shared" si="180"/>
        <v>LA England - Thurrock</v>
      </c>
      <c r="D481" s="72">
        <f t="shared" si="171"/>
        <v>63352</v>
      </c>
      <c r="E481" s="72">
        <f t="shared" si="172"/>
        <v>66798</v>
      </c>
      <c r="F481" s="73">
        <f t="shared" si="173"/>
        <v>175531</v>
      </c>
      <c r="G481" s="73">
        <f t="shared" si="174"/>
        <v>86554</v>
      </c>
      <c r="H481" s="74">
        <f t="shared" si="175"/>
        <v>88977</v>
      </c>
      <c r="I481" s="74">
        <f t="shared" si="176"/>
        <v>63352</v>
      </c>
      <c r="J481" s="74">
        <f t="shared" si="177"/>
        <v>66798</v>
      </c>
      <c r="K481" s="71">
        <f t="shared" si="178"/>
        <v>23202</v>
      </c>
      <c r="L481" s="72">
        <f t="shared" si="179"/>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25">
      <c r="A482" s="52" t="s">
        <v>454</v>
      </c>
      <c r="B482" s="2" t="s">
        <v>397</v>
      </c>
      <c r="C482" s="51" t="str">
        <f t="shared" si="180"/>
        <v>LA England - Tonbridge and Malling</v>
      </c>
      <c r="D482" s="72">
        <f t="shared" si="171"/>
        <v>48907</v>
      </c>
      <c r="E482" s="72">
        <f t="shared" si="172"/>
        <v>53156</v>
      </c>
      <c r="F482" s="73">
        <f t="shared" si="173"/>
        <v>132571</v>
      </c>
      <c r="G482" s="73">
        <f t="shared" si="174"/>
        <v>64720</v>
      </c>
      <c r="H482" s="74">
        <f t="shared" si="175"/>
        <v>67851</v>
      </c>
      <c r="I482" s="74">
        <f t="shared" si="176"/>
        <v>48907</v>
      </c>
      <c r="J482" s="74">
        <f t="shared" si="177"/>
        <v>53156</v>
      </c>
      <c r="K482" s="71">
        <f t="shared" si="178"/>
        <v>15813</v>
      </c>
      <c r="L482" s="72">
        <f t="shared" si="179"/>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25">
      <c r="A483" s="52" t="s">
        <v>454</v>
      </c>
      <c r="B483" s="2" t="s">
        <v>398</v>
      </c>
      <c r="C483" s="51" t="str">
        <f t="shared" si="180"/>
        <v>LA England - Torbay</v>
      </c>
      <c r="D483" s="72">
        <f t="shared" si="171"/>
        <v>53359</v>
      </c>
      <c r="E483" s="72">
        <f t="shared" si="172"/>
        <v>57375</v>
      </c>
      <c r="F483" s="73">
        <f t="shared" si="173"/>
        <v>136218</v>
      </c>
      <c r="G483" s="73">
        <f t="shared" si="174"/>
        <v>66424</v>
      </c>
      <c r="H483" s="74">
        <f t="shared" si="175"/>
        <v>69794</v>
      </c>
      <c r="I483" s="74">
        <f t="shared" si="176"/>
        <v>53359</v>
      </c>
      <c r="J483" s="74">
        <f t="shared" si="177"/>
        <v>57375</v>
      </c>
      <c r="K483" s="71">
        <f t="shared" si="178"/>
        <v>13065</v>
      </c>
      <c r="L483" s="72">
        <f t="shared" si="179"/>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25">
      <c r="A484" s="52" t="s">
        <v>454</v>
      </c>
      <c r="B484" s="2" t="s">
        <v>400</v>
      </c>
      <c r="C484" s="51" t="str">
        <f t="shared" si="180"/>
        <v>LA England - Torridge</v>
      </c>
      <c r="D484" s="72">
        <f t="shared" si="171"/>
        <v>27253</v>
      </c>
      <c r="E484" s="72">
        <f t="shared" si="172"/>
        <v>29127</v>
      </c>
      <c r="F484" s="73">
        <f t="shared" si="173"/>
        <v>68719</v>
      </c>
      <c r="G484" s="73">
        <f t="shared" si="174"/>
        <v>33676</v>
      </c>
      <c r="H484" s="74">
        <f t="shared" si="175"/>
        <v>35043</v>
      </c>
      <c r="I484" s="74">
        <f t="shared" si="176"/>
        <v>27253</v>
      </c>
      <c r="J484" s="74">
        <f t="shared" si="177"/>
        <v>29127</v>
      </c>
      <c r="K484" s="71">
        <f t="shared" si="178"/>
        <v>6423</v>
      </c>
      <c r="L484" s="72">
        <f t="shared" si="179"/>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25">
      <c r="A485" s="52" t="s">
        <v>454</v>
      </c>
      <c r="B485" s="2" t="s">
        <v>60</v>
      </c>
      <c r="C485" s="51" t="str">
        <f t="shared" si="180"/>
        <v>LA England - Tower Hamlets</v>
      </c>
      <c r="D485" s="72">
        <f t="shared" si="171"/>
        <v>136620</v>
      </c>
      <c r="E485" s="72">
        <f t="shared" si="172"/>
        <v>121300</v>
      </c>
      <c r="F485" s="73">
        <f t="shared" si="173"/>
        <v>331969</v>
      </c>
      <c r="G485" s="73">
        <f t="shared" si="174"/>
        <v>174543</v>
      </c>
      <c r="H485" s="74">
        <f t="shared" si="175"/>
        <v>157426</v>
      </c>
      <c r="I485" s="74">
        <f t="shared" si="176"/>
        <v>136620</v>
      </c>
      <c r="J485" s="74">
        <f t="shared" si="177"/>
        <v>121300</v>
      </c>
      <c r="K485" s="71">
        <f t="shared" si="178"/>
        <v>37923</v>
      </c>
      <c r="L485" s="72">
        <f t="shared" si="179"/>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25">
      <c r="A486" s="52" t="s">
        <v>454</v>
      </c>
      <c r="B486" s="2" t="s">
        <v>71</v>
      </c>
      <c r="C486" s="51" t="str">
        <f t="shared" si="180"/>
        <v>LA England - Trafford</v>
      </c>
      <c r="D486" s="72">
        <f t="shared" si="171"/>
        <v>87288</v>
      </c>
      <c r="E486" s="72">
        <f t="shared" si="172"/>
        <v>93665</v>
      </c>
      <c r="F486" s="73">
        <f t="shared" si="173"/>
        <v>237579</v>
      </c>
      <c r="G486" s="73">
        <f t="shared" si="174"/>
        <v>116212</v>
      </c>
      <c r="H486" s="74">
        <f t="shared" si="175"/>
        <v>121367</v>
      </c>
      <c r="I486" s="74">
        <f t="shared" si="176"/>
        <v>87288</v>
      </c>
      <c r="J486" s="74">
        <f t="shared" si="177"/>
        <v>93665</v>
      </c>
      <c r="K486" s="71">
        <f t="shared" si="178"/>
        <v>28924</v>
      </c>
      <c r="L486" s="72">
        <f t="shared" si="179"/>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25">
      <c r="A487" s="52" t="s">
        <v>454</v>
      </c>
      <c r="B487" s="2" t="s">
        <v>401</v>
      </c>
      <c r="C487" s="51" t="str">
        <f t="shared" si="180"/>
        <v>LA England - Tunbridge Wells</v>
      </c>
      <c r="D487" s="72">
        <f t="shared" si="171"/>
        <v>44833</v>
      </c>
      <c r="E487" s="72">
        <f t="shared" si="172"/>
        <v>46979</v>
      </c>
      <c r="F487" s="73">
        <f t="shared" si="173"/>
        <v>118939</v>
      </c>
      <c r="G487" s="73">
        <f t="shared" si="174"/>
        <v>58599</v>
      </c>
      <c r="H487" s="74">
        <f t="shared" si="175"/>
        <v>60340</v>
      </c>
      <c r="I487" s="74">
        <f t="shared" si="176"/>
        <v>44833</v>
      </c>
      <c r="J487" s="74">
        <f t="shared" si="177"/>
        <v>46979</v>
      </c>
      <c r="K487" s="71">
        <f t="shared" si="178"/>
        <v>13766</v>
      </c>
      <c r="L487" s="72">
        <f t="shared" si="179"/>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25">
      <c r="A488" s="52" t="s">
        <v>454</v>
      </c>
      <c r="B488" s="2" t="s">
        <v>402</v>
      </c>
      <c r="C488" s="51" t="str">
        <f t="shared" si="180"/>
        <v>LA England - Uttlesford</v>
      </c>
      <c r="D488" s="72">
        <f t="shared" si="171"/>
        <v>35018</v>
      </c>
      <c r="E488" s="72">
        <f t="shared" si="172"/>
        <v>37077</v>
      </c>
      <c r="F488" s="73">
        <f t="shared" si="173"/>
        <v>92759</v>
      </c>
      <c r="G488" s="73">
        <f t="shared" si="174"/>
        <v>45552</v>
      </c>
      <c r="H488" s="74">
        <f t="shared" si="175"/>
        <v>47207</v>
      </c>
      <c r="I488" s="74">
        <f t="shared" si="176"/>
        <v>35018</v>
      </c>
      <c r="J488" s="74">
        <f t="shared" si="177"/>
        <v>37077</v>
      </c>
      <c r="K488" s="71">
        <f t="shared" si="178"/>
        <v>10534</v>
      </c>
      <c r="L488" s="72">
        <f t="shared" si="179"/>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25">
      <c r="A489" s="52" t="s">
        <v>454</v>
      </c>
      <c r="B489" s="2" t="s">
        <v>404</v>
      </c>
      <c r="C489" s="51" t="str">
        <f t="shared" si="180"/>
        <v>LA England - Vale of White Horse</v>
      </c>
      <c r="D489" s="72">
        <f t="shared" si="171"/>
        <v>53248</v>
      </c>
      <c r="E489" s="72">
        <f t="shared" si="172"/>
        <v>54845</v>
      </c>
      <c r="F489" s="73">
        <f t="shared" si="173"/>
        <v>137910</v>
      </c>
      <c r="G489" s="73">
        <f t="shared" si="174"/>
        <v>68800</v>
      </c>
      <c r="H489" s="74">
        <f t="shared" si="175"/>
        <v>69110</v>
      </c>
      <c r="I489" s="74">
        <f t="shared" si="176"/>
        <v>53248</v>
      </c>
      <c r="J489" s="74">
        <f t="shared" si="177"/>
        <v>54845</v>
      </c>
      <c r="K489" s="71">
        <f t="shared" si="178"/>
        <v>15552</v>
      </c>
      <c r="L489" s="72">
        <f t="shared" si="179"/>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25">
      <c r="A490" s="52" t="s">
        <v>454</v>
      </c>
      <c r="B490" s="2" t="s">
        <v>97</v>
      </c>
      <c r="C490" s="51" t="str">
        <f t="shared" si="180"/>
        <v>LA England - Wakefield</v>
      </c>
      <c r="D490" s="72">
        <f t="shared" si="171"/>
        <v>134520</v>
      </c>
      <c r="E490" s="72">
        <f t="shared" si="172"/>
        <v>142086</v>
      </c>
      <c r="F490" s="73">
        <f t="shared" si="173"/>
        <v>351592</v>
      </c>
      <c r="G490" s="73">
        <f t="shared" si="174"/>
        <v>172868</v>
      </c>
      <c r="H490" s="74">
        <f t="shared" si="175"/>
        <v>178724</v>
      </c>
      <c r="I490" s="74">
        <f t="shared" si="176"/>
        <v>134520</v>
      </c>
      <c r="J490" s="74">
        <f t="shared" si="177"/>
        <v>142086</v>
      </c>
      <c r="K490" s="71">
        <f t="shared" si="178"/>
        <v>38348</v>
      </c>
      <c r="L490" s="72">
        <f t="shared" si="179"/>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25">
      <c r="A491" s="52" t="s">
        <v>454</v>
      </c>
      <c r="B491" s="2" t="s">
        <v>91</v>
      </c>
      <c r="C491" s="51" t="str">
        <f t="shared" si="180"/>
        <v>LA England - Walsall</v>
      </c>
      <c r="D491" s="72">
        <f t="shared" si="171"/>
        <v>105583</v>
      </c>
      <c r="E491" s="72">
        <f t="shared" si="172"/>
        <v>111758</v>
      </c>
      <c r="F491" s="73">
        <f t="shared" si="173"/>
        <v>286716</v>
      </c>
      <c r="G491" s="73">
        <f t="shared" si="174"/>
        <v>140962</v>
      </c>
      <c r="H491" s="74">
        <f t="shared" si="175"/>
        <v>145754</v>
      </c>
      <c r="I491" s="74">
        <f t="shared" si="176"/>
        <v>105583</v>
      </c>
      <c r="J491" s="74">
        <f t="shared" si="177"/>
        <v>111758</v>
      </c>
      <c r="K491" s="71">
        <f t="shared" si="178"/>
        <v>35379</v>
      </c>
      <c r="L491" s="72">
        <f t="shared" si="179"/>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25">
      <c r="A492" s="52" t="s">
        <v>454</v>
      </c>
      <c r="B492" s="2" t="s">
        <v>61</v>
      </c>
      <c r="C492" s="51" t="str">
        <f t="shared" si="180"/>
        <v>LA England - Waltham Forest</v>
      </c>
      <c r="D492" s="72">
        <f t="shared" si="171"/>
        <v>105146</v>
      </c>
      <c r="E492" s="72">
        <f t="shared" si="172"/>
        <v>104656</v>
      </c>
      <c r="F492" s="73">
        <f t="shared" si="173"/>
        <v>276940</v>
      </c>
      <c r="G492" s="73">
        <f t="shared" si="174"/>
        <v>139772</v>
      </c>
      <c r="H492" s="74">
        <f t="shared" si="175"/>
        <v>137168</v>
      </c>
      <c r="I492" s="74">
        <f t="shared" si="176"/>
        <v>105146</v>
      </c>
      <c r="J492" s="74">
        <f t="shared" si="177"/>
        <v>104656</v>
      </c>
      <c r="K492" s="71">
        <f t="shared" si="178"/>
        <v>34626</v>
      </c>
      <c r="L492" s="72">
        <f t="shared" si="179"/>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25">
      <c r="A493" s="52" t="s">
        <v>454</v>
      </c>
      <c r="B493" s="2" t="s">
        <v>62</v>
      </c>
      <c r="C493" s="51" t="str">
        <f t="shared" si="180"/>
        <v>LA England - Wandsworth</v>
      </c>
      <c r="D493" s="72">
        <f t="shared" si="171"/>
        <v>124791</v>
      </c>
      <c r="E493" s="72">
        <f t="shared" si="172"/>
        <v>139958</v>
      </c>
      <c r="F493" s="73">
        <f t="shared" si="173"/>
        <v>329735</v>
      </c>
      <c r="G493" s="73">
        <f t="shared" si="174"/>
        <v>158074</v>
      </c>
      <c r="H493" s="74">
        <f t="shared" si="175"/>
        <v>171661</v>
      </c>
      <c r="I493" s="74">
        <f t="shared" si="176"/>
        <v>124791</v>
      </c>
      <c r="J493" s="74">
        <f t="shared" si="177"/>
        <v>139958</v>
      </c>
      <c r="K493" s="71">
        <f t="shared" si="178"/>
        <v>33283</v>
      </c>
      <c r="L493" s="72">
        <f t="shared" si="179"/>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25">
      <c r="A494" s="52" t="s">
        <v>454</v>
      </c>
      <c r="B494" s="2" t="s">
        <v>284</v>
      </c>
      <c r="C494" s="51" t="str">
        <f t="shared" si="180"/>
        <v>LA England - Warrington</v>
      </c>
      <c r="D494" s="72">
        <f t="shared" si="171"/>
        <v>81158</v>
      </c>
      <c r="E494" s="72">
        <f t="shared" si="172"/>
        <v>84062</v>
      </c>
      <c r="F494" s="73">
        <f t="shared" si="173"/>
        <v>209397</v>
      </c>
      <c r="G494" s="73">
        <f t="shared" si="174"/>
        <v>103843</v>
      </c>
      <c r="H494" s="74">
        <f t="shared" si="175"/>
        <v>105554</v>
      </c>
      <c r="I494" s="74">
        <f t="shared" si="176"/>
        <v>81158</v>
      </c>
      <c r="J494" s="74">
        <f t="shared" si="177"/>
        <v>84062</v>
      </c>
      <c r="K494" s="71">
        <f t="shared" si="178"/>
        <v>22685</v>
      </c>
      <c r="L494" s="72">
        <f t="shared" si="179"/>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25">
      <c r="A495" s="52" t="s">
        <v>454</v>
      </c>
      <c r="B495" s="2" t="s">
        <v>405</v>
      </c>
      <c r="C495" s="51" t="str">
        <f t="shared" si="180"/>
        <v>LA England - Warwick</v>
      </c>
      <c r="D495" s="72">
        <f t="shared" si="171"/>
        <v>58385</v>
      </c>
      <c r="E495" s="72">
        <f t="shared" si="172"/>
        <v>58734</v>
      </c>
      <c r="F495" s="73">
        <f t="shared" si="173"/>
        <v>144909</v>
      </c>
      <c r="G495" s="73">
        <f t="shared" si="174"/>
        <v>72591</v>
      </c>
      <c r="H495" s="74">
        <f t="shared" si="175"/>
        <v>72318</v>
      </c>
      <c r="I495" s="74">
        <f t="shared" si="176"/>
        <v>58385</v>
      </c>
      <c r="J495" s="74">
        <f t="shared" si="177"/>
        <v>58734</v>
      </c>
      <c r="K495" s="71">
        <f t="shared" si="178"/>
        <v>14206</v>
      </c>
      <c r="L495" s="72">
        <f t="shared" si="179"/>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25">
      <c r="A496" s="52" t="s">
        <v>454</v>
      </c>
      <c r="B496" s="2" t="s">
        <v>406</v>
      </c>
      <c r="C496" s="51" t="str">
        <f t="shared" si="180"/>
        <v>LA England - Watford</v>
      </c>
      <c r="D496" s="72">
        <f t="shared" si="171"/>
        <v>35754</v>
      </c>
      <c r="E496" s="72">
        <f t="shared" si="172"/>
        <v>36951</v>
      </c>
      <c r="F496" s="73">
        <f t="shared" si="173"/>
        <v>96623</v>
      </c>
      <c r="G496" s="73">
        <f t="shared" si="174"/>
        <v>47933</v>
      </c>
      <c r="H496" s="74">
        <f t="shared" si="175"/>
        <v>48690</v>
      </c>
      <c r="I496" s="74">
        <f t="shared" si="176"/>
        <v>35754</v>
      </c>
      <c r="J496" s="74">
        <f t="shared" si="177"/>
        <v>36951</v>
      </c>
      <c r="K496" s="71">
        <f t="shared" si="178"/>
        <v>12179</v>
      </c>
      <c r="L496" s="72">
        <f t="shared" si="179"/>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25">
      <c r="A497" s="52" t="s">
        <v>454</v>
      </c>
      <c r="B497" s="2" t="s">
        <v>407</v>
      </c>
      <c r="C497" s="51" t="str">
        <f t="shared" si="180"/>
        <v>LA England - Waverley</v>
      </c>
      <c r="D497" s="72">
        <f t="shared" si="171"/>
        <v>47004</v>
      </c>
      <c r="E497" s="72">
        <f t="shared" si="172"/>
        <v>50791</v>
      </c>
      <c r="F497" s="73">
        <f t="shared" si="173"/>
        <v>126556</v>
      </c>
      <c r="G497" s="73">
        <f t="shared" si="174"/>
        <v>61858</v>
      </c>
      <c r="H497" s="74">
        <f t="shared" si="175"/>
        <v>64698</v>
      </c>
      <c r="I497" s="74">
        <f t="shared" si="176"/>
        <v>47004</v>
      </c>
      <c r="J497" s="74">
        <f t="shared" si="177"/>
        <v>50791</v>
      </c>
      <c r="K497" s="71">
        <f t="shared" si="178"/>
        <v>14854</v>
      </c>
      <c r="L497" s="72">
        <f t="shared" si="179"/>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25">
      <c r="A498" s="52" t="s">
        <v>454</v>
      </c>
      <c r="B498" s="2" t="s">
        <v>408</v>
      </c>
      <c r="C498" s="51" t="str">
        <f t="shared" si="180"/>
        <v>LA England - Wealden</v>
      </c>
      <c r="D498" s="72">
        <f t="shared" si="171"/>
        <v>62323</v>
      </c>
      <c r="E498" s="72">
        <f t="shared" si="172"/>
        <v>69131</v>
      </c>
      <c r="F498" s="73">
        <f t="shared" si="173"/>
        <v>162733</v>
      </c>
      <c r="G498" s="73">
        <f t="shared" si="174"/>
        <v>78398</v>
      </c>
      <c r="H498" s="74">
        <f t="shared" si="175"/>
        <v>84335</v>
      </c>
      <c r="I498" s="74">
        <f t="shared" si="176"/>
        <v>62323</v>
      </c>
      <c r="J498" s="74">
        <f t="shared" si="177"/>
        <v>69131</v>
      </c>
      <c r="K498" s="71">
        <f t="shared" si="178"/>
        <v>16075</v>
      </c>
      <c r="L498" s="72">
        <f t="shared" si="179"/>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25">
      <c r="A499" s="52" t="s">
        <v>454</v>
      </c>
      <c r="B499" s="2" t="s">
        <v>409</v>
      </c>
      <c r="C499" s="51" t="str">
        <f t="shared" si="180"/>
        <v>LA England - Wellingborough</v>
      </c>
      <c r="D499" s="72">
        <f t="shared" si="171"/>
        <v>29860</v>
      </c>
      <c r="E499" s="72">
        <f t="shared" si="172"/>
        <v>31685</v>
      </c>
      <c r="F499" s="73">
        <f t="shared" si="173"/>
        <v>80081</v>
      </c>
      <c r="G499" s="73">
        <f t="shared" si="174"/>
        <v>39322</v>
      </c>
      <c r="H499" s="74">
        <f t="shared" si="175"/>
        <v>40759</v>
      </c>
      <c r="I499" s="74">
        <f t="shared" si="176"/>
        <v>29860</v>
      </c>
      <c r="J499" s="74">
        <f t="shared" si="177"/>
        <v>31685</v>
      </c>
      <c r="K499" s="71">
        <f t="shared" si="178"/>
        <v>9462</v>
      </c>
      <c r="L499" s="72">
        <f t="shared" si="179"/>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25">
      <c r="A500" s="52" t="s">
        <v>454</v>
      </c>
      <c r="B500" s="2" t="s">
        <v>410</v>
      </c>
      <c r="C500" s="51" t="str">
        <f t="shared" si="180"/>
        <v>LA England - Welwyn Hatfield</v>
      </c>
      <c r="D500" s="72">
        <f t="shared" si="171"/>
        <v>47958</v>
      </c>
      <c r="E500" s="72">
        <f t="shared" si="172"/>
        <v>49959</v>
      </c>
      <c r="F500" s="73">
        <f t="shared" si="173"/>
        <v>123893</v>
      </c>
      <c r="G500" s="73">
        <f t="shared" si="174"/>
        <v>61238</v>
      </c>
      <c r="H500" s="74">
        <f t="shared" si="175"/>
        <v>62655</v>
      </c>
      <c r="I500" s="74">
        <f t="shared" si="176"/>
        <v>47958</v>
      </c>
      <c r="J500" s="74">
        <f t="shared" si="177"/>
        <v>49959</v>
      </c>
      <c r="K500" s="71">
        <f t="shared" si="178"/>
        <v>13280</v>
      </c>
      <c r="L500" s="72">
        <f t="shared" si="179"/>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25">
      <c r="A501" s="52" t="s">
        <v>454</v>
      </c>
      <c r="B501" s="2" t="s">
        <v>411</v>
      </c>
      <c r="C501" s="51" t="str">
        <f t="shared" si="180"/>
        <v>LA England - West Berkshire</v>
      </c>
      <c r="D501" s="72">
        <f t="shared" si="171"/>
        <v>60272</v>
      </c>
      <c r="E501" s="72">
        <f t="shared" si="172"/>
        <v>62645</v>
      </c>
      <c r="F501" s="73">
        <f t="shared" si="173"/>
        <v>158465</v>
      </c>
      <c r="G501" s="73">
        <f t="shared" si="174"/>
        <v>78390</v>
      </c>
      <c r="H501" s="74">
        <f t="shared" si="175"/>
        <v>80075</v>
      </c>
      <c r="I501" s="74">
        <f t="shared" si="176"/>
        <v>60272</v>
      </c>
      <c r="J501" s="74">
        <f t="shared" si="177"/>
        <v>62645</v>
      </c>
      <c r="K501" s="71">
        <f t="shared" si="178"/>
        <v>18118</v>
      </c>
      <c r="L501" s="72">
        <f t="shared" si="179"/>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25">
      <c r="A502" s="52" t="s">
        <v>454</v>
      </c>
      <c r="B502" s="2" t="s">
        <v>412</v>
      </c>
      <c r="C502" s="51" t="str">
        <f t="shared" si="180"/>
        <v>LA England - West Devon</v>
      </c>
      <c r="D502" s="72">
        <f t="shared" si="171"/>
        <v>22292</v>
      </c>
      <c r="E502" s="72">
        <f t="shared" si="172"/>
        <v>23846</v>
      </c>
      <c r="F502" s="73">
        <f t="shared" si="173"/>
        <v>56139</v>
      </c>
      <c r="G502" s="73">
        <f t="shared" si="174"/>
        <v>27410</v>
      </c>
      <c r="H502" s="74">
        <f t="shared" si="175"/>
        <v>28729</v>
      </c>
      <c r="I502" s="74">
        <f t="shared" si="176"/>
        <v>22292</v>
      </c>
      <c r="J502" s="74">
        <f t="shared" si="177"/>
        <v>23846</v>
      </c>
      <c r="K502" s="71">
        <f t="shared" si="178"/>
        <v>5118</v>
      </c>
      <c r="L502" s="72">
        <f t="shared" si="179"/>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25">
      <c r="A503" s="52" t="s">
        <v>454</v>
      </c>
      <c r="B503" s="2" t="s">
        <v>181</v>
      </c>
      <c r="C503" s="51" t="str">
        <f t="shared" si="180"/>
        <v>LA England - West Lancashire</v>
      </c>
      <c r="D503" s="72">
        <f t="shared" si="171"/>
        <v>43994</v>
      </c>
      <c r="E503" s="72">
        <f t="shared" si="172"/>
        <v>48248</v>
      </c>
      <c r="F503" s="73">
        <f t="shared" si="173"/>
        <v>114496</v>
      </c>
      <c r="G503" s="73">
        <f t="shared" si="174"/>
        <v>55455</v>
      </c>
      <c r="H503" s="74">
        <f t="shared" si="175"/>
        <v>59041</v>
      </c>
      <c r="I503" s="74">
        <f t="shared" si="176"/>
        <v>43994</v>
      </c>
      <c r="J503" s="74">
        <f t="shared" si="177"/>
        <v>48248</v>
      </c>
      <c r="K503" s="71">
        <f t="shared" si="178"/>
        <v>11461</v>
      </c>
      <c r="L503" s="72">
        <f t="shared" si="179"/>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25">
      <c r="A504" s="52" t="s">
        <v>454</v>
      </c>
      <c r="B504" s="2" t="s">
        <v>413</v>
      </c>
      <c r="C504" s="51" t="str">
        <f t="shared" si="180"/>
        <v>LA England - West Lindsey</v>
      </c>
      <c r="D504" s="72">
        <f t="shared" si="171"/>
        <v>37671</v>
      </c>
      <c r="E504" s="72">
        <f t="shared" si="172"/>
        <v>40083</v>
      </c>
      <c r="F504" s="73">
        <f t="shared" si="173"/>
        <v>96186</v>
      </c>
      <c r="G504" s="73">
        <f t="shared" si="174"/>
        <v>47188</v>
      </c>
      <c r="H504" s="74">
        <f t="shared" si="175"/>
        <v>48998</v>
      </c>
      <c r="I504" s="74">
        <f t="shared" si="176"/>
        <v>37671</v>
      </c>
      <c r="J504" s="74">
        <f t="shared" si="177"/>
        <v>40083</v>
      </c>
      <c r="K504" s="71">
        <f t="shared" si="178"/>
        <v>9517</v>
      </c>
      <c r="L504" s="72">
        <f t="shared" si="179"/>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25">
      <c r="A505" s="52" t="s">
        <v>454</v>
      </c>
      <c r="B505" s="2" t="s">
        <v>414</v>
      </c>
      <c r="C505" s="51" t="str">
        <f t="shared" si="180"/>
        <v>LA England - West Oxfordshire</v>
      </c>
      <c r="D505" s="72">
        <f t="shared" si="171"/>
        <v>43053</v>
      </c>
      <c r="E505" s="72">
        <f t="shared" si="172"/>
        <v>45623</v>
      </c>
      <c r="F505" s="73">
        <f t="shared" si="173"/>
        <v>111758</v>
      </c>
      <c r="G505" s="73">
        <f t="shared" si="174"/>
        <v>54829</v>
      </c>
      <c r="H505" s="74">
        <f t="shared" si="175"/>
        <v>56929</v>
      </c>
      <c r="I505" s="74">
        <f t="shared" si="176"/>
        <v>43053</v>
      </c>
      <c r="J505" s="74">
        <f t="shared" si="177"/>
        <v>45623</v>
      </c>
      <c r="K505" s="71">
        <f t="shared" si="178"/>
        <v>11776</v>
      </c>
      <c r="L505" s="72">
        <f t="shared" si="179"/>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25">
      <c r="A506" s="52" t="s">
        <v>454</v>
      </c>
      <c r="B506" s="2" t="s">
        <v>431</v>
      </c>
      <c r="C506" s="51" t="str">
        <f t="shared" si="180"/>
        <v>LA England - West Suffolk</v>
      </c>
      <c r="D506" s="72">
        <f t="shared" si="171"/>
        <v>70007</v>
      </c>
      <c r="E506" s="72">
        <f t="shared" si="172"/>
        <v>69771</v>
      </c>
      <c r="F506" s="73">
        <f t="shared" si="173"/>
        <v>177302</v>
      </c>
      <c r="G506" s="73">
        <f t="shared" si="174"/>
        <v>89357</v>
      </c>
      <c r="H506" s="74">
        <f t="shared" si="175"/>
        <v>87945</v>
      </c>
      <c r="I506" s="74">
        <f t="shared" si="176"/>
        <v>70007</v>
      </c>
      <c r="J506" s="74">
        <f t="shared" si="177"/>
        <v>69771</v>
      </c>
      <c r="K506" s="71">
        <f t="shared" si="178"/>
        <v>19350</v>
      </c>
      <c r="L506" s="72">
        <f t="shared" si="179"/>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25">
      <c r="A507" s="52" t="s">
        <v>454</v>
      </c>
      <c r="B507" s="2" t="s">
        <v>415</v>
      </c>
      <c r="C507" s="51" t="str">
        <f t="shared" si="180"/>
        <v>LA England - Westminster</v>
      </c>
      <c r="D507" s="72">
        <f t="shared" si="171"/>
        <v>116100</v>
      </c>
      <c r="E507" s="72">
        <f t="shared" si="172"/>
        <v>103047</v>
      </c>
      <c r="F507" s="73">
        <f t="shared" si="173"/>
        <v>269848</v>
      </c>
      <c r="G507" s="73">
        <f t="shared" si="174"/>
        <v>142297</v>
      </c>
      <c r="H507" s="74">
        <f t="shared" si="175"/>
        <v>127551</v>
      </c>
      <c r="I507" s="74">
        <f t="shared" si="176"/>
        <v>116100</v>
      </c>
      <c r="J507" s="74">
        <f t="shared" si="177"/>
        <v>103047</v>
      </c>
      <c r="K507" s="71">
        <f t="shared" si="178"/>
        <v>26197</v>
      </c>
      <c r="L507" s="72">
        <f t="shared" si="179"/>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25">
      <c r="A508" s="52" t="s">
        <v>454</v>
      </c>
      <c r="B508" s="2" t="s">
        <v>416</v>
      </c>
      <c r="C508" s="51" t="str">
        <f t="shared" si="180"/>
        <v>LA England - Wigan</v>
      </c>
      <c r="D508" s="72">
        <f t="shared" si="171"/>
        <v>129027</v>
      </c>
      <c r="E508" s="72">
        <f t="shared" si="172"/>
        <v>132301</v>
      </c>
      <c r="F508" s="73">
        <f t="shared" si="173"/>
        <v>330712</v>
      </c>
      <c r="G508" s="73">
        <f t="shared" si="174"/>
        <v>164901</v>
      </c>
      <c r="H508" s="74">
        <f t="shared" si="175"/>
        <v>165811</v>
      </c>
      <c r="I508" s="74">
        <f t="shared" si="176"/>
        <v>129027</v>
      </c>
      <c r="J508" s="74">
        <f t="shared" si="177"/>
        <v>132301</v>
      </c>
      <c r="K508" s="71">
        <f t="shared" si="178"/>
        <v>35874</v>
      </c>
      <c r="L508" s="72">
        <f t="shared" si="179"/>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25">
      <c r="A509" s="52" t="s">
        <v>454</v>
      </c>
      <c r="B509" s="2" t="s">
        <v>300</v>
      </c>
      <c r="C509" s="51" t="str">
        <f t="shared" si="180"/>
        <v>LA England - Wiltshire</v>
      </c>
      <c r="D509" s="72">
        <f t="shared" si="171"/>
        <v>195001</v>
      </c>
      <c r="E509" s="72">
        <f t="shared" si="172"/>
        <v>202795</v>
      </c>
      <c r="F509" s="73">
        <f t="shared" si="173"/>
        <v>504070</v>
      </c>
      <c r="G509" s="73">
        <f t="shared" si="174"/>
        <v>249185</v>
      </c>
      <c r="H509" s="74">
        <f t="shared" si="175"/>
        <v>254885</v>
      </c>
      <c r="I509" s="74">
        <f t="shared" si="176"/>
        <v>195001</v>
      </c>
      <c r="J509" s="74">
        <f t="shared" si="177"/>
        <v>202795</v>
      </c>
      <c r="K509" s="71">
        <f t="shared" si="178"/>
        <v>54184</v>
      </c>
      <c r="L509" s="72">
        <f t="shared" si="179"/>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25">
      <c r="A510" s="52" t="s">
        <v>454</v>
      </c>
      <c r="B510" s="2" t="s">
        <v>417</v>
      </c>
      <c r="C510" s="51" t="str">
        <f t="shared" si="180"/>
        <v>LA England - Winchester</v>
      </c>
      <c r="D510" s="72">
        <f t="shared" si="171"/>
        <v>47703</v>
      </c>
      <c r="E510" s="72">
        <f t="shared" si="172"/>
        <v>51821</v>
      </c>
      <c r="F510" s="73">
        <f t="shared" si="173"/>
        <v>125925</v>
      </c>
      <c r="G510" s="73">
        <f t="shared" si="174"/>
        <v>61431</v>
      </c>
      <c r="H510" s="74">
        <f t="shared" si="175"/>
        <v>64494</v>
      </c>
      <c r="I510" s="74">
        <f t="shared" si="176"/>
        <v>47703</v>
      </c>
      <c r="J510" s="74">
        <f t="shared" si="177"/>
        <v>51821</v>
      </c>
      <c r="K510" s="71">
        <f t="shared" si="178"/>
        <v>13728</v>
      </c>
      <c r="L510" s="72">
        <f t="shared" si="179"/>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25">
      <c r="A511" s="52" t="s">
        <v>454</v>
      </c>
      <c r="B511" s="2" t="s">
        <v>418</v>
      </c>
      <c r="C511" s="51" t="str">
        <f t="shared" si="180"/>
        <v>LA England - Windsor and Maidenhead</v>
      </c>
      <c r="D511" s="72">
        <f t="shared" si="171"/>
        <v>56851</v>
      </c>
      <c r="E511" s="72">
        <f t="shared" si="172"/>
        <v>59745</v>
      </c>
      <c r="F511" s="73">
        <f t="shared" si="173"/>
        <v>151273</v>
      </c>
      <c r="G511" s="73">
        <f t="shared" si="174"/>
        <v>75014</v>
      </c>
      <c r="H511" s="74">
        <f t="shared" si="175"/>
        <v>76259</v>
      </c>
      <c r="I511" s="74">
        <f t="shared" si="176"/>
        <v>56851</v>
      </c>
      <c r="J511" s="74">
        <f t="shared" si="177"/>
        <v>59745</v>
      </c>
      <c r="K511" s="71">
        <f t="shared" si="178"/>
        <v>18163</v>
      </c>
      <c r="L511" s="72">
        <f t="shared" si="179"/>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25">
      <c r="A512" s="52" t="s">
        <v>454</v>
      </c>
      <c r="B512" s="2" t="s">
        <v>76</v>
      </c>
      <c r="C512" s="51" t="str">
        <f t="shared" si="180"/>
        <v>LA England - Wirral</v>
      </c>
      <c r="D512" s="72">
        <f t="shared" si="171"/>
        <v>122430</v>
      </c>
      <c r="E512" s="72">
        <f t="shared" si="172"/>
        <v>134475</v>
      </c>
      <c r="F512" s="73">
        <f t="shared" si="173"/>
        <v>324336</v>
      </c>
      <c r="G512" s="73">
        <f t="shared" si="174"/>
        <v>157115</v>
      </c>
      <c r="H512" s="74">
        <f t="shared" si="175"/>
        <v>167221</v>
      </c>
      <c r="I512" s="74">
        <f t="shared" si="176"/>
        <v>122430</v>
      </c>
      <c r="J512" s="74">
        <f t="shared" si="177"/>
        <v>134475</v>
      </c>
      <c r="K512" s="71">
        <f t="shared" si="178"/>
        <v>34685</v>
      </c>
      <c r="L512" s="72">
        <f t="shared" si="179"/>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25">
      <c r="A513" s="52" t="s">
        <v>454</v>
      </c>
      <c r="B513" s="2" t="s">
        <v>419</v>
      </c>
      <c r="C513" s="51" t="str">
        <f t="shared" si="180"/>
        <v>LA England - Woking</v>
      </c>
      <c r="D513" s="72">
        <f t="shared" si="171"/>
        <v>37748</v>
      </c>
      <c r="E513" s="72">
        <f t="shared" si="172"/>
        <v>38339</v>
      </c>
      <c r="F513" s="73">
        <f t="shared" si="173"/>
        <v>100008</v>
      </c>
      <c r="G513" s="73">
        <f t="shared" si="174"/>
        <v>50089</v>
      </c>
      <c r="H513" s="74">
        <f t="shared" si="175"/>
        <v>49919</v>
      </c>
      <c r="I513" s="74">
        <f t="shared" si="176"/>
        <v>37748</v>
      </c>
      <c r="J513" s="74">
        <f t="shared" si="177"/>
        <v>38339</v>
      </c>
      <c r="K513" s="71">
        <f t="shared" si="178"/>
        <v>12341</v>
      </c>
      <c r="L513" s="72">
        <f t="shared" si="179"/>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25">
      <c r="A514" s="52" t="s">
        <v>454</v>
      </c>
      <c r="B514" s="2" t="s">
        <v>305</v>
      </c>
      <c r="C514" s="51" t="str">
        <f t="shared" si="180"/>
        <v>LA England - Wokingham</v>
      </c>
      <c r="D514" s="72">
        <f t="shared" si="171"/>
        <v>64334</v>
      </c>
      <c r="E514" s="72">
        <f t="shared" si="172"/>
        <v>68338</v>
      </c>
      <c r="F514" s="73">
        <f t="shared" si="173"/>
        <v>173945</v>
      </c>
      <c r="G514" s="73">
        <f t="shared" si="174"/>
        <v>85524</v>
      </c>
      <c r="H514" s="74">
        <f t="shared" si="175"/>
        <v>88421</v>
      </c>
      <c r="I514" s="74">
        <f t="shared" si="176"/>
        <v>64334</v>
      </c>
      <c r="J514" s="74">
        <f t="shared" si="177"/>
        <v>68338</v>
      </c>
      <c r="K514" s="71">
        <f t="shared" si="178"/>
        <v>21190</v>
      </c>
      <c r="L514" s="72">
        <f t="shared" si="179"/>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25">
      <c r="A515" s="52" t="s">
        <v>454</v>
      </c>
      <c r="B515" s="2" t="s">
        <v>92</v>
      </c>
      <c r="C515" s="51" t="str">
        <f t="shared" si="180"/>
        <v>LA England - Wolverhampton</v>
      </c>
      <c r="D515" s="72">
        <f t="shared" si="171"/>
        <v>99445</v>
      </c>
      <c r="E515" s="72">
        <f t="shared" si="172"/>
        <v>101911</v>
      </c>
      <c r="F515" s="73">
        <f t="shared" si="173"/>
        <v>264407</v>
      </c>
      <c r="G515" s="73">
        <f t="shared" si="174"/>
        <v>131649</v>
      </c>
      <c r="H515" s="74">
        <f t="shared" si="175"/>
        <v>132758</v>
      </c>
      <c r="I515" s="74">
        <f t="shared" si="176"/>
        <v>99445</v>
      </c>
      <c r="J515" s="74">
        <f t="shared" si="177"/>
        <v>101911</v>
      </c>
      <c r="K515" s="71">
        <f t="shared" si="178"/>
        <v>32204</v>
      </c>
      <c r="L515" s="72">
        <f t="shared" si="179"/>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25">
      <c r="A516" s="52" t="s">
        <v>454</v>
      </c>
      <c r="B516" s="2" t="s">
        <v>420</v>
      </c>
      <c r="C516" s="51" t="str">
        <f t="shared" si="180"/>
        <v>LA England - Worcester</v>
      </c>
      <c r="D516" s="72">
        <f t="shared" si="171"/>
        <v>38864</v>
      </c>
      <c r="E516" s="72">
        <f t="shared" si="172"/>
        <v>40920</v>
      </c>
      <c r="F516" s="73">
        <f t="shared" si="173"/>
        <v>100265</v>
      </c>
      <c r="G516" s="73">
        <f t="shared" si="174"/>
        <v>49350</v>
      </c>
      <c r="H516" s="74">
        <f t="shared" si="175"/>
        <v>50915</v>
      </c>
      <c r="I516" s="74">
        <f t="shared" si="176"/>
        <v>38864</v>
      </c>
      <c r="J516" s="74">
        <f t="shared" si="177"/>
        <v>40920</v>
      </c>
      <c r="K516" s="71">
        <f t="shared" si="178"/>
        <v>10486</v>
      </c>
      <c r="L516" s="72">
        <f t="shared" si="179"/>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25">
      <c r="A517" s="52" t="s">
        <v>454</v>
      </c>
      <c r="B517" s="2" t="s">
        <v>421</v>
      </c>
      <c r="C517" s="51" t="str">
        <f t="shared" si="180"/>
        <v>LA England - Worthing</v>
      </c>
      <c r="D517" s="72">
        <f t="shared" si="171"/>
        <v>42228</v>
      </c>
      <c r="E517" s="72">
        <f t="shared" si="172"/>
        <v>46655</v>
      </c>
      <c r="F517" s="73">
        <f t="shared" si="173"/>
        <v>110727</v>
      </c>
      <c r="G517" s="73">
        <f t="shared" si="174"/>
        <v>53479</v>
      </c>
      <c r="H517" s="74">
        <f t="shared" si="175"/>
        <v>57248</v>
      </c>
      <c r="I517" s="74">
        <f t="shared" si="176"/>
        <v>42228</v>
      </c>
      <c r="J517" s="74">
        <f t="shared" si="177"/>
        <v>46655</v>
      </c>
      <c r="K517" s="71">
        <f t="shared" si="178"/>
        <v>11251</v>
      </c>
      <c r="L517" s="72">
        <f t="shared" si="179"/>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25">
      <c r="A518" s="52" t="s">
        <v>454</v>
      </c>
      <c r="B518" s="2" t="s">
        <v>423</v>
      </c>
      <c r="C518" s="51" t="str">
        <f t="shared" si="180"/>
        <v>LA England - Wychavon</v>
      </c>
      <c r="D518" s="72">
        <f t="shared" si="171"/>
        <v>51302</v>
      </c>
      <c r="E518" s="72">
        <f t="shared" si="172"/>
        <v>54754</v>
      </c>
      <c r="F518" s="73">
        <f t="shared" si="173"/>
        <v>131084</v>
      </c>
      <c r="G518" s="73">
        <f t="shared" si="174"/>
        <v>64083</v>
      </c>
      <c r="H518" s="74">
        <f t="shared" si="175"/>
        <v>67001</v>
      </c>
      <c r="I518" s="74">
        <f t="shared" si="176"/>
        <v>51302</v>
      </c>
      <c r="J518" s="74">
        <f t="shared" si="177"/>
        <v>54754</v>
      </c>
      <c r="K518" s="71">
        <f t="shared" si="178"/>
        <v>12781</v>
      </c>
      <c r="L518" s="72">
        <f t="shared" si="179"/>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25">
      <c r="A519" s="52" t="s">
        <v>454</v>
      </c>
      <c r="B519" s="2" t="s">
        <v>424</v>
      </c>
      <c r="C519" s="51" t="str">
        <f t="shared" si="180"/>
        <v>LA England - Wyre</v>
      </c>
      <c r="D519" s="72">
        <f t="shared" si="171"/>
        <v>44640</v>
      </c>
      <c r="E519" s="72">
        <f t="shared" si="172"/>
        <v>48224</v>
      </c>
      <c r="F519" s="73">
        <f t="shared" si="173"/>
        <v>113067</v>
      </c>
      <c r="G519" s="73">
        <f t="shared" si="174"/>
        <v>55118</v>
      </c>
      <c r="H519" s="74">
        <f t="shared" si="175"/>
        <v>57949</v>
      </c>
      <c r="I519" s="74">
        <f t="shared" si="176"/>
        <v>44640</v>
      </c>
      <c r="J519" s="74">
        <f t="shared" si="177"/>
        <v>48224</v>
      </c>
      <c r="K519" s="71">
        <f t="shared" si="178"/>
        <v>10478</v>
      </c>
      <c r="L519" s="72">
        <f t="shared" si="179"/>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25">
      <c r="A520" s="52" t="s">
        <v>454</v>
      </c>
      <c r="B520" s="2" t="s">
        <v>261</v>
      </c>
      <c r="C520" s="51" t="str">
        <f t="shared" si="180"/>
        <v>LA England - Wyre Forest</v>
      </c>
      <c r="D520" s="72">
        <f t="shared" si="171"/>
        <v>39782</v>
      </c>
      <c r="E520" s="72">
        <f t="shared" si="172"/>
        <v>41889</v>
      </c>
      <c r="F520" s="73">
        <f t="shared" si="173"/>
        <v>101139</v>
      </c>
      <c r="G520" s="73">
        <f t="shared" si="174"/>
        <v>49833</v>
      </c>
      <c r="H520" s="74">
        <f t="shared" si="175"/>
        <v>51306</v>
      </c>
      <c r="I520" s="74">
        <f t="shared" si="176"/>
        <v>39782</v>
      </c>
      <c r="J520" s="74">
        <f t="shared" si="177"/>
        <v>41889</v>
      </c>
      <c r="K520" s="71">
        <f t="shared" si="178"/>
        <v>10051</v>
      </c>
      <c r="L520" s="72">
        <f t="shared" si="179"/>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25">
      <c r="A521" s="52" t="s">
        <v>454</v>
      </c>
      <c r="B521" s="2" t="s">
        <v>425</v>
      </c>
      <c r="C521" s="51" t="str">
        <f t="shared" si="180"/>
        <v>LA England - York</v>
      </c>
      <c r="D521" s="72">
        <f t="shared" si="171"/>
        <v>84871</v>
      </c>
      <c r="E521" s="72">
        <f t="shared" si="172"/>
        <v>89539</v>
      </c>
      <c r="F521" s="73">
        <f t="shared" si="173"/>
        <v>211012</v>
      </c>
      <c r="G521" s="73">
        <f t="shared" si="174"/>
        <v>103642</v>
      </c>
      <c r="H521" s="74">
        <f t="shared" si="175"/>
        <v>107370</v>
      </c>
      <c r="I521" s="74">
        <f t="shared" si="176"/>
        <v>84871</v>
      </c>
      <c r="J521" s="74">
        <f t="shared" si="177"/>
        <v>89539</v>
      </c>
      <c r="K521" s="71">
        <f t="shared" si="178"/>
        <v>18771</v>
      </c>
      <c r="L521" s="72">
        <f t="shared" si="179"/>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59" customFormat="1" x14ac:dyDescent="0.25">
      <c r="A522" s="155"/>
      <c r="B522" s="165"/>
      <c r="C522" s="155"/>
      <c r="D522" s="158">
        <f t="shared" ref="D522:L522" si="181">SUM(D208:D521)</f>
        <v>21779298</v>
      </c>
      <c r="E522" s="158">
        <f t="shared" si="181"/>
        <v>22677552</v>
      </c>
      <c r="F522" s="158">
        <f t="shared" si="181"/>
        <v>56550138</v>
      </c>
      <c r="G522" s="158">
        <f t="shared" si="181"/>
        <v>27982818</v>
      </c>
      <c r="H522" s="158">
        <f t="shared" si="181"/>
        <v>28567320</v>
      </c>
      <c r="I522" s="158">
        <f t="shared" si="181"/>
        <v>21779298</v>
      </c>
      <c r="J522" s="158">
        <f t="shared" si="181"/>
        <v>22677552</v>
      </c>
      <c r="K522" s="158">
        <f t="shared" si="181"/>
        <v>6203520</v>
      </c>
      <c r="L522" s="158">
        <f t="shared" si="181"/>
        <v>5889768</v>
      </c>
      <c r="M522" s="158"/>
      <c r="N522" s="158"/>
      <c r="O522" s="158"/>
      <c r="P522" s="158"/>
      <c r="Q522" s="158"/>
      <c r="R522" s="158"/>
      <c r="S522" s="158"/>
      <c r="T522" s="158"/>
      <c r="U522" s="158"/>
      <c r="V522" s="158"/>
      <c r="W522" s="158"/>
      <c r="X522" s="158"/>
      <c r="Y522" s="158"/>
      <c r="Z522" s="158"/>
      <c r="AA522" s="158"/>
      <c r="AB522" s="158"/>
      <c r="AC522" s="158"/>
      <c r="AD522" s="158"/>
      <c r="AE522" s="158"/>
      <c r="AF522" s="158"/>
      <c r="AG522" s="158"/>
      <c r="AH522" s="158"/>
      <c r="AI522" s="158"/>
      <c r="AJ522" s="158"/>
      <c r="AK522" s="158"/>
      <c r="AL522" s="158"/>
      <c r="AM522" s="158"/>
      <c r="AN522" s="158"/>
      <c r="AO522" s="158"/>
      <c r="AP522" s="158"/>
      <c r="AQ522" s="158"/>
      <c r="AR522" s="158"/>
      <c r="AS522" s="158"/>
      <c r="AT522" s="158"/>
      <c r="AU522" s="158"/>
      <c r="AV522" s="158"/>
      <c r="AW522" s="158"/>
      <c r="AX522" s="158"/>
      <c r="AY522" s="158"/>
      <c r="AZ522" s="158"/>
      <c r="BA522" s="158"/>
      <c r="BB522" s="158"/>
      <c r="BC522" s="158"/>
      <c r="BD522" s="158"/>
      <c r="BE522" s="158"/>
      <c r="BF522" s="158"/>
      <c r="BG522" s="158"/>
      <c r="BH522" s="158"/>
      <c r="BI522" s="158"/>
      <c r="BJ522" s="158"/>
      <c r="BK522" s="158"/>
      <c r="BL522" s="158"/>
      <c r="BM522" s="158"/>
      <c r="BN522" s="158"/>
      <c r="BO522" s="158"/>
      <c r="BP522" s="158"/>
      <c r="BQ522" s="158"/>
      <c r="BR522" s="158"/>
      <c r="BS522" s="158"/>
      <c r="BT522" s="158"/>
      <c r="BU522" s="158"/>
      <c r="BV522" s="158"/>
      <c r="BW522" s="158"/>
      <c r="BX522" s="158"/>
      <c r="BY522" s="158"/>
      <c r="BZ522" s="158"/>
      <c r="CA522" s="158"/>
      <c r="CB522" s="158"/>
      <c r="CC522" s="158"/>
      <c r="CD522" s="158"/>
      <c r="CE522" s="158"/>
      <c r="CF522" s="158"/>
      <c r="CG522" s="158"/>
      <c r="CH522" s="158"/>
      <c r="CI522" s="158"/>
      <c r="CJ522" s="158"/>
      <c r="CK522" s="158"/>
      <c r="CL522" s="158"/>
      <c r="CM522" s="158"/>
      <c r="CN522" s="158"/>
      <c r="CO522" s="158"/>
      <c r="CP522" s="158"/>
      <c r="CQ522" s="158"/>
      <c r="CR522" s="158"/>
      <c r="CS522" s="158"/>
      <c r="CT522" s="158"/>
      <c r="CU522" s="158"/>
      <c r="CV522" s="158"/>
      <c r="CW522" s="158"/>
      <c r="CX522" s="158"/>
      <c r="CY522" s="158"/>
      <c r="CZ522" s="158"/>
      <c r="DA522" s="158"/>
      <c r="DB522" s="158"/>
      <c r="DC522" s="158"/>
      <c r="DD522" s="158"/>
      <c r="DE522" s="158"/>
      <c r="DF522" s="158"/>
      <c r="DG522" s="158"/>
      <c r="DH522" s="158"/>
      <c r="DI522" s="158"/>
      <c r="DJ522" s="158"/>
      <c r="DK522" s="158"/>
      <c r="DL522" s="158"/>
      <c r="DM522" s="158"/>
      <c r="DN522" s="158"/>
      <c r="DO522" s="158"/>
      <c r="DP522" s="158"/>
      <c r="DQ522" s="158"/>
      <c r="DR522" s="158"/>
      <c r="DS522" s="158"/>
      <c r="DT522" s="158"/>
      <c r="DU522" s="158"/>
      <c r="DV522" s="158"/>
      <c r="DW522" s="158"/>
      <c r="DX522" s="158"/>
      <c r="DY522" s="158"/>
      <c r="DZ522" s="158"/>
      <c r="EA522" s="158"/>
      <c r="EB522" s="158"/>
      <c r="EC522" s="158"/>
      <c r="ED522" s="158"/>
      <c r="EE522" s="158"/>
      <c r="EF522" s="158"/>
      <c r="EG522" s="158"/>
      <c r="EH522" s="158"/>
      <c r="EI522" s="158"/>
      <c r="EJ522" s="158"/>
      <c r="EK522" s="158"/>
      <c r="EL522" s="158"/>
      <c r="EM522" s="158"/>
      <c r="EN522" s="158"/>
      <c r="EO522" s="158"/>
      <c r="EP522" s="158"/>
      <c r="EQ522" s="158"/>
      <c r="ER522" s="158"/>
      <c r="ES522" s="158"/>
      <c r="ET522" s="158"/>
      <c r="EU522" s="158"/>
      <c r="EV522" s="158"/>
      <c r="EW522" s="158"/>
      <c r="EX522" s="158"/>
      <c r="EY522" s="158"/>
      <c r="EZ522" s="158"/>
      <c r="FA522" s="158"/>
      <c r="FB522" s="158"/>
      <c r="FC522" s="158"/>
      <c r="FD522" s="158"/>
      <c r="FE522" s="158"/>
      <c r="FF522" s="158"/>
      <c r="FG522" s="158"/>
      <c r="FH522" s="158"/>
      <c r="FI522" s="158"/>
      <c r="FJ522" s="158"/>
      <c r="FK522" s="158"/>
      <c r="FL522" s="158"/>
      <c r="FM522" s="158"/>
      <c r="FN522" s="158"/>
      <c r="FO522" s="158"/>
      <c r="FP522" s="158"/>
      <c r="FQ522" s="158"/>
      <c r="FR522" s="158"/>
      <c r="FS522" s="158"/>
      <c r="FT522" s="158"/>
      <c r="FU522" s="158"/>
      <c r="FV522" s="158"/>
      <c r="FW522" s="158"/>
      <c r="FX522" s="158"/>
      <c r="FY522" s="158"/>
      <c r="FZ522" s="158"/>
      <c r="GA522" s="158"/>
      <c r="GB522" s="158"/>
      <c r="GC522" s="158"/>
      <c r="GD522" s="158"/>
      <c r="GE522" s="158"/>
      <c r="GF522" s="158"/>
      <c r="GG522" s="158"/>
      <c r="GH522" s="158"/>
      <c r="GI522" s="158"/>
      <c r="GJ522" s="158"/>
      <c r="GK522" s="158"/>
      <c r="GL522" s="157"/>
    </row>
    <row r="523" spans="1:194" s="2" customFormat="1" ht="15" x14ac:dyDescent="0.25">
      <c r="A523" s="52" t="s">
        <v>451</v>
      </c>
      <c r="B523" s="2" t="s">
        <v>351</v>
      </c>
      <c r="C523" s="51" t="str">
        <f t="shared" ref="C523:C556" si="182">CONCATENATE(A523," - ",B523)</f>
        <v>LA wales - Blaenau Gwent</v>
      </c>
      <c r="D523" s="72">
        <f t="shared" ref="D523:D526" si="183">I523</f>
        <v>27564</v>
      </c>
      <c r="E523" s="72">
        <f t="shared" ref="E523:E526" si="184">J523</f>
        <v>28837</v>
      </c>
      <c r="F523" s="73">
        <f t="shared" ref="F523:F526" si="185">G523+H523</f>
        <v>70020</v>
      </c>
      <c r="G523" s="73">
        <f t="shared" ref="G523:G526" si="186">SUM(M523:CY523)</f>
        <v>34557</v>
      </c>
      <c r="H523" s="74">
        <f t="shared" ref="H523:H526" si="187">SUM(CZ523:GL523)</f>
        <v>35463</v>
      </c>
      <c r="I523" s="74">
        <f t="shared" ref="I523:I526" si="188">SUM(AE523:CY523)</f>
        <v>27564</v>
      </c>
      <c r="J523" s="74">
        <f t="shared" ref="J523:J526" si="189">SUM(DR523:GL523)</f>
        <v>28837</v>
      </c>
      <c r="K523" s="71">
        <f t="shared" ref="K523:K526" si="190">SUM(M523:AD523)</f>
        <v>6993</v>
      </c>
      <c r="L523" s="72">
        <f t="shared" ref="L523:L526" si="191">SUM(CZ523:DQ523)</f>
        <v>6626</v>
      </c>
      <c r="M523" s="252">
        <v>375</v>
      </c>
      <c r="N523" s="252">
        <v>392</v>
      </c>
      <c r="O523" s="252">
        <v>399</v>
      </c>
      <c r="P523" s="252">
        <v>337</v>
      </c>
      <c r="Q523" s="252">
        <v>373</v>
      </c>
      <c r="R523" s="252">
        <v>388</v>
      </c>
      <c r="S523" s="252">
        <v>395</v>
      </c>
      <c r="T523" s="252">
        <v>406</v>
      </c>
      <c r="U523" s="252">
        <v>390</v>
      </c>
      <c r="V523" s="252">
        <v>440</v>
      </c>
      <c r="W523" s="252">
        <v>432</v>
      </c>
      <c r="X523" s="252">
        <v>444</v>
      </c>
      <c r="Y523" s="252">
        <v>403</v>
      </c>
      <c r="Z523" s="252">
        <v>352</v>
      </c>
      <c r="AA523" s="252">
        <v>380</v>
      </c>
      <c r="AB523" s="252">
        <v>376</v>
      </c>
      <c r="AC523" s="252">
        <v>356</v>
      </c>
      <c r="AD523" s="252">
        <v>355</v>
      </c>
      <c r="AE523" s="252">
        <v>303</v>
      </c>
      <c r="AF523" s="252">
        <v>350</v>
      </c>
      <c r="AG523" s="252">
        <v>418</v>
      </c>
      <c r="AH523" s="252">
        <v>410</v>
      </c>
      <c r="AI523" s="252">
        <v>390</v>
      </c>
      <c r="AJ523" s="252">
        <v>405</v>
      </c>
      <c r="AK523" s="252">
        <v>398</v>
      </c>
      <c r="AL523" s="252">
        <v>426</v>
      </c>
      <c r="AM523" s="252">
        <v>444</v>
      </c>
      <c r="AN523" s="252">
        <v>508</v>
      </c>
      <c r="AO523" s="252">
        <v>451</v>
      </c>
      <c r="AP523" s="252">
        <v>511</v>
      </c>
      <c r="AQ523" s="252">
        <v>475</v>
      </c>
      <c r="AR523" s="252">
        <v>547</v>
      </c>
      <c r="AS523" s="252">
        <v>426</v>
      </c>
      <c r="AT523" s="252">
        <v>441</v>
      </c>
      <c r="AU523" s="252">
        <v>456</v>
      </c>
      <c r="AV523" s="252">
        <v>464</v>
      </c>
      <c r="AW523" s="252">
        <v>405</v>
      </c>
      <c r="AX523" s="252">
        <v>408</v>
      </c>
      <c r="AY523" s="252">
        <v>407</v>
      </c>
      <c r="AZ523" s="252">
        <v>393</v>
      </c>
      <c r="BA523" s="252">
        <v>448</v>
      </c>
      <c r="BB523" s="252">
        <v>392</v>
      </c>
      <c r="BC523" s="252">
        <v>377</v>
      </c>
      <c r="BD523" s="252">
        <v>348</v>
      </c>
      <c r="BE523" s="252">
        <v>341</v>
      </c>
      <c r="BF523" s="252">
        <v>403</v>
      </c>
      <c r="BG523" s="252">
        <v>408</v>
      </c>
      <c r="BH523" s="252">
        <v>437</v>
      </c>
      <c r="BI523" s="252">
        <v>477</v>
      </c>
      <c r="BJ523" s="252">
        <v>482</v>
      </c>
      <c r="BK523" s="252">
        <v>514</v>
      </c>
      <c r="BL523" s="252">
        <v>530</v>
      </c>
      <c r="BM523" s="252">
        <v>517</v>
      </c>
      <c r="BN523" s="252">
        <v>529</v>
      </c>
      <c r="BO523" s="252">
        <v>520</v>
      </c>
      <c r="BP523" s="252">
        <v>527</v>
      </c>
      <c r="BQ523" s="252">
        <v>533</v>
      </c>
      <c r="BR523" s="252">
        <v>523</v>
      </c>
      <c r="BS523" s="252">
        <v>515</v>
      </c>
      <c r="BT523" s="252">
        <v>437</v>
      </c>
      <c r="BU523" s="252">
        <v>441</v>
      </c>
      <c r="BV523" s="252">
        <v>456</v>
      </c>
      <c r="BW523" s="252">
        <v>398</v>
      </c>
      <c r="BX523" s="252">
        <v>466</v>
      </c>
      <c r="BY523" s="252">
        <v>405</v>
      </c>
      <c r="BZ523" s="252">
        <v>371</v>
      </c>
      <c r="CA523" s="252">
        <v>399</v>
      </c>
      <c r="CB523" s="252">
        <v>387</v>
      </c>
      <c r="CC523" s="252">
        <v>377</v>
      </c>
      <c r="CD523" s="252">
        <v>380</v>
      </c>
      <c r="CE523" s="252">
        <v>390</v>
      </c>
      <c r="CF523" s="252">
        <v>411</v>
      </c>
      <c r="CG523" s="252">
        <v>386</v>
      </c>
      <c r="CH523" s="252">
        <v>451</v>
      </c>
      <c r="CI523" s="252">
        <v>324</v>
      </c>
      <c r="CJ523" s="252">
        <v>321</v>
      </c>
      <c r="CK523" s="252">
        <v>293</v>
      </c>
      <c r="CL523" s="252">
        <v>284</v>
      </c>
      <c r="CM523" s="252">
        <v>244</v>
      </c>
      <c r="CN523" s="252">
        <v>202</v>
      </c>
      <c r="CO523" s="252">
        <v>198</v>
      </c>
      <c r="CP523" s="252">
        <v>207</v>
      </c>
      <c r="CQ523" s="252">
        <v>180</v>
      </c>
      <c r="CR523" s="252">
        <v>146</v>
      </c>
      <c r="CS523" s="252">
        <v>150</v>
      </c>
      <c r="CT523" s="252">
        <v>125</v>
      </c>
      <c r="CU523" s="252">
        <v>75</v>
      </c>
      <c r="CV523" s="252">
        <v>101</v>
      </c>
      <c r="CW523" s="252">
        <v>77</v>
      </c>
      <c r="CX523" s="252">
        <v>50</v>
      </c>
      <c r="CY523" s="252">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 x14ac:dyDescent="0.25">
      <c r="A524" s="52" t="s">
        <v>452</v>
      </c>
      <c r="B524" s="2" t="s">
        <v>346</v>
      </c>
      <c r="C524" s="51" t="str">
        <f t="shared" si="182"/>
        <v>LA Wales - Bridgend</v>
      </c>
      <c r="D524" s="72">
        <f t="shared" si="183"/>
        <v>57929</v>
      </c>
      <c r="E524" s="72">
        <f t="shared" si="184"/>
        <v>60275</v>
      </c>
      <c r="F524" s="73">
        <f t="shared" si="185"/>
        <v>147539</v>
      </c>
      <c r="G524" s="73">
        <f t="shared" si="186"/>
        <v>73118</v>
      </c>
      <c r="H524" s="74">
        <f t="shared" si="187"/>
        <v>74421</v>
      </c>
      <c r="I524" s="74">
        <f t="shared" si="188"/>
        <v>57929</v>
      </c>
      <c r="J524" s="74">
        <f t="shared" si="189"/>
        <v>60275</v>
      </c>
      <c r="K524" s="71">
        <f t="shared" si="190"/>
        <v>15189</v>
      </c>
      <c r="L524" s="72">
        <f t="shared" si="191"/>
        <v>14146</v>
      </c>
      <c r="M524" s="252">
        <v>706</v>
      </c>
      <c r="N524" s="252">
        <v>755</v>
      </c>
      <c r="O524" s="252">
        <v>813</v>
      </c>
      <c r="P524" s="252">
        <v>831</v>
      </c>
      <c r="Q524" s="252">
        <v>818</v>
      </c>
      <c r="R524" s="252">
        <v>848</v>
      </c>
      <c r="S524" s="252">
        <v>897</v>
      </c>
      <c r="T524" s="252">
        <v>878</v>
      </c>
      <c r="U524" s="252">
        <v>904</v>
      </c>
      <c r="V524" s="252">
        <v>977</v>
      </c>
      <c r="W524" s="252">
        <v>844</v>
      </c>
      <c r="X524" s="252">
        <v>896</v>
      </c>
      <c r="Y524" s="252">
        <v>860</v>
      </c>
      <c r="Z524" s="252">
        <v>855</v>
      </c>
      <c r="AA524" s="252">
        <v>861</v>
      </c>
      <c r="AB524" s="252">
        <v>863</v>
      </c>
      <c r="AC524" s="252">
        <v>782</v>
      </c>
      <c r="AD524" s="252">
        <v>801</v>
      </c>
      <c r="AE524" s="252">
        <v>805</v>
      </c>
      <c r="AF524" s="252">
        <v>781</v>
      </c>
      <c r="AG524" s="252">
        <v>805</v>
      </c>
      <c r="AH524" s="252">
        <v>809</v>
      </c>
      <c r="AI524" s="252">
        <v>867</v>
      </c>
      <c r="AJ524" s="252">
        <v>966</v>
      </c>
      <c r="AK524" s="252">
        <v>977</v>
      </c>
      <c r="AL524" s="252">
        <v>878</v>
      </c>
      <c r="AM524" s="252">
        <v>986</v>
      </c>
      <c r="AN524" s="252">
        <v>873</v>
      </c>
      <c r="AO524" s="252">
        <v>962</v>
      </c>
      <c r="AP524" s="252">
        <v>998</v>
      </c>
      <c r="AQ524" s="252">
        <v>866</v>
      </c>
      <c r="AR524" s="252">
        <v>978</v>
      </c>
      <c r="AS524" s="252">
        <v>1002</v>
      </c>
      <c r="AT524" s="252">
        <v>936</v>
      </c>
      <c r="AU524" s="252">
        <v>930</v>
      </c>
      <c r="AV524" s="252">
        <v>989</v>
      </c>
      <c r="AW524" s="252">
        <v>938</v>
      </c>
      <c r="AX524" s="252">
        <v>922</v>
      </c>
      <c r="AY524" s="252">
        <v>925</v>
      </c>
      <c r="AZ524" s="252">
        <v>964</v>
      </c>
      <c r="BA524" s="252">
        <v>1069</v>
      </c>
      <c r="BB524" s="252">
        <v>970</v>
      </c>
      <c r="BC524" s="252">
        <v>789</v>
      </c>
      <c r="BD524" s="252">
        <v>801</v>
      </c>
      <c r="BE524" s="252">
        <v>838</v>
      </c>
      <c r="BF524" s="252">
        <v>848</v>
      </c>
      <c r="BG524" s="252">
        <v>925</v>
      </c>
      <c r="BH524" s="252">
        <v>944</v>
      </c>
      <c r="BI524" s="252">
        <v>1055</v>
      </c>
      <c r="BJ524" s="252">
        <v>1063</v>
      </c>
      <c r="BK524" s="252">
        <v>994</v>
      </c>
      <c r="BL524" s="252">
        <v>971</v>
      </c>
      <c r="BM524" s="252">
        <v>1079</v>
      </c>
      <c r="BN524" s="252">
        <v>1039</v>
      </c>
      <c r="BO524" s="252">
        <v>1083</v>
      </c>
      <c r="BP524" s="252">
        <v>1054</v>
      </c>
      <c r="BQ524" s="252">
        <v>1072</v>
      </c>
      <c r="BR524" s="252">
        <v>966</v>
      </c>
      <c r="BS524" s="252">
        <v>1009</v>
      </c>
      <c r="BT524" s="252">
        <v>1016</v>
      </c>
      <c r="BU524" s="252">
        <v>943</v>
      </c>
      <c r="BV524" s="252">
        <v>908</v>
      </c>
      <c r="BW524" s="252">
        <v>903</v>
      </c>
      <c r="BX524" s="252">
        <v>843</v>
      </c>
      <c r="BY524" s="252">
        <v>825</v>
      </c>
      <c r="BZ524" s="252">
        <v>782</v>
      </c>
      <c r="CA524" s="252">
        <v>799</v>
      </c>
      <c r="CB524" s="252">
        <v>804</v>
      </c>
      <c r="CC524" s="252">
        <v>749</v>
      </c>
      <c r="CD524" s="252">
        <v>804</v>
      </c>
      <c r="CE524" s="252">
        <v>735</v>
      </c>
      <c r="CF524" s="252">
        <v>803</v>
      </c>
      <c r="CG524" s="252">
        <v>816</v>
      </c>
      <c r="CH524" s="252">
        <v>836</v>
      </c>
      <c r="CI524" s="252">
        <v>680</v>
      </c>
      <c r="CJ524" s="252">
        <v>631</v>
      </c>
      <c r="CK524" s="252">
        <v>620</v>
      </c>
      <c r="CL524" s="252">
        <v>565</v>
      </c>
      <c r="CM524" s="252">
        <v>510</v>
      </c>
      <c r="CN524" s="252">
        <v>499</v>
      </c>
      <c r="CO524" s="252">
        <v>429</v>
      </c>
      <c r="CP524" s="252">
        <v>409</v>
      </c>
      <c r="CQ524" s="252">
        <v>359</v>
      </c>
      <c r="CR524" s="252">
        <v>302</v>
      </c>
      <c r="CS524" s="252">
        <v>272</v>
      </c>
      <c r="CT524" s="252">
        <v>267</v>
      </c>
      <c r="CU524" s="252">
        <v>206</v>
      </c>
      <c r="CV524" s="252">
        <v>180</v>
      </c>
      <c r="CW524" s="252">
        <v>185</v>
      </c>
      <c r="CX524" s="252">
        <v>139</v>
      </c>
      <c r="CY524" s="252">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 x14ac:dyDescent="0.25">
      <c r="A525" s="52" t="s">
        <v>452</v>
      </c>
      <c r="B525" s="2" t="s">
        <v>350</v>
      </c>
      <c r="C525" s="51" t="str">
        <f t="shared" si="182"/>
        <v>LA Wales - Caerphilly</v>
      </c>
      <c r="D525" s="72">
        <f t="shared" si="183"/>
        <v>69853</v>
      </c>
      <c r="E525" s="72">
        <f t="shared" si="184"/>
        <v>74208</v>
      </c>
      <c r="F525" s="73">
        <f t="shared" si="185"/>
        <v>181731</v>
      </c>
      <c r="G525" s="73">
        <f t="shared" si="186"/>
        <v>89079</v>
      </c>
      <c r="H525" s="74">
        <f t="shared" si="187"/>
        <v>92652</v>
      </c>
      <c r="I525" s="74">
        <f t="shared" si="188"/>
        <v>69853</v>
      </c>
      <c r="J525" s="74">
        <f t="shared" si="189"/>
        <v>74208</v>
      </c>
      <c r="K525" s="71">
        <f t="shared" si="190"/>
        <v>19226</v>
      </c>
      <c r="L525" s="72">
        <f t="shared" si="191"/>
        <v>18444</v>
      </c>
      <c r="M525" s="252">
        <v>880</v>
      </c>
      <c r="N525" s="252">
        <v>929</v>
      </c>
      <c r="O525" s="252">
        <v>993</v>
      </c>
      <c r="P525" s="252">
        <v>1002</v>
      </c>
      <c r="Q525" s="252">
        <v>1045</v>
      </c>
      <c r="R525" s="252">
        <v>1086</v>
      </c>
      <c r="S525" s="252">
        <v>1066</v>
      </c>
      <c r="T525" s="252">
        <v>1029</v>
      </c>
      <c r="U525" s="252">
        <v>1080</v>
      </c>
      <c r="V525" s="252">
        <v>1100</v>
      </c>
      <c r="W525" s="252">
        <v>1237</v>
      </c>
      <c r="X525" s="252">
        <v>1118</v>
      </c>
      <c r="Y525" s="252">
        <v>1227</v>
      </c>
      <c r="Z525" s="252">
        <v>1090</v>
      </c>
      <c r="AA525" s="252">
        <v>1088</v>
      </c>
      <c r="AB525" s="252">
        <v>1050</v>
      </c>
      <c r="AC525" s="252">
        <v>1108</v>
      </c>
      <c r="AD525" s="252">
        <v>1098</v>
      </c>
      <c r="AE525" s="252">
        <v>1043</v>
      </c>
      <c r="AF525" s="252">
        <v>1003</v>
      </c>
      <c r="AG525" s="252">
        <v>991</v>
      </c>
      <c r="AH525" s="252">
        <v>1005</v>
      </c>
      <c r="AI525" s="252">
        <v>1034</v>
      </c>
      <c r="AJ525" s="252">
        <v>1220</v>
      </c>
      <c r="AK525" s="252">
        <v>1073</v>
      </c>
      <c r="AL525" s="252">
        <v>1131</v>
      </c>
      <c r="AM525" s="252">
        <v>1115</v>
      </c>
      <c r="AN525" s="252">
        <v>1170</v>
      </c>
      <c r="AO525" s="252">
        <v>1121</v>
      </c>
      <c r="AP525" s="252">
        <v>1245</v>
      </c>
      <c r="AQ525" s="252">
        <v>1150</v>
      </c>
      <c r="AR525" s="252">
        <v>1137</v>
      </c>
      <c r="AS525" s="252">
        <v>1164</v>
      </c>
      <c r="AT525" s="252">
        <v>1091</v>
      </c>
      <c r="AU525" s="252">
        <v>1179</v>
      </c>
      <c r="AV525" s="252">
        <v>1125</v>
      </c>
      <c r="AW525" s="252">
        <v>1088</v>
      </c>
      <c r="AX525" s="252">
        <v>1118</v>
      </c>
      <c r="AY525" s="252">
        <v>1086</v>
      </c>
      <c r="AZ525" s="252">
        <v>1169</v>
      </c>
      <c r="BA525" s="252">
        <v>1082</v>
      </c>
      <c r="BB525" s="252">
        <v>1087</v>
      </c>
      <c r="BC525" s="252">
        <v>1040</v>
      </c>
      <c r="BD525" s="252">
        <v>1019</v>
      </c>
      <c r="BE525" s="252">
        <v>1025</v>
      </c>
      <c r="BF525" s="252">
        <v>1021</v>
      </c>
      <c r="BG525" s="252">
        <v>1030</v>
      </c>
      <c r="BH525" s="252">
        <v>1160</v>
      </c>
      <c r="BI525" s="252">
        <v>1149</v>
      </c>
      <c r="BJ525" s="252">
        <v>1223</v>
      </c>
      <c r="BK525" s="252">
        <v>1204</v>
      </c>
      <c r="BL525" s="252">
        <v>1340</v>
      </c>
      <c r="BM525" s="252">
        <v>1332</v>
      </c>
      <c r="BN525" s="252">
        <v>1281</v>
      </c>
      <c r="BO525" s="252">
        <v>1313</v>
      </c>
      <c r="BP525" s="252">
        <v>1288</v>
      </c>
      <c r="BQ525" s="252">
        <v>1307</v>
      </c>
      <c r="BR525" s="252">
        <v>1278</v>
      </c>
      <c r="BS525" s="252">
        <v>1191</v>
      </c>
      <c r="BT525" s="252">
        <v>1183</v>
      </c>
      <c r="BU525" s="252">
        <v>1154</v>
      </c>
      <c r="BV525" s="252">
        <v>1082</v>
      </c>
      <c r="BW525" s="252">
        <v>1118</v>
      </c>
      <c r="BX525" s="252">
        <v>1061</v>
      </c>
      <c r="BY525" s="252">
        <v>994</v>
      </c>
      <c r="BZ525" s="252">
        <v>894</v>
      </c>
      <c r="CA525" s="252">
        <v>1011</v>
      </c>
      <c r="CB525" s="252">
        <v>975</v>
      </c>
      <c r="CC525" s="252">
        <v>947</v>
      </c>
      <c r="CD525" s="252">
        <v>947</v>
      </c>
      <c r="CE525" s="252">
        <v>1022</v>
      </c>
      <c r="CF525" s="252">
        <v>933</v>
      </c>
      <c r="CG525" s="252">
        <v>1066</v>
      </c>
      <c r="CH525" s="252">
        <v>1025</v>
      </c>
      <c r="CI525" s="252">
        <v>806</v>
      </c>
      <c r="CJ525" s="252">
        <v>743</v>
      </c>
      <c r="CK525" s="252">
        <v>712</v>
      </c>
      <c r="CL525" s="252">
        <v>644</v>
      </c>
      <c r="CM525" s="252">
        <v>653</v>
      </c>
      <c r="CN525" s="252">
        <v>496</v>
      </c>
      <c r="CO525" s="252">
        <v>504</v>
      </c>
      <c r="CP525" s="252">
        <v>505</v>
      </c>
      <c r="CQ525" s="252">
        <v>428</v>
      </c>
      <c r="CR525" s="252">
        <v>363</v>
      </c>
      <c r="CS525" s="252">
        <v>332</v>
      </c>
      <c r="CT525" s="252">
        <v>269</v>
      </c>
      <c r="CU525" s="252">
        <v>253</v>
      </c>
      <c r="CV525" s="252">
        <v>186</v>
      </c>
      <c r="CW525" s="252">
        <v>158</v>
      </c>
      <c r="CX525" s="252">
        <v>161</v>
      </c>
      <c r="CY525" s="252">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 x14ac:dyDescent="0.25">
      <c r="A526" s="52" t="s">
        <v>452</v>
      </c>
      <c r="B526" s="2" t="s">
        <v>347</v>
      </c>
      <c r="C526" s="51" t="str">
        <f t="shared" si="182"/>
        <v>LA Wales - Cardiff</v>
      </c>
      <c r="D526" s="72">
        <f t="shared" si="183"/>
        <v>145126</v>
      </c>
      <c r="E526" s="72">
        <f t="shared" si="184"/>
        <v>148704</v>
      </c>
      <c r="F526" s="73">
        <f t="shared" si="185"/>
        <v>369202</v>
      </c>
      <c r="G526" s="73">
        <f t="shared" si="186"/>
        <v>183689</v>
      </c>
      <c r="H526" s="74">
        <f t="shared" si="187"/>
        <v>185513</v>
      </c>
      <c r="I526" s="74">
        <f t="shared" si="188"/>
        <v>145126</v>
      </c>
      <c r="J526" s="74">
        <f t="shared" si="189"/>
        <v>148704</v>
      </c>
      <c r="K526" s="71">
        <f t="shared" si="190"/>
        <v>38563</v>
      </c>
      <c r="L526" s="72">
        <f t="shared" si="191"/>
        <v>36809</v>
      </c>
      <c r="M526" s="252">
        <v>1892</v>
      </c>
      <c r="N526" s="252">
        <v>2008</v>
      </c>
      <c r="O526" s="252">
        <v>2091</v>
      </c>
      <c r="P526" s="252">
        <v>2099</v>
      </c>
      <c r="Q526" s="252">
        <v>2302</v>
      </c>
      <c r="R526" s="252">
        <v>2206</v>
      </c>
      <c r="S526" s="252">
        <v>2313</v>
      </c>
      <c r="T526" s="252">
        <v>2298</v>
      </c>
      <c r="U526" s="252">
        <v>2412</v>
      </c>
      <c r="V526" s="252">
        <v>2462</v>
      </c>
      <c r="W526" s="252">
        <v>2211</v>
      </c>
      <c r="X526" s="252">
        <v>2158</v>
      </c>
      <c r="Y526" s="252">
        <v>2204</v>
      </c>
      <c r="Z526" s="252">
        <v>2151</v>
      </c>
      <c r="AA526" s="252">
        <v>2075</v>
      </c>
      <c r="AB526" s="252">
        <v>1858</v>
      </c>
      <c r="AC526" s="252">
        <v>1865</v>
      </c>
      <c r="AD526" s="252">
        <v>1958</v>
      </c>
      <c r="AE526" s="252">
        <v>2257</v>
      </c>
      <c r="AF526" s="252">
        <v>3711</v>
      </c>
      <c r="AG526" s="252">
        <v>4341</v>
      </c>
      <c r="AH526" s="252">
        <v>4235</v>
      </c>
      <c r="AI526" s="252">
        <v>4171</v>
      </c>
      <c r="AJ526" s="252">
        <v>4112</v>
      </c>
      <c r="AK526" s="252">
        <v>3894</v>
      </c>
      <c r="AL526" s="252">
        <v>3806</v>
      </c>
      <c r="AM526" s="252">
        <v>4048</v>
      </c>
      <c r="AN526" s="252">
        <v>3736</v>
      </c>
      <c r="AO526" s="252">
        <v>3538</v>
      </c>
      <c r="AP526" s="252">
        <v>3485</v>
      </c>
      <c r="AQ526" s="252">
        <v>3145</v>
      </c>
      <c r="AR526" s="252">
        <v>3216</v>
      </c>
      <c r="AS526" s="252">
        <v>2929</v>
      </c>
      <c r="AT526" s="252">
        <v>2553</v>
      </c>
      <c r="AU526" s="252">
        <v>2717</v>
      </c>
      <c r="AV526" s="252">
        <v>2587</v>
      </c>
      <c r="AW526" s="252">
        <v>2511</v>
      </c>
      <c r="AX526" s="252">
        <v>2644</v>
      </c>
      <c r="AY526" s="252">
        <v>2335</v>
      </c>
      <c r="AZ526" s="252">
        <v>2321</v>
      </c>
      <c r="BA526" s="252">
        <v>2345</v>
      </c>
      <c r="BB526" s="252">
        <v>2251</v>
      </c>
      <c r="BC526" s="252">
        <v>1881</v>
      </c>
      <c r="BD526" s="252">
        <v>2008</v>
      </c>
      <c r="BE526" s="252">
        <v>1971</v>
      </c>
      <c r="BF526" s="252">
        <v>2038</v>
      </c>
      <c r="BG526" s="252">
        <v>2090</v>
      </c>
      <c r="BH526" s="252">
        <v>1986</v>
      </c>
      <c r="BI526" s="252">
        <v>2031</v>
      </c>
      <c r="BJ526" s="252">
        <v>2099</v>
      </c>
      <c r="BK526" s="252">
        <v>2072</v>
      </c>
      <c r="BL526" s="252">
        <v>2107</v>
      </c>
      <c r="BM526" s="252">
        <v>1896</v>
      </c>
      <c r="BN526" s="252">
        <v>2077</v>
      </c>
      <c r="BO526" s="252">
        <v>1989</v>
      </c>
      <c r="BP526" s="252">
        <v>2031</v>
      </c>
      <c r="BQ526" s="252">
        <v>2013</v>
      </c>
      <c r="BR526" s="252">
        <v>1942</v>
      </c>
      <c r="BS526" s="252">
        <v>2000</v>
      </c>
      <c r="BT526" s="252">
        <v>1906</v>
      </c>
      <c r="BU526" s="252">
        <v>1757</v>
      </c>
      <c r="BV526" s="252">
        <v>1830</v>
      </c>
      <c r="BW526" s="252">
        <v>1717</v>
      </c>
      <c r="BX526" s="252">
        <v>1725</v>
      </c>
      <c r="BY526" s="252">
        <v>1541</v>
      </c>
      <c r="BZ526" s="252">
        <v>1572</v>
      </c>
      <c r="CA526" s="252">
        <v>1515</v>
      </c>
      <c r="CB526" s="252">
        <v>1429</v>
      </c>
      <c r="CC526" s="252">
        <v>1391</v>
      </c>
      <c r="CD526" s="252">
        <v>1345</v>
      </c>
      <c r="CE526" s="252">
        <v>1439</v>
      </c>
      <c r="CF526" s="252">
        <v>1346</v>
      </c>
      <c r="CG526" s="252">
        <v>1313</v>
      </c>
      <c r="CH526" s="252">
        <v>1438</v>
      </c>
      <c r="CI526" s="252">
        <v>1037</v>
      </c>
      <c r="CJ526" s="252">
        <v>1012</v>
      </c>
      <c r="CK526" s="252">
        <v>950</v>
      </c>
      <c r="CL526" s="252">
        <v>839</v>
      </c>
      <c r="CM526" s="252">
        <v>755</v>
      </c>
      <c r="CN526" s="252">
        <v>679</v>
      </c>
      <c r="CO526" s="252">
        <v>672</v>
      </c>
      <c r="CP526" s="252">
        <v>631</v>
      </c>
      <c r="CQ526" s="252">
        <v>630</v>
      </c>
      <c r="CR526" s="252">
        <v>503</v>
      </c>
      <c r="CS526" s="252">
        <v>511</v>
      </c>
      <c r="CT526" s="252">
        <v>461</v>
      </c>
      <c r="CU526" s="252">
        <v>357</v>
      </c>
      <c r="CV526" s="252">
        <v>331</v>
      </c>
      <c r="CW526" s="252">
        <v>255</v>
      </c>
      <c r="CX526" s="252">
        <v>248</v>
      </c>
      <c r="CY526" s="252">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 x14ac:dyDescent="0.25">
      <c r="A527" s="52" t="s">
        <v>452</v>
      </c>
      <c r="B527" s="2" t="s">
        <v>343</v>
      </c>
      <c r="C527" s="51" t="str">
        <f t="shared" si="182"/>
        <v>LA Wales - Carmarthenshire</v>
      </c>
      <c r="D527" s="72">
        <f t="shared" ref="D527:D556" si="192">I527</f>
        <v>73833</v>
      </c>
      <c r="E527" s="72">
        <f t="shared" ref="E527:E556" si="193">J527</f>
        <v>78977</v>
      </c>
      <c r="F527" s="73">
        <f t="shared" ref="F527:F544" si="194">G527+H527</f>
        <v>190073</v>
      </c>
      <c r="G527" s="73">
        <f t="shared" ref="G527:G544" si="195">SUM(M527:CY527)</f>
        <v>92875</v>
      </c>
      <c r="H527" s="74">
        <f t="shared" ref="H527:H544" si="196">SUM(CZ527:GL527)</f>
        <v>97198</v>
      </c>
      <c r="I527" s="74">
        <f t="shared" ref="I527:I544" si="197">SUM(AE527:CY527)</f>
        <v>73833</v>
      </c>
      <c r="J527" s="74">
        <f t="shared" ref="J527:J544" si="198">SUM(DR527:GL527)</f>
        <v>78977</v>
      </c>
      <c r="K527" s="71">
        <f t="shared" ref="K527:K544" si="199">SUM(M527:AD527)</f>
        <v>19042</v>
      </c>
      <c r="L527" s="72">
        <f t="shared" ref="L527:L544" si="200">SUM(CZ527:DQ527)</f>
        <v>18221</v>
      </c>
      <c r="M527" s="252">
        <v>810</v>
      </c>
      <c r="N527" s="252">
        <v>900</v>
      </c>
      <c r="O527" s="252">
        <v>937</v>
      </c>
      <c r="P527" s="252">
        <v>981</v>
      </c>
      <c r="Q527" s="252">
        <v>1044</v>
      </c>
      <c r="R527" s="252">
        <v>1064</v>
      </c>
      <c r="S527" s="252">
        <v>1058</v>
      </c>
      <c r="T527" s="252">
        <v>1034</v>
      </c>
      <c r="U527" s="252">
        <v>1137</v>
      </c>
      <c r="V527" s="252">
        <v>1188</v>
      </c>
      <c r="W527" s="252">
        <v>1139</v>
      </c>
      <c r="X527" s="252">
        <v>1070</v>
      </c>
      <c r="Y527" s="252">
        <v>1176</v>
      </c>
      <c r="Z527" s="252">
        <v>1176</v>
      </c>
      <c r="AA527" s="252">
        <v>1145</v>
      </c>
      <c r="AB527" s="252">
        <v>1061</v>
      </c>
      <c r="AC527" s="252">
        <v>1059</v>
      </c>
      <c r="AD527" s="252">
        <v>1063</v>
      </c>
      <c r="AE527" s="252">
        <v>1064</v>
      </c>
      <c r="AF527" s="252">
        <v>975</v>
      </c>
      <c r="AG527" s="252">
        <v>960</v>
      </c>
      <c r="AH527" s="252">
        <v>978</v>
      </c>
      <c r="AI527" s="252">
        <v>994</v>
      </c>
      <c r="AJ527" s="252">
        <v>1045</v>
      </c>
      <c r="AK527" s="252">
        <v>1098</v>
      </c>
      <c r="AL527" s="252">
        <v>990</v>
      </c>
      <c r="AM527" s="252">
        <v>1053</v>
      </c>
      <c r="AN527" s="252">
        <v>974</v>
      </c>
      <c r="AO527" s="252">
        <v>1043</v>
      </c>
      <c r="AP527" s="252">
        <v>1013</v>
      </c>
      <c r="AQ527" s="252">
        <v>998</v>
      </c>
      <c r="AR527" s="252">
        <v>1087</v>
      </c>
      <c r="AS527" s="252">
        <v>1043</v>
      </c>
      <c r="AT527" s="252">
        <v>1063</v>
      </c>
      <c r="AU527" s="252">
        <v>1019</v>
      </c>
      <c r="AV527" s="252">
        <v>1015</v>
      </c>
      <c r="AW527" s="252">
        <v>937</v>
      </c>
      <c r="AX527" s="252">
        <v>943</v>
      </c>
      <c r="AY527" s="252">
        <v>1002</v>
      </c>
      <c r="AZ527" s="252">
        <v>962</v>
      </c>
      <c r="BA527" s="252">
        <v>946</v>
      </c>
      <c r="BB527" s="252">
        <v>944</v>
      </c>
      <c r="BC527" s="252">
        <v>887</v>
      </c>
      <c r="BD527" s="252">
        <v>885</v>
      </c>
      <c r="BE527" s="252">
        <v>1027</v>
      </c>
      <c r="BF527" s="252">
        <v>990</v>
      </c>
      <c r="BG527" s="252">
        <v>1005</v>
      </c>
      <c r="BH527" s="252">
        <v>1111</v>
      </c>
      <c r="BI527" s="252">
        <v>1169</v>
      </c>
      <c r="BJ527" s="252">
        <v>1303</v>
      </c>
      <c r="BK527" s="252">
        <v>1194</v>
      </c>
      <c r="BL527" s="252">
        <v>1221</v>
      </c>
      <c r="BM527" s="252">
        <v>1233</v>
      </c>
      <c r="BN527" s="252">
        <v>1377</v>
      </c>
      <c r="BO527" s="252">
        <v>1366</v>
      </c>
      <c r="BP527" s="252">
        <v>1427</v>
      </c>
      <c r="BQ527" s="252">
        <v>1498</v>
      </c>
      <c r="BR527" s="252">
        <v>1383</v>
      </c>
      <c r="BS527" s="252">
        <v>1435</v>
      </c>
      <c r="BT527" s="252">
        <v>1330</v>
      </c>
      <c r="BU527" s="252">
        <v>1297</v>
      </c>
      <c r="BV527" s="252">
        <v>1239</v>
      </c>
      <c r="BW527" s="252">
        <v>1307</v>
      </c>
      <c r="BX527" s="252">
        <v>1246</v>
      </c>
      <c r="BY527" s="252">
        <v>1166</v>
      </c>
      <c r="BZ527" s="252">
        <v>1299</v>
      </c>
      <c r="CA527" s="252">
        <v>1250</v>
      </c>
      <c r="CB527" s="252">
        <v>1230</v>
      </c>
      <c r="CC527" s="252">
        <v>1222</v>
      </c>
      <c r="CD527" s="252">
        <v>1130</v>
      </c>
      <c r="CE527" s="252">
        <v>1210</v>
      </c>
      <c r="CF527" s="252">
        <v>1224</v>
      </c>
      <c r="CG527" s="252">
        <v>1274</v>
      </c>
      <c r="CH527" s="252">
        <v>1298</v>
      </c>
      <c r="CI527" s="252">
        <v>1070</v>
      </c>
      <c r="CJ527" s="252">
        <v>994</v>
      </c>
      <c r="CK527" s="252">
        <v>938</v>
      </c>
      <c r="CL527" s="252">
        <v>885</v>
      </c>
      <c r="CM527" s="252">
        <v>858</v>
      </c>
      <c r="CN527" s="252">
        <v>694</v>
      </c>
      <c r="CO527" s="252">
        <v>652</v>
      </c>
      <c r="CP527" s="252">
        <v>630</v>
      </c>
      <c r="CQ527" s="252">
        <v>528</v>
      </c>
      <c r="CR527" s="252">
        <v>539</v>
      </c>
      <c r="CS527" s="252">
        <v>456</v>
      </c>
      <c r="CT527" s="252">
        <v>425</v>
      </c>
      <c r="CU527" s="252">
        <v>353</v>
      </c>
      <c r="CV527" s="252">
        <v>308</v>
      </c>
      <c r="CW527" s="252">
        <v>255</v>
      </c>
      <c r="CX527" s="252">
        <v>192</v>
      </c>
      <c r="CY527" s="252">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 x14ac:dyDescent="0.25">
      <c r="A528" s="52" t="s">
        <v>452</v>
      </c>
      <c r="B528" s="2" t="s">
        <v>341</v>
      </c>
      <c r="C528" s="51" t="str">
        <f t="shared" si="182"/>
        <v>LA Wales - Ceredigion</v>
      </c>
      <c r="D528" s="72">
        <f t="shared" si="192"/>
        <v>29990</v>
      </c>
      <c r="E528" s="72">
        <f t="shared" si="193"/>
        <v>30671</v>
      </c>
      <c r="F528" s="73">
        <f t="shared" si="194"/>
        <v>72895</v>
      </c>
      <c r="G528" s="73">
        <f t="shared" si="195"/>
        <v>36262</v>
      </c>
      <c r="H528" s="74">
        <f t="shared" si="196"/>
        <v>36633</v>
      </c>
      <c r="I528" s="74">
        <f t="shared" si="197"/>
        <v>29990</v>
      </c>
      <c r="J528" s="74">
        <f t="shared" si="198"/>
        <v>30671</v>
      </c>
      <c r="K528" s="71">
        <f t="shared" si="199"/>
        <v>6272</v>
      </c>
      <c r="L528" s="72">
        <f t="shared" si="200"/>
        <v>5962</v>
      </c>
      <c r="M528" s="252">
        <v>260</v>
      </c>
      <c r="N528" s="252">
        <v>280</v>
      </c>
      <c r="O528" s="252">
        <v>295</v>
      </c>
      <c r="P528" s="252">
        <v>340</v>
      </c>
      <c r="Q528" s="252">
        <v>329</v>
      </c>
      <c r="R528" s="252">
        <v>361</v>
      </c>
      <c r="S528" s="252">
        <v>307</v>
      </c>
      <c r="T528" s="252">
        <v>350</v>
      </c>
      <c r="U528" s="252">
        <v>369</v>
      </c>
      <c r="V528" s="252">
        <v>417</v>
      </c>
      <c r="W528" s="252">
        <v>365</v>
      </c>
      <c r="X528" s="252">
        <v>358</v>
      </c>
      <c r="Y528" s="252">
        <v>337</v>
      </c>
      <c r="Z528" s="252">
        <v>373</v>
      </c>
      <c r="AA528" s="252">
        <v>383</v>
      </c>
      <c r="AB528" s="252">
        <v>375</v>
      </c>
      <c r="AC528" s="252">
        <v>389</v>
      </c>
      <c r="AD528" s="252">
        <v>384</v>
      </c>
      <c r="AE528" s="252">
        <v>387</v>
      </c>
      <c r="AF528" s="252">
        <v>771</v>
      </c>
      <c r="AG528" s="252">
        <v>874</v>
      </c>
      <c r="AH528" s="252">
        <v>907</v>
      </c>
      <c r="AI528" s="252">
        <v>761</v>
      </c>
      <c r="AJ528" s="252">
        <v>624</v>
      </c>
      <c r="AK528" s="252">
        <v>594</v>
      </c>
      <c r="AL528" s="252">
        <v>543</v>
      </c>
      <c r="AM528" s="252">
        <v>636</v>
      </c>
      <c r="AN528" s="252">
        <v>682</v>
      </c>
      <c r="AO528" s="252">
        <v>587</v>
      </c>
      <c r="AP528" s="252">
        <v>469</v>
      </c>
      <c r="AQ528" s="252">
        <v>395</v>
      </c>
      <c r="AR528" s="252">
        <v>247</v>
      </c>
      <c r="AS528" s="252">
        <v>190</v>
      </c>
      <c r="AT528" s="252">
        <v>244</v>
      </c>
      <c r="AU528" s="252">
        <v>174</v>
      </c>
      <c r="AV528" s="252">
        <v>277</v>
      </c>
      <c r="AW528" s="252">
        <v>205</v>
      </c>
      <c r="AX528" s="252">
        <v>309</v>
      </c>
      <c r="AY528" s="252">
        <v>296</v>
      </c>
      <c r="AZ528" s="252">
        <v>292</v>
      </c>
      <c r="BA528" s="252">
        <v>292</v>
      </c>
      <c r="BB528" s="252">
        <v>315</v>
      </c>
      <c r="BC528" s="252">
        <v>272</v>
      </c>
      <c r="BD528" s="252">
        <v>343</v>
      </c>
      <c r="BE528" s="252">
        <v>326</v>
      </c>
      <c r="BF528" s="252">
        <v>323</v>
      </c>
      <c r="BG528" s="252">
        <v>319</v>
      </c>
      <c r="BH528" s="252">
        <v>321</v>
      </c>
      <c r="BI528" s="252">
        <v>396</v>
      </c>
      <c r="BJ528" s="252">
        <v>399</v>
      </c>
      <c r="BK528" s="252">
        <v>436</v>
      </c>
      <c r="BL528" s="252">
        <v>462</v>
      </c>
      <c r="BM528" s="252">
        <v>475</v>
      </c>
      <c r="BN528" s="252">
        <v>502</v>
      </c>
      <c r="BO528" s="252">
        <v>476</v>
      </c>
      <c r="BP528" s="252">
        <v>485</v>
      </c>
      <c r="BQ528" s="252">
        <v>531</v>
      </c>
      <c r="BR528" s="252">
        <v>518</v>
      </c>
      <c r="BS528" s="252">
        <v>488</v>
      </c>
      <c r="BT528" s="252">
        <v>470</v>
      </c>
      <c r="BU528" s="252">
        <v>513</v>
      </c>
      <c r="BV528" s="252">
        <v>511</v>
      </c>
      <c r="BW528" s="252">
        <v>509</v>
      </c>
      <c r="BX528" s="252">
        <v>503</v>
      </c>
      <c r="BY528" s="252">
        <v>506</v>
      </c>
      <c r="BZ528" s="252">
        <v>507</v>
      </c>
      <c r="CA528" s="252">
        <v>471</v>
      </c>
      <c r="CB528" s="252">
        <v>469</v>
      </c>
      <c r="CC528" s="252">
        <v>470</v>
      </c>
      <c r="CD528" s="252">
        <v>492</v>
      </c>
      <c r="CE528" s="252">
        <v>494</v>
      </c>
      <c r="CF528" s="252">
        <v>562</v>
      </c>
      <c r="CG528" s="252">
        <v>570</v>
      </c>
      <c r="CH528" s="252">
        <v>524</v>
      </c>
      <c r="CI528" s="252">
        <v>398</v>
      </c>
      <c r="CJ528" s="252">
        <v>418</v>
      </c>
      <c r="CK528" s="252">
        <v>406</v>
      </c>
      <c r="CL528" s="252">
        <v>376</v>
      </c>
      <c r="CM528" s="252">
        <v>321</v>
      </c>
      <c r="CN528" s="252">
        <v>233</v>
      </c>
      <c r="CO528" s="252">
        <v>296</v>
      </c>
      <c r="CP528" s="252">
        <v>231</v>
      </c>
      <c r="CQ528" s="252">
        <v>216</v>
      </c>
      <c r="CR528" s="252">
        <v>203</v>
      </c>
      <c r="CS528" s="252">
        <v>166</v>
      </c>
      <c r="CT528" s="252">
        <v>158</v>
      </c>
      <c r="CU528" s="252">
        <v>161</v>
      </c>
      <c r="CV528" s="252">
        <v>137</v>
      </c>
      <c r="CW528" s="252">
        <v>123</v>
      </c>
      <c r="CX528" s="252">
        <v>69</v>
      </c>
      <c r="CY528" s="252">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 x14ac:dyDescent="0.25">
      <c r="A529" s="52" t="s">
        <v>452</v>
      </c>
      <c r="B529" s="2" t="s">
        <v>337</v>
      </c>
      <c r="C529" s="51" t="str">
        <f t="shared" si="182"/>
        <v>LA Wales - Conwy</v>
      </c>
      <c r="D529" s="72">
        <f t="shared" si="192"/>
        <v>46669</v>
      </c>
      <c r="E529" s="72">
        <f t="shared" si="193"/>
        <v>50331</v>
      </c>
      <c r="F529" s="73">
        <f t="shared" si="194"/>
        <v>118184</v>
      </c>
      <c r="G529" s="73">
        <f t="shared" si="195"/>
        <v>57605</v>
      </c>
      <c r="H529" s="74">
        <f t="shared" si="196"/>
        <v>60579</v>
      </c>
      <c r="I529" s="74">
        <f t="shared" si="197"/>
        <v>46669</v>
      </c>
      <c r="J529" s="74">
        <f t="shared" si="198"/>
        <v>50331</v>
      </c>
      <c r="K529" s="71">
        <f t="shared" si="199"/>
        <v>10936</v>
      </c>
      <c r="L529" s="72">
        <f t="shared" si="200"/>
        <v>10248</v>
      </c>
      <c r="M529" s="252">
        <v>514</v>
      </c>
      <c r="N529" s="252">
        <v>530</v>
      </c>
      <c r="O529" s="252">
        <v>561</v>
      </c>
      <c r="P529" s="252">
        <v>549</v>
      </c>
      <c r="Q529" s="252">
        <v>577</v>
      </c>
      <c r="R529" s="252">
        <v>626</v>
      </c>
      <c r="S529" s="252">
        <v>584</v>
      </c>
      <c r="T529" s="252">
        <v>646</v>
      </c>
      <c r="U529" s="252">
        <v>655</v>
      </c>
      <c r="V529" s="252">
        <v>644</v>
      </c>
      <c r="W529" s="252">
        <v>663</v>
      </c>
      <c r="X529" s="252">
        <v>608</v>
      </c>
      <c r="Y529" s="252">
        <v>632</v>
      </c>
      <c r="Z529" s="252">
        <v>633</v>
      </c>
      <c r="AA529" s="252">
        <v>670</v>
      </c>
      <c r="AB529" s="252">
        <v>640</v>
      </c>
      <c r="AC529" s="252">
        <v>646</v>
      </c>
      <c r="AD529" s="252">
        <v>558</v>
      </c>
      <c r="AE529" s="252">
        <v>588</v>
      </c>
      <c r="AF529" s="252">
        <v>548</v>
      </c>
      <c r="AG529" s="252">
        <v>588</v>
      </c>
      <c r="AH529" s="252">
        <v>559</v>
      </c>
      <c r="AI529" s="252">
        <v>575</v>
      </c>
      <c r="AJ529" s="252">
        <v>656</v>
      </c>
      <c r="AK529" s="252">
        <v>605</v>
      </c>
      <c r="AL529" s="252">
        <v>604</v>
      </c>
      <c r="AM529" s="252">
        <v>593</v>
      </c>
      <c r="AN529" s="252">
        <v>583</v>
      </c>
      <c r="AO529" s="252">
        <v>587</v>
      </c>
      <c r="AP529" s="252">
        <v>609</v>
      </c>
      <c r="AQ529" s="252">
        <v>613</v>
      </c>
      <c r="AR529" s="252">
        <v>618</v>
      </c>
      <c r="AS529" s="252">
        <v>638</v>
      </c>
      <c r="AT529" s="252">
        <v>599</v>
      </c>
      <c r="AU529" s="252">
        <v>536</v>
      </c>
      <c r="AV529" s="252">
        <v>551</v>
      </c>
      <c r="AW529" s="252">
        <v>566</v>
      </c>
      <c r="AX529" s="252">
        <v>583</v>
      </c>
      <c r="AY529" s="252">
        <v>564</v>
      </c>
      <c r="AZ529" s="252">
        <v>578</v>
      </c>
      <c r="BA529" s="252">
        <v>630</v>
      </c>
      <c r="BB529" s="252">
        <v>584</v>
      </c>
      <c r="BC529" s="252">
        <v>504</v>
      </c>
      <c r="BD529" s="252">
        <v>542</v>
      </c>
      <c r="BE529" s="252">
        <v>576</v>
      </c>
      <c r="BF529" s="252">
        <v>566</v>
      </c>
      <c r="BG529" s="252">
        <v>545</v>
      </c>
      <c r="BH529" s="252">
        <v>646</v>
      </c>
      <c r="BI529" s="252">
        <v>792</v>
      </c>
      <c r="BJ529" s="252">
        <v>770</v>
      </c>
      <c r="BK529" s="252">
        <v>749</v>
      </c>
      <c r="BL529" s="252">
        <v>824</v>
      </c>
      <c r="BM529" s="252">
        <v>760</v>
      </c>
      <c r="BN529" s="252">
        <v>806</v>
      </c>
      <c r="BO529" s="252">
        <v>882</v>
      </c>
      <c r="BP529" s="252">
        <v>883</v>
      </c>
      <c r="BQ529" s="252">
        <v>893</v>
      </c>
      <c r="BR529" s="252">
        <v>847</v>
      </c>
      <c r="BS529" s="252">
        <v>874</v>
      </c>
      <c r="BT529" s="252">
        <v>855</v>
      </c>
      <c r="BU529" s="252">
        <v>874</v>
      </c>
      <c r="BV529" s="252">
        <v>835</v>
      </c>
      <c r="BW529" s="252">
        <v>780</v>
      </c>
      <c r="BX529" s="252">
        <v>824</v>
      </c>
      <c r="BY529" s="252">
        <v>789</v>
      </c>
      <c r="BZ529" s="252">
        <v>739</v>
      </c>
      <c r="CA529" s="252">
        <v>813</v>
      </c>
      <c r="CB529" s="252">
        <v>775</v>
      </c>
      <c r="CC529" s="252">
        <v>744</v>
      </c>
      <c r="CD529" s="252">
        <v>780</v>
      </c>
      <c r="CE529" s="252">
        <v>768</v>
      </c>
      <c r="CF529" s="252">
        <v>888</v>
      </c>
      <c r="CG529" s="252">
        <v>950</v>
      </c>
      <c r="CH529" s="252">
        <v>922</v>
      </c>
      <c r="CI529" s="252">
        <v>726</v>
      </c>
      <c r="CJ529" s="252">
        <v>692</v>
      </c>
      <c r="CK529" s="252">
        <v>669</v>
      </c>
      <c r="CL529" s="252">
        <v>636</v>
      </c>
      <c r="CM529" s="252">
        <v>582</v>
      </c>
      <c r="CN529" s="252">
        <v>493</v>
      </c>
      <c r="CO529" s="252">
        <v>454</v>
      </c>
      <c r="CP529" s="252">
        <v>444</v>
      </c>
      <c r="CQ529" s="252">
        <v>390</v>
      </c>
      <c r="CR529" s="252">
        <v>364</v>
      </c>
      <c r="CS529" s="252">
        <v>354</v>
      </c>
      <c r="CT529" s="252">
        <v>301</v>
      </c>
      <c r="CU529" s="252">
        <v>299</v>
      </c>
      <c r="CV529" s="252">
        <v>272</v>
      </c>
      <c r="CW529" s="252">
        <v>190</v>
      </c>
      <c r="CX529" s="252">
        <v>172</v>
      </c>
      <c r="CY529" s="252">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 x14ac:dyDescent="0.25">
      <c r="A530" s="52" t="s">
        <v>452</v>
      </c>
      <c r="B530" s="2" t="s">
        <v>338</v>
      </c>
      <c r="C530" s="51" t="str">
        <f t="shared" si="182"/>
        <v>LA Wales - Denbighshire</v>
      </c>
      <c r="D530" s="72">
        <f t="shared" si="192"/>
        <v>37663</v>
      </c>
      <c r="E530" s="72">
        <f t="shared" si="193"/>
        <v>39502</v>
      </c>
      <c r="F530" s="73">
        <f t="shared" si="194"/>
        <v>96664</v>
      </c>
      <c r="G530" s="73">
        <f t="shared" si="195"/>
        <v>47656</v>
      </c>
      <c r="H530" s="74">
        <f t="shared" si="196"/>
        <v>49008</v>
      </c>
      <c r="I530" s="74">
        <f t="shared" si="197"/>
        <v>37663</v>
      </c>
      <c r="J530" s="74">
        <f t="shared" si="198"/>
        <v>39502</v>
      </c>
      <c r="K530" s="71">
        <f t="shared" si="199"/>
        <v>9993</v>
      </c>
      <c r="L530" s="72">
        <f t="shared" si="200"/>
        <v>9506</v>
      </c>
      <c r="M530" s="252">
        <v>515</v>
      </c>
      <c r="N530" s="252">
        <v>482</v>
      </c>
      <c r="O530" s="252">
        <v>468</v>
      </c>
      <c r="P530" s="252">
        <v>544</v>
      </c>
      <c r="Q530" s="252">
        <v>517</v>
      </c>
      <c r="R530" s="252">
        <v>524</v>
      </c>
      <c r="S530" s="252">
        <v>552</v>
      </c>
      <c r="T530" s="252">
        <v>567</v>
      </c>
      <c r="U530" s="252">
        <v>557</v>
      </c>
      <c r="V530" s="252">
        <v>602</v>
      </c>
      <c r="W530" s="252">
        <v>629</v>
      </c>
      <c r="X530" s="252">
        <v>558</v>
      </c>
      <c r="Y530" s="252">
        <v>617</v>
      </c>
      <c r="Z530" s="252">
        <v>581</v>
      </c>
      <c r="AA530" s="252">
        <v>542</v>
      </c>
      <c r="AB530" s="252">
        <v>581</v>
      </c>
      <c r="AC530" s="252">
        <v>571</v>
      </c>
      <c r="AD530" s="252">
        <v>586</v>
      </c>
      <c r="AE530" s="252">
        <v>584</v>
      </c>
      <c r="AF530" s="252">
        <v>509</v>
      </c>
      <c r="AG530" s="252">
        <v>485</v>
      </c>
      <c r="AH530" s="252">
        <v>512</v>
      </c>
      <c r="AI530" s="252">
        <v>570</v>
      </c>
      <c r="AJ530" s="252">
        <v>548</v>
      </c>
      <c r="AK530" s="252">
        <v>585</v>
      </c>
      <c r="AL530" s="252">
        <v>506</v>
      </c>
      <c r="AM530" s="252">
        <v>600</v>
      </c>
      <c r="AN530" s="252">
        <v>555</v>
      </c>
      <c r="AO530" s="252">
        <v>584</v>
      </c>
      <c r="AP530" s="252">
        <v>553</v>
      </c>
      <c r="AQ530" s="252">
        <v>555</v>
      </c>
      <c r="AR530" s="252">
        <v>529</v>
      </c>
      <c r="AS530" s="252">
        <v>512</v>
      </c>
      <c r="AT530" s="252">
        <v>536</v>
      </c>
      <c r="AU530" s="252">
        <v>482</v>
      </c>
      <c r="AV530" s="252">
        <v>424</v>
      </c>
      <c r="AW530" s="252">
        <v>488</v>
      </c>
      <c r="AX530" s="252">
        <v>430</v>
      </c>
      <c r="AY530" s="252">
        <v>450</v>
      </c>
      <c r="AZ530" s="252">
        <v>442</v>
      </c>
      <c r="BA530" s="252">
        <v>484</v>
      </c>
      <c r="BB530" s="252">
        <v>471</v>
      </c>
      <c r="BC530" s="252">
        <v>382</v>
      </c>
      <c r="BD530" s="252">
        <v>424</v>
      </c>
      <c r="BE530" s="252">
        <v>497</v>
      </c>
      <c r="BF530" s="252">
        <v>498</v>
      </c>
      <c r="BG530" s="252">
        <v>537</v>
      </c>
      <c r="BH530" s="252">
        <v>512</v>
      </c>
      <c r="BI530" s="252">
        <v>633</v>
      </c>
      <c r="BJ530" s="252">
        <v>614</v>
      </c>
      <c r="BK530" s="252">
        <v>618</v>
      </c>
      <c r="BL530" s="252">
        <v>665</v>
      </c>
      <c r="BM530" s="252">
        <v>643</v>
      </c>
      <c r="BN530" s="252">
        <v>712</v>
      </c>
      <c r="BO530" s="252">
        <v>658</v>
      </c>
      <c r="BP530" s="252">
        <v>751</v>
      </c>
      <c r="BQ530" s="252">
        <v>729</v>
      </c>
      <c r="BR530" s="252">
        <v>702</v>
      </c>
      <c r="BS530" s="252">
        <v>698</v>
      </c>
      <c r="BT530" s="252">
        <v>659</v>
      </c>
      <c r="BU530" s="252">
        <v>748</v>
      </c>
      <c r="BV530" s="252">
        <v>657</v>
      </c>
      <c r="BW530" s="252">
        <v>610</v>
      </c>
      <c r="BX530" s="252">
        <v>617</v>
      </c>
      <c r="BY530" s="252">
        <v>596</v>
      </c>
      <c r="BZ530" s="252">
        <v>645</v>
      </c>
      <c r="CA530" s="252">
        <v>590</v>
      </c>
      <c r="CB530" s="252">
        <v>615</v>
      </c>
      <c r="CC530" s="252">
        <v>587</v>
      </c>
      <c r="CD530" s="252">
        <v>585</v>
      </c>
      <c r="CE530" s="252">
        <v>654</v>
      </c>
      <c r="CF530" s="252">
        <v>723</v>
      </c>
      <c r="CG530" s="252">
        <v>698</v>
      </c>
      <c r="CH530" s="252">
        <v>744</v>
      </c>
      <c r="CI530" s="252">
        <v>486</v>
      </c>
      <c r="CJ530" s="252">
        <v>483</v>
      </c>
      <c r="CK530" s="252">
        <v>505</v>
      </c>
      <c r="CL530" s="252">
        <v>471</v>
      </c>
      <c r="CM530" s="252">
        <v>397</v>
      </c>
      <c r="CN530" s="252">
        <v>386</v>
      </c>
      <c r="CO530" s="252">
        <v>331</v>
      </c>
      <c r="CP530" s="252">
        <v>307</v>
      </c>
      <c r="CQ530" s="252">
        <v>298</v>
      </c>
      <c r="CR530" s="252">
        <v>276</v>
      </c>
      <c r="CS530" s="252">
        <v>223</v>
      </c>
      <c r="CT530" s="252">
        <v>200</v>
      </c>
      <c r="CU530" s="252">
        <v>175</v>
      </c>
      <c r="CV530" s="252">
        <v>155</v>
      </c>
      <c r="CW530" s="252">
        <v>126</v>
      </c>
      <c r="CX530" s="252">
        <v>114</v>
      </c>
      <c r="CY530" s="252">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 x14ac:dyDescent="0.25">
      <c r="A531" s="52" t="s">
        <v>452</v>
      </c>
      <c r="B531" s="2" t="s">
        <v>339</v>
      </c>
      <c r="C531" s="51" t="str">
        <f t="shared" si="182"/>
        <v>LA Wales - Flintshire</v>
      </c>
      <c r="D531" s="72">
        <f t="shared" si="192"/>
        <v>60757</v>
      </c>
      <c r="E531" s="72">
        <f t="shared" si="193"/>
        <v>63891</v>
      </c>
      <c r="F531" s="73">
        <f t="shared" si="194"/>
        <v>156847</v>
      </c>
      <c r="G531" s="73">
        <f t="shared" si="195"/>
        <v>77159</v>
      </c>
      <c r="H531" s="74">
        <f t="shared" si="196"/>
        <v>79688</v>
      </c>
      <c r="I531" s="74">
        <f t="shared" si="197"/>
        <v>60757</v>
      </c>
      <c r="J531" s="74">
        <f t="shared" si="198"/>
        <v>63891</v>
      </c>
      <c r="K531" s="71">
        <f t="shared" si="199"/>
        <v>16402</v>
      </c>
      <c r="L531" s="72">
        <f t="shared" si="200"/>
        <v>15797</v>
      </c>
      <c r="M531" s="252">
        <v>704</v>
      </c>
      <c r="N531" s="252">
        <v>775</v>
      </c>
      <c r="O531" s="252">
        <v>820</v>
      </c>
      <c r="P531" s="252">
        <v>871</v>
      </c>
      <c r="Q531" s="252">
        <v>889</v>
      </c>
      <c r="R531" s="252">
        <v>886</v>
      </c>
      <c r="S531" s="252">
        <v>928</v>
      </c>
      <c r="T531" s="252">
        <v>917</v>
      </c>
      <c r="U531" s="252">
        <v>997</v>
      </c>
      <c r="V531" s="252">
        <v>969</v>
      </c>
      <c r="W531" s="252">
        <v>1046</v>
      </c>
      <c r="X531" s="252">
        <v>977</v>
      </c>
      <c r="Y531" s="252">
        <v>1054</v>
      </c>
      <c r="Z531" s="252">
        <v>991</v>
      </c>
      <c r="AA531" s="252">
        <v>903</v>
      </c>
      <c r="AB531" s="252">
        <v>947</v>
      </c>
      <c r="AC531" s="252">
        <v>901</v>
      </c>
      <c r="AD531" s="252">
        <v>827</v>
      </c>
      <c r="AE531" s="252">
        <v>816</v>
      </c>
      <c r="AF531" s="252">
        <v>844</v>
      </c>
      <c r="AG531" s="252">
        <v>772</v>
      </c>
      <c r="AH531" s="252">
        <v>876</v>
      </c>
      <c r="AI531" s="252">
        <v>839</v>
      </c>
      <c r="AJ531" s="252">
        <v>892</v>
      </c>
      <c r="AK531" s="252">
        <v>893</v>
      </c>
      <c r="AL531" s="252">
        <v>873</v>
      </c>
      <c r="AM531" s="252">
        <v>976</v>
      </c>
      <c r="AN531" s="252">
        <v>885</v>
      </c>
      <c r="AO531" s="252">
        <v>1032</v>
      </c>
      <c r="AP531" s="252">
        <v>978</v>
      </c>
      <c r="AQ531" s="252">
        <v>976</v>
      </c>
      <c r="AR531" s="252">
        <v>992</v>
      </c>
      <c r="AS531" s="252">
        <v>1066</v>
      </c>
      <c r="AT531" s="252">
        <v>984</v>
      </c>
      <c r="AU531" s="252">
        <v>935</v>
      </c>
      <c r="AV531" s="252">
        <v>942</v>
      </c>
      <c r="AW531" s="252">
        <v>893</v>
      </c>
      <c r="AX531" s="252">
        <v>908</v>
      </c>
      <c r="AY531" s="252">
        <v>896</v>
      </c>
      <c r="AZ531" s="252">
        <v>936</v>
      </c>
      <c r="BA531" s="252">
        <v>856</v>
      </c>
      <c r="BB531" s="252">
        <v>832</v>
      </c>
      <c r="BC531" s="252">
        <v>868</v>
      </c>
      <c r="BD531" s="252">
        <v>773</v>
      </c>
      <c r="BE531" s="252">
        <v>829</v>
      </c>
      <c r="BF531" s="252">
        <v>862</v>
      </c>
      <c r="BG531" s="252">
        <v>907</v>
      </c>
      <c r="BH531" s="252">
        <v>959</v>
      </c>
      <c r="BI531" s="252">
        <v>1155</v>
      </c>
      <c r="BJ531" s="252">
        <v>1148</v>
      </c>
      <c r="BK531" s="252">
        <v>1095</v>
      </c>
      <c r="BL531" s="252">
        <v>1158</v>
      </c>
      <c r="BM531" s="252">
        <v>1150</v>
      </c>
      <c r="BN531" s="252">
        <v>1089</v>
      </c>
      <c r="BO531" s="252">
        <v>1116</v>
      </c>
      <c r="BP531" s="252">
        <v>1146</v>
      </c>
      <c r="BQ531" s="252">
        <v>1181</v>
      </c>
      <c r="BR531" s="252">
        <v>1045</v>
      </c>
      <c r="BS531" s="252">
        <v>1097</v>
      </c>
      <c r="BT531" s="252">
        <v>1068</v>
      </c>
      <c r="BU531" s="252">
        <v>996</v>
      </c>
      <c r="BV531" s="252">
        <v>1037</v>
      </c>
      <c r="BW531" s="252">
        <v>939</v>
      </c>
      <c r="BX531" s="252">
        <v>891</v>
      </c>
      <c r="BY531" s="252">
        <v>898</v>
      </c>
      <c r="BZ531" s="252">
        <v>835</v>
      </c>
      <c r="CA531" s="252">
        <v>829</v>
      </c>
      <c r="CB531" s="252">
        <v>859</v>
      </c>
      <c r="CC531" s="252">
        <v>857</v>
      </c>
      <c r="CD531" s="252">
        <v>897</v>
      </c>
      <c r="CE531" s="252">
        <v>869</v>
      </c>
      <c r="CF531" s="252">
        <v>949</v>
      </c>
      <c r="CG531" s="252">
        <v>972</v>
      </c>
      <c r="CH531" s="252">
        <v>1054</v>
      </c>
      <c r="CI531" s="252">
        <v>707</v>
      </c>
      <c r="CJ531" s="252">
        <v>694</v>
      </c>
      <c r="CK531" s="252">
        <v>749</v>
      </c>
      <c r="CL531" s="252">
        <v>658</v>
      </c>
      <c r="CM531" s="252">
        <v>548</v>
      </c>
      <c r="CN531" s="252">
        <v>485</v>
      </c>
      <c r="CO531" s="252">
        <v>493</v>
      </c>
      <c r="CP531" s="252">
        <v>447</v>
      </c>
      <c r="CQ531" s="252">
        <v>413</v>
      </c>
      <c r="CR531" s="252">
        <v>350</v>
      </c>
      <c r="CS531" s="252">
        <v>302</v>
      </c>
      <c r="CT531" s="252">
        <v>273</v>
      </c>
      <c r="CU531" s="252">
        <v>229</v>
      </c>
      <c r="CV531" s="252">
        <v>200</v>
      </c>
      <c r="CW531" s="252">
        <v>196</v>
      </c>
      <c r="CX531" s="252">
        <v>160</v>
      </c>
      <c r="CY531" s="252">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 x14ac:dyDescent="0.25">
      <c r="A532" s="52" t="s">
        <v>452</v>
      </c>
      <c r="B532" s="2" t="s">
        <v>336</v>
      </c>
      <c r="C532" s="51" t="str">
        <f t="shared" si="182"/>
        <v>LA Wales - Gwynedd</v>
      </c>
      <c r="D532" s="72">
        <f t="shared" si="192"/>
        <v>50258</v>
      </c>
      <c r="E532" s="72">
        <f t="shared" si="193"/>
        <v>51699</v>
      </c>
      <c r="F532" s="73">
        <f t="shared" si="194"/>
        <v>125171</v>
      </c>
      <c r="G532" s="73">
        <f t="shared" si="195"/>
        <v>62142</v>
      </c>
      <c r="H532" s="74">
        <f t="shared" si="196"/>
        <v>63029</v>
      </c>
      <c r="I532" s="74">
        <f t="shared" si="197"/>
        <v>50258</v>
      </c>
      <c r="J532" s="74">
        <f t="shared" si="198"/>
        <v>51699</v>
      </c>
      <c r="K532" s="71">
        <f t="shared" si="199"/>
        <v>11884</v>
      </c>
      <c r="L532" s="72">
        <f t="shared" si="200"/>
        <v>11330</v>
      </c>
      <c r="M532" s="252">
        <v>547</v>
      </c>
      <c r="N532" s="252">
        <v>548</v>
      </c>
      <c r="O532" s="252">
        <v>606</v>
      </c>
      <c r="P532" s="252">
        <v>567</v>
      </c>
      <c r="Q532" s="252">
        <v>639</v>
      </c>
      <c r="R532" s="252">
        <v>628</v>
      </c>
      <c r="S532" s="252">
        <v>714</v>
      </c>
      <c r="T532" s="252">
        <v>650</v>
      </c>
      <c r="U532" s="252">
        <v>677</v>
      </c>
      <c r="V532" s="252">
        <v>696</v>
      </c>
      <c r="W532" s="252">
        <v>750</v>
      </c>
      <c r="X532" s="252">
        <v>724</v>
      </c>
      <c r="Y532" s="252">
        <v>688</v>
      </c>
      <c r="Z532" s="252">
        <v>725</v>
      </c>
      <c r="AA532" s="252">
        <v>737</v>
      </c>
      <c r="AB532" s="252">
        <v>653</v>
      </c>
      <c r="AC532" s="252">
        <v>663</v>
      </c>
      <c r="AD532" s="252">
        <v>672</v>
      </c>
      <c r="AE532" s="252">
        <v>716</v>
      </c>
      <c r="AF532" s="252">
        <v>930</v>
      </c>
      <c r="AG532" s="252">
        <v>1050</v>
      </c>
      <c r="AH532" s="252">
        <v>1094</v>
      </c>
      <c r="AI532" s="252">
        <v>1094</v>
      </c>
      <c r="AJ532" s="252">
        <v>990</v>
      </c>
      <c r="AK532" s="252">
        <v>992</v>
      </c>
      <c r="AL532" s="252">
        <v>952</v>
      </c>
      <c r="AM532" s="252">
        <v>1065</v>
      </c>
      <c r="AN532" s="252">
        <v>951</v>
      </c>
      <c r="AO532" s="252">
        <v>789</v>
      </c>
      <c r="AP532" s="252">
        <v>863</v>
      </c>
      <c r="AQ532" s="252">
        <v>834</v>
      </c>
      <c r="AR532" s="252">
        <v>780</v>
      </c>
      <c r="AS532" s="252">
        <v>726</v>
      </c>
      <c r="AT532" s="252">
        <v>685</v>
      </c>
      <c r="AU532" s="252">
        <v>640</v>
      </c>
      <c r="AV532" s="252">
        <v>676</v>
      </c>
      <c r="AW532" s="252">
        <v>608</v>
      </c>
      <c r="AX532" s="252">
        <v>610</v>
      </c>
      <c r="AY532" s="252">
        <v>650</v>
      </c>
      <c r="AZ532" s="252">
        <v>664</v>
      </c>
      <c r="BA532" s="252">
        <v>649</v>
      </c>
      <c r="BB532" s="252">
        <v>607</v>
      </c>
      <c r="BC532" s="252">
        <v>573</v>
      </c>
      <c r="BD532" s="252">
        <v>559</v>
      </c>
      <c r="BE532" s="252">
        <v>552</v>
      </c>
      <c r="BF532" s="252">
        <v>609</v>
      </c>
      <c r="BG532" s="252">
        <v>637</v>
      </c>
      <c r="BH532" s="252">
        <v>720</v>
      </c>
      <c r="BI532" s="252">
        <v>728</v>
      </c>
      <c r="BJ532" s="252">
        <v>800</v>
      </c>
      <c r="BK532" s="252">
        <v>747</v>
      </c>
      <c r="BL532" s="252">
        <v>718</v>
      </c>
      <c r="BM532" s="252">
        <v>798</v>
      </c>
      <c r="BN532" s="252">
        <v>772</v>
      </c>
      <c r="BO532" s="252">
        <v>815</v>
      </c>
      <c r="BP532" s="252">
        <v>843</v>
      </c>
      <c r="BQ532" s="252">
        <v>845</v>
      </c>
      <c r="BR532" s="252">
        <v>891</v>
      </c>
      <c r="BS532" s="252">
        <v>848</v>
      </c>
      <c r="BT532" s="252">
        <v>849</v>
      </c>
      <c r="BU532" s="252">
        <v>756</v>
      </c>
      <c r="BV532" s="252">
        <v>771</v>
      </c>
      <c r="BW532" s="252">
        <v>853</v>
      </c>
      <c r="BX532" s="252">
        <v>795</v>
      </c>
      <c r="BY532" s="252">
        <v>727</v>
      </c>
      <c r="BZ532" s="252">
        <v>732</v>
      </c>
      <c r="CA532" s="252">
        <v>728</v>
      </c>
      <c r="CB532" s="252">
        <v>736</v>
      </c>
      <c r="CC532" s="252">
        <v>694</v>
      </c>
      <c r="CD532" s="252">
        <v>717</v>
      </c>
      <c r="CE532" s="252">
        <v>732</v>
      </c>
      <c r="CF532" s="252">
        <v>816</v>
      </c>
      <c r="CG532" s="252">
        <v>823</v>
      </c>
      <c r="CH532" s="252">
        <v>836</v>
      </c>
      <c r="CI532" s="252">
        <v>682</v>
      </c>
      <c r="CJ532" s="252">
        <v>609</v>
      </c>
      <c r="CK532" s="252">
        <v>586</v>
      </c>
      <c r="CL532" s="252">
        <v>600</v>
      </c>
      <c r="CM532" s="252">
        <v>498</v>
      </c>
      <c r="CN532" s="252">
        <v>380</v>
      </c>
      <c r="CO532" s="252">
        <v>400</v>
      </c>
      <c r="CP532" s="252">
        <v>397</v>
      </c>
      <c r="CQ532" s="252">
        <v>367</v>
      </c>
      <c r="CR532" s="252">
        <v>332</v>
      </c>
      <c r="CS532" s="252">
        <v>272</v>
      </c>
      <c r="CT532" s="252">
        <v>258</v>
      </c>
      <c r="CU532" s="252">
        <v>237</v>
      </c>
      <c r="CV532" s="252">
        <v>197</v>
      </c>
      <c r="CW532" s="252">
        <v>155</v>
      </c>
      <c r="CX532" s="252">
        <v>167</v>
      </c>
      <c r="CY532" s="252">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 x14ac:dyDescent="0.25">
      <c r="A533" s="52" t="s">
        <v>452</v>
      </c>
      <c r="B533" s="2" t="s">
        <v>335</v>
      </c>
      <c r="C533" s="51" t="str">
        <f t="shared" si="182"/>
        <v>LA Wales - Isle of Anglesey</v>
      </c>
      <c r="D533" s="72">
        <f t="shared" si="192"/>
        <v>27931</v>
      </c>
      <c r="E533" s="72">
        <f t="shared" si="193"/>
        <v>29170</v>
      </c>
      <c r="F533" s="73">
        <f t="shared" si="194"/>
        <v>70440</v>
      </c>
      <c r="G533" s="73">
        <f t="shared" si="195"/>
        <v>34758</v>
      </c>
      <c r="H533" s="74">
        <f t="shared" si="196"/>
        <v>35682</v>
      </c>
      <c r="I533" s="74">
        <f t="shared" si="197"/>
        <v>27931</v>
      </c>
      <c r="J533" s="74">
        <f t="shared" si="198"/>
        <v>29170</v>
      </c>
      <c r="K533" s="71">
        <f t="shared" si="199"/>
        <v>6827</v>
      </c>
      <c r="L533" s="72">
        <f t="shared" si="200"/>
        <v>6512</v>
      </c>
      <c r="M533" s="252">
        <v>308</v>
      </c>
      <c r="N533" s="252">
        <v>307</v>
      </c>
      <c r="O533" s="252">
        <v>343</v>
      </c>
      <c r="P533" s="252">
        <v>381</v>
      </c>
      <c r="Q533" s="252">
        <v>362</v>
      </c>
      <c r="R533" s="252">
        <v>339</v>
      </c>
      <c r="S533" s="252">
        <v>415</v>
      </c>
      <c r="T533" s="252">
        <v>431</v>
      </c>
      <c r="U533" s="252">
        <v>408</v>
      </c>
      <c r="V533" s="252">
        <v>435</v>
      </c>
      <c r="W533" s="252">
        <v>411</v>
      </c>
      <c r="X533" s="252">
        <v>438</v>
      </c>
      <c r="Y533" s="252">
        <v>414</v>
      </c>
      <c r="Z533" s="252">
        <v>387</v>
      </c>
      <c r="AA533" s="252">
        <v>402</v>
      </c>
      <c r="AB533" s="252">
        <v>344</v>
      </c>
      <c r="AC533" s="252">
        <v>344</v>
      </c>
      <c r="AD533" s="252">
        <v>358</v>
      </c>
      <c r="AE533" s="252">
        <v>322</v>
      </c>
      <c r="AF533" s="252">
        <v>321</v>
      </c>
      <c r="AG533" s="252">
        <v>307</v>
      </c>
      <c r="AH533" s="252">
        <v>339</v>
      </c>
      <c r="AI533" s="252">
        <v>325</v>
      </c>
      <c r="AJ533" s="252">
        <v>372</v>
      </c>
      <c r="AK533" s="252">
        <v>404</v>
      </c>
      <c r="AL533" s="252">
        <v>345</v>
      </c>
      <c r="AM533" s="252">
        <v>412</v>
      </c>
      <c r="AN533" s="252">
        <v>361</v>
      </c>
      <c r="AO533" s="252">
        <v>365</v>
      </c>
      <c r="AP533" s="252">
        <v>437</v>
      </c>
      <c r="AQ533" s="252">
        <v>417</v>
      </c>
      <c r="AR533" s="252">
        <v>361</v>
      </c>
      <c r="AS533" s="252">
        <v>361</v>
      </c>
      <c r="AT533" s="252">
        <v>429</v>
      </c>
      <c r="AU533" s="252">
        <v>316</v>
      </c>
      <c r="AV533" s="252">
        <v>298</v>
      </c>
      <c r="AW533" s="252">
        <v>362</v>
      </c>
      <c r="AX533" s="252">
        <v>333</v>
      </c>
      <c r="AY533" s="252">
        <v>355</v>
      </c>
      <c r="AZ533" s="252">
        <v>392</v>
      </c>
      <c r="BA533" s="252">
        <v>364</v>
      </c>
      <c r="BB533" s="252">
        <v>380</v>
      </c>
      <c r="BC533" s="252">
        <v>356</v>
      </c>
      <c r="BD533" s="252">
        <v>324</v>
      </c>
      <c r="BE533" s="252">
        <v>318</v>
      </c>
      <c r="BF533" s="252">
        <v>379</v>
      </c>
      <c r="BG533" s="252">
        <v>379</v>
      </c>
      <c r="BH533" s="252">
        <v>445</v>
      </c>
      <c r="BI533" s="252">
        <v>416</v>
      </c>
      <c r="BJ533" s="252">
        <v>502</v>
      </c>
      <c r="BK533" s="252">
        <v>435</v>
      </c>
      <c r="BL533" s="252">
        <v>451</v>
      </c>
      <c r="BM533" s="252">
        <v>449</v>
      </c>
      <c r="BN533" s="252">
        <v>512</v>
      </c>
      <c r="BO533" s="252">
        <v>492</v>
      </c>
      <c r="BP533" s="252">
        <v>505</v>
      </c>
      <c r="BQ533" s="252">
        <v>473</v>
      </c>
      <c r="BR533" s="252">
        <v>533</v>
      </c>
      <c r="BS533" s="252">
        <v>482</v>
      </c>
      <c r="BT533" s="252">
        <v>516</v>
      </c>
      <c r="BU533" s="252">
        <v>513</v>
      </c>
      <c r="BV533" s="252">
        <v>540</v>
      </c>
      <c r="BW533" s="252">
        <v>517</v>
      </c>
      <c r="BX533" s="252">
        <v>482</v>
      </c>
      <c r="BY533" s="252">
        <v>508</v>
      </c>
      <c r="BZ533" s="252">
        <v>480</v>
      </c>
      <c r="CA533" s="252">
        <v>503</v>
      </c>
      <c r="CB533" s="252">
        <v>480</v>
      </c>
      <c r="CC533" s="252">
        <v>469</v>
      </c>
      <c r="CD533" s="252">
        <v>455</v>
      </c>
      <c r="CE533" s="252">
        <v>509</v>
      </c>
      <c r="CF533" s="252">
        <v>537</v>
      </c>
      <c r="CG533" s="252">
        <v>541</v>
      </c>
      <c r="CH533" s="252">
        <v>510</v>
      </c>
      <c r="CI533" s="252">
        <v>395</v>
      </c>
      <c r="CJ533" s="252">
        <v>426</v>
      </c>
      <c r="CK533" s="252">
        <v>420</v>
      </c>
      <c r="CL533" s="252">
        <v>377</v>
      </c>
      <c r="CM533" s="252">
        <v>300</v>
      </c>
      <c r="CN533" s="252">
        <v>275</v>
      </c>
      <c r="CO533" s="252">
        <v>273</v>
      </c>
      <c r="CP533" s="252">
        <v>283</v>
      </c>
      <c r="CQ533" s="252">
        <v>250</v>
      </c>
      <c r="CR533" s="252">
        <v>219</v>
      </c>
      <c r="CS533" s="252">
        <v>195</v>
      </c>
      <c r="CT533" s="252">
        <v>150</v>
      </c>
      <c r="CU533" s="252">
        <v>97</v>
      </c>
      <c r="CV533" s="252">
        <v>112</v>
      </c>
      <c r="CW533" s="252">
        <v>109</v>
      </c>
      <c r="CX533" s="252">
        <v>86</v>
      </c>
      <c r="CY533" s="252">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 x14ac:dyDescent="0.25">
      <c r="A534" s="52" t="s">
        <v>452</v>
      </c>
      <c r="B534" s="2" t="s">
        <v>349</v>
      </c>
      <c r="C534" s="51" t="str">
        <f t="shared" si="182"/>
        <v>LA Wales - Merthyr Tydfil</v>
      </c>
      <c r="D534" s="72">
        <f t="shared" si="192"/>
        <v>23025</v>
      </c>
      <c r="E534" s="72">
        <f t="shared" si="193"/>
        <v>24519</v>
      </c>
      <c r="F534" s="73">
        <f t="shared" si="194"/>
        <v>60424</v>
      </c>
      <c r="G534" s="73">
        <f t="shared" si="195"/>
        <v>29639</v>
      </c>
      <c r="H534" s="74">
        <f t="shared" si="196"/>
        <v>30785</v>
      </c>
      <c r="I534" s="74">
        <f t="shared" si="197"/>
        <v>23025</v>
      </c>
      <c r="J534" s="74">
        <f t="shared" si="198"/>
        <v>24519</v>
      </c>
      <c r="K534" s="71">
        <f t="shared" si="199"/>
        <v>6614</v>
      </c>
      <c r="L534" s="72">
        <f t="shared" si="200"/>
        <v>6266</v>
      </c>
      <c r="M534" s="252">
        <v>333</v>
      </c>
      <c r="N534" s="252">
        <v>328</v>
      </c>
      <c r="O534" s="252">
        <v>376</v>
      </c>
      <c r="P534" s="252">
        <v>367</v>
      </c>
      <c r="Q534" s="252">
        <v>371</v>
      </c>
      <c r="R534" s="252">
        <v>415</v>
      </c>
      <c r="S534" s="252">
        <v>370</v>
      </c>
      <c r="T534" s="252">
        <v>378</v>
      </c>
      <c r="U534" s="252">
        <v>384</v>
      </c>
      <c r="V534" s="252">
        <v>421</v>
      </c>
      <c r="W534" s="252">
        <v>368</v>
      </c>
      <c r="X534" s="252">
        <v>367</v>
      </c>
      <c r="Y534" s="252">
        <v>403</v>
      </c>
      <c r="Z534" s="252">
        <v>392</v>
      </c>
      <c r="AA534" s="252">
        <v>362</v>
      </c>
      <c r="AB534" s="252">
        <v>317</v>
      </c>
      <c r="AC534" s="252">
        <v>322</v>
      </c>
      <c r="AD534" s="252">
        <v>340</v>
      </c>
      <c r="AE534" s="252">
        <v>353</v>
      </c>
      <c r="AF534" s="252">
        <v>323</v>
      </c>
      <c r="AG534" s="252">
        <v>338</v>
      </c>
      <c r="AH534" s="252">
        <v>356</v>
      </c>
      <c r="AI534" s="252">
        <v>285</v>
      </c>
      <c r="AJ534" s="252">
        <v>369</v>
      </c>
      <c r="AK534" s="252">
        <v>369</v>
      </c>
      <c r="AL534" s="252">
        <v>387</v>
      </c>
      <c r="AM534" s="252">
        <v>424</v>
      </c>
      <c r="AN534" s="252">
        <v>414</v>
      </c>
      <c r="AO534" s="252">
        <v>395</v>
      </c>
      <c r="AP534" s="252">
        <v>396</v>
      </c>
      <c r="AQ534" s="252">
        <v>470</v>
      </c>
      <c r="AR534" s="252">
        <v>409</v>
      </c>
      <c r="AS534" s="252">
        <v>413</v>
      </c>
      <c r="AT534" s="252">
        <v>397</v>
      </c>
      <c r="AU534" s="252">
        <v>387</v>
      </c>
      <c r="AV534" s="252">
        <v>397</v>
      </c>
      <c r="AW534" s="252">
        <v>429</v>
      </c>
      <c r="AX534" s="252">
        <v>338</v>
      </c>
      <c r="AY534" s="252">
        <v>381</v>
      </c>
      <c r="AZ534" s="252">
        <v>394</v>
      </c>
      <c r="BA534" s="252">
        <v>375</v>
      </c>
      <c r="BB534" s="252">
        <v>336</v>
      </c>
      <c r="BC534" s="252">
        <v>317</v>
      </c>
      <c r="BD534" s="252">
        <v>316</v>
      </c>
      <c r="BE534" s="252">
        <v>300</v>
      </c>
      <c r="BF534" s="252">
        <v>313</v>
      </c>
      <c r="BG534" s="252">
        <v>298</v>
      </c>
      <c r="BH534" s="252">
        <v>325</v>
      </c>
      <c r="BI534" s="252">
        <v>384</v>
      </c>
      <c r="BJ534" s="252">
        <v>402</v>
      </c>
      <c r="BK534" s="252">
        <v>358</v>
      </c>
      <c r="BL534" s="252">
        <v>397</v>
      </c>
      <c r="BM534" s="252">
        <v>428</v>
      </c>
      <c r="BN534" s="252">
        <v>418</v>
      </c>
      <c r="BO534" s="252">
        <v>447</v>
      </c>
      <c r="BP534" s="252">
        <v>389</v>
      </c>
      <c r="BQ534" s="252">
        <v>410</v>
      </c>
      <c r="BR534" s="252">
        <v>387</v>
      </c>
      <c r="BS534" s="252">
        <v>418</v>
      </c>
      <c r="BT534" s="252">
        <v>396</v>
      </c>
      <c r="BU534" s="252">
        <v>423</v>
      </c>
      <c r="BV534" s="252">
        <v>397</v>
      </c>
      <c r="BW534" s="252">
        <v>400</v>
      </c>
      <c r="BX534" s="252">
        <v>342</v>
      </c>
      <c r="BY534" s="252">
        <v>310</v>
      </c>
      <c r="BZ534" s="252">
        <v>315</v>
      </c>
      <c r="CA534" s="252">
        <v>350</v>
      </c>
      <c r="CB534" s="252">
        <v>317</v>
      </c>
      <c r="CC534" s="252">
        <v>314</v>
      </c>
      <c r="CD534" s="252">
        <v>301</v>
      </c>
      <c r="CE534" s="252">
        <v>292</v>
      </c>
      <c r="CF534" s="252">
        <v>327</v>
      </c>
      <c r="CG534" s="252">
        <v>315</v>
      </c>
      <c r="CH534" s="252">
        <v>304</v>
      </c>
      <c r="CI534" s="252">
        <v>234</v>
      </c>
      <c r="CJ534" s="252">
        <v>253</v>
      </c>
      <c r="CK534" s="252">
        <v>246</v>
      </c>
      <c r="CL534" s="252">
        <v>204</v>
      </c>
      <c r="CM534" s="252">
        <v>187</v>
      </c>
      <c r="CN534" s="252">
        <v>165</v>
      </c>
      <c r="CO534" s="252">
        <v>162</v>
      </c>
      <c r="CP534" s="252">
        <v>167</v>
      </c>
      <c r="CQ534" s="252">
        <v>137</v>
      </c>
      <c r="CR534" s="252">
        <v>121</v>
      </c>
      <c r="CS534" s="252">
        <v>137</v>
      </c>
      <c r="CT534" s="252">
        <v>97</v>
      </c>
      <c r="CU534" s="252">
        <v>63</v>
      </c>
      <c r="CV534" s="252">
        <v>55</v>
      </c>
      <c r="CW534" s="252">
        <v>60</v>
      </c>
      <c r="CX534" s="252">
        <v>44</v>
      </c>
      <c r="CY534" s="252">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 x14ac:dyDescent="0.25">
      <c r="A535" s="52" t="s">
        <v>452</v>
      </c>
      <c r="B535" s="2" t="s">
        <v>352</v>
      </c>
      <c r="C535" s="51" t="str">
        <f t="shared" si="182"/>
        <v>LA Wales - Monmouthshire</v>
      </c>
      <c r="D535" s="72">
        <f t="shared" si="192"/>
        <v>37888</v>
      </c>
      <c r="E535" s="72">
        <f t="shared" si="193"/>
        <v>39955</v>
      </c>
      <c r="F535" s="73">
        <f t="shared" si="194"/>
        <v>95164</v>
      </c>
      <c r="G535" s="73">
        <f t="shared" si="195"/>
        <v>46898</v>
      </c>
      <c r="H535" s="74">
        <f t="shared" si="196"/>
        <v>48266</v>
      </c>
      <c r="I535" s="74">
        <f t="shared" si="197"/>
        <v>37888</v>
      </c>
      <c r="J535" s="74">
        <f t="shared" si="198"/>
        <v>39955</v>
      </c>
      <c r="K535" s="71">
        <f t="shared" si="199"/>
        <v>9010</v>
      </c>
      <c r="L535" s="72">
        <f t="shared" si="200"/>
        <v>8311</v>
      </c>
      <c r="M535" s="252">
        <v>380</v>
      </c>
      <c r="N535" s="252">
        <v>361</v>
      </c>
      <c r="O535" s="252">
        <v>426</v>
      </c>
      <c r="P535" s="252">
        <v>482</v>
      </c>
      <c r="Q535" s="252">
        <v>480</v>
      </c>
      <c r="R535" s="252">
        <v>502</v>
      </c>
      <c r="S535" s="252">
        <v>473</v>
      </c>
      <c r="T535" s="252">
        <v>519</v>
      </c>
      <c r="U535" s="252">
        <v>515</v>
      </c>
      <c r="V535" s="252">
        <v>522</v>
      </c>
      <c r="W535" s="252">
        <v>503</v>
      </c>
      <c r="X535" s="252">
        <v>558</v>
      </c>
      <c r="Y535" s="252">
        <v>533</v>
      </c>
      <c r="Z535" s="252">
        <v>587</v>
      </c>
      <c r="AA535" s="252">
        <v>515</v>
      </c>
      <c r="AB535" s="252">
        <v>555</v>
      </c>
      <c r="AC535" s="252">
        <v>561</v>
      </c>
      <c r="AD535" s="252">
        <v>538</v>
      </c>
      <c r="AE535" s="252">
        <v>494</v>
      </c>
      <c r="AF535" s="252">
        <v>439</v>
      </c>
      <c r="AG535" s="252">
        <v>355</v>
      </c>
      <c r="AH535" s="252">
        <v>404</v>
      </c>
      <c r="AI535" s="252">
        <v>462</v>
      </c>
      <c r="AJ535" s="252">
        <v>516</v>
      </c>
      <c r="AK535" s="252">
        <v>526</v>
      </c>
      <c r="AL535" s="252">
        <v>574</v>
      </c>
      <c r="AM535" s="252">
        <v>586</v>
      </c>
      <c r="AN535" s="252">
        <v>465</v>
      </c>
      <c r="AO535" s="252">
        <v>471</v>
      </c>
      <c r="AP535" s="252">
        <v>600</v>
      </c>
      <c r="AQ535" s="252">
        <v>475</v>
      </c>
      <c r="AR535" s="252">
        <v>486</v>
      </c>
      <c r="AS535" s="252">
        <v>473</v>
      </c>
      <c r="AT535" s="252">
        <v>468</v>
      </c>
      <c r="AU535" s="252">
        <v>441</v>
      </c>
      <c r="AV535" s="252">
        <v>435</v>
      </c>
      <c r="AW535" s="252">
        <v>463</v>
      </c>
      <c r="AX535" s="252">
        <v>458</v>
      </c>
      <c r="AY535" s="252">
        <v>440</v>
      </c>
      <c r="AZ535" s="252">
        <v>454</v>
      </c>
      <c r="BA535" s="252">
        <v>458</v>
      </c>
      <c r="BB535" s="252">
        <v>500</v>
      </c>
      <c r="BC535" s="252">
        <v>415</v>
      </c>
      <c r="BD535" s="252">
        <v>482</v>
      </c>
      <c r="BE535" s="252">
        <v>430</v>
      </c>
      <c r="BF535" s="252">
        <v>493</v>
      </c>
      <c r="BG535" s="252">
        <v>520</v>
      </c>
      <c r="BH535" s="252">
        <v>583</v>
      </c>
      <c r="BI535" s="252">
        <v>617</v>
      </c>
      <c r="BJ535" s="252">
        <v>686</v>
      </c>
      <c r="BK535" s="252">
        <v>660</v>
      </c>
      <c r="BL535" s="252">
        <v>709</v>
      </c>
      <c r="BM535" s="252">
        <v>751</v>
      </c>
      <c r="BN535" s="252">
        <v>769</v>
      </c>
      <c r="BO535" s="252">
        <v>807</v>
      </c>
      <c r="BP535" s="252">
        <v>819</v>
      </c>
      <c r="BQ535" s="252">
        <v>782</v>
      </c>
      <c r="BR535" s="252">
        <v>760</v>
      </c>
      <c r="BS535" s="252">
        <v>803</v>
      </c>
      <c r="BT535" s="252">
        <v>695</v>
      </c>
      <c r="BU535" s="252">
        <v>695</v>
      </c>
      <c r="BV535" s="252">
        <v>657</v>
      </c>
      <c r="BW535" s="252">
        <v>681</v>
      </c>
      <c r="BX535" s="252">
        <v>634</v>
      </c>
      <c r="BY535" s="252">
        <v>579</v>
      </c>
      <c r="BZ535" s="252">
        <v>618</v>
      </c>
      <c r="CA535" s="252">
        <v>596</v>
      </c>
      <c r="CB535" s="252">
        <v>574</v>
      </c>
      <c r="CC535" s="252">
        <v>620</v>
      </c>
      <c r="CD535" s="252">
        <v>656</v>
      </c>
      <c r="CE535" s="252">
        <v>644</v>
      </c>
      <c r="CF535" s="252">
        <v>643</v>
      </c>
      <c r="CG535" s="252">
        <v>664</v>
      </c>
      <c r="CH535" s="252">
        <v>713</v>
      </c>
      <c r="CI535" s="252">
        <v>545</v>
      </c>
      <c r="CJ535" s="252">
        <v>538</v>
      </c>
      <c r="CK535" s="252">
        <v>539</v>
      </c>
      <c r="CL535" s="252">
        <v>496</v>
      </c>
      <c r="CM535" s="252">
        <v>403</v>
      </c>
      <c r="CN535" s="252">
        <v>361</v>
      </c>
      <c r="CO535" s="252">
        <v>373</v>
      </c>
      <c r="CP535" s="252">
        <v>311</v>
      </c>
      <c r="CQ535" s="252">
        <v>299</v>
      </c>
      <c r="CR535" s="252">
        <v>285</v>
      </c>
      <c r="CS535" s="252">
        <v>244</v>
      </c>
      <c r="CT535" s="252">
        <v>209</v>
      </c>
      <c r="CU535" s="252">
        <v>219</v>
      </c>
      <c r="CV535" s="252">
        <v>200</v>
      </c>
      <c r="CW535" s="252">
        <v>159</v>
      </c>
      <c r="CX535" s="252">
        <v>123</v>
      </c>
      <c r="CY535" s="252">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 x14ac:dyDescent="0.25">
      <c r="A536" s="52" t="s">
        <v>452</v>
      </c>
      <c r="B536" s="2" t="s">
        <v>345</v>
      </c>
      <c r="C536" s="51" t="str">
        <f t="shared" si="182"/>
        <v>LA Wales - Neath Port Talbot</v>
      </c>
      <c r="D536" s="72">
        <f t="shared" si="192"/>
        <v>56902</v>
      </c>
      <c r="E536" s="72">
        <f t="shared" si="193"/>
        <v>59394</v>
      </c>
      <c r="F536" s="73">
        <f t="shared" si="194"/>
        <v>144386</v>
      </c>
      <c r="G536" s="73">
        <f t="shared" si="195"/>
        <v>71200</v>
      </c>
      <c r="H536" s="74">
        <f t="shared" si="196"/>
        <v>73186</v>
      </c>
      <c r="I536" s="74">
        <f t="shared" si="197"/>
        <v>56902</v>
      </c>
      <c r="J536" s="74">
        <f t="shared" si="198"/>
        <v>59394</v>
      </c>
      <c r="K536" s="71">
        <f t="shared" si="199"/>
        <v>14298</v>
      </c>
      <c r="L536" s="72">
        <f t="shared" si="200"/>
        <v>13792</v>
      </c>
      <c r="M536" s="252">
        <v>642</v>
      </c>
      <c r="N536" s="252">
        <v>705</v>
      </c>
      <c r="O536" s="252">
        <v>764</v>
      </c>
      <c r="P536" s="252">
        <v>748</v>
      </c>
      <c r="Q536" s="252">
        <v>797</v>
      </c>
      <c r="R536" s="252">
        <v>792</v>
      </c>
      <c r="S536" s="252">
        <v>812</v>
      </c>
      <c r="T536" s="252">
        <v>803</v>
      </c>
      <c r="U536" s="252">
        <v>892</v>
      </c>
      <c r="V536" s="252">
        <v>870</v>
      </c>
      <c r="W536" s="252">
        <v>811</v>
      </c>
      <c r="X536" s="252">
        <v>873</v>
      </c>
      <c r="Y536" s="252">
        <v>842</v>
      </c>
      <c r="Z536" s="252">
        <v>793</v>
      </c>
      <c r="AA536" s="252">
        <v>843</v>
      </c>
      <c r="AB536" s="252">
        <v>813</v>
      </c>
      <c r="AC536" s="252">
        <v>761</v>
      </c>
      <c r="AD536" s="252">
        <v>737</v>
      </c>
      <c r="AE536" s="252">
        <v>864</v>
      </c>
      <c r="AF536" s="252">
        <v>1357</v>
      </c>
      <c r="AG536" s="252">
        <v>1095</v>
      </c>
      <c r="AH536" s="252">
        <v>983</v>
      </c>
      <c r="AI536" s="252">
        <v>914</v>
      </c>
      <c r="AJ536" s="252">
        <v>548</v>
      </c>
      <c r="AK536" s="252">
        <v>725</v>
      </c>
      <c r="AL536" s="252">
        <v>839</v>
      </c>
      <c r="AM536" s="252">
        <v>900</v>
      </c>
      <c r="AN536" s="252">
        <v>887</v>
      </c>
      <c r="AO536" s="252">
        <v>809</v>
      </c>
      <c r="AP536" s="252">
        <v>882</v>
      </c>
      <c r="AQ536" s="252">
        <v>937</v>
      </c>
      <c r="AR536" s="252">
        <v>781</v>
      </c>
      <c r="AS536" s="252">
        <v>839</v>
      </c>
      <c r="AT536" s="252">
        <v>873</v>
      </c>
      <c r="AU536" s="252">
        <v>974</v>
      </c>
      <c r="AV536" s="252">
        <v>955</v>
      </c>
      <c r="AW536" s="252">
        <v>887</v>
      </c>
      <c r="AX536" s="252">
        <v>929</v>
      </c>
      <c r="AY536" s="252">
        <v>882</v>
      </c>
      <c r="AZ536" s="252">
        <v>926</v>
      </c>
      <c r="BA536" s="252">
        <v>949</v>
      </c>
      <c r="BB536" s="252">
        <v>904</v>
      </c>
      <c r="BC536" s="252">
        <v>890</v>
      </c>
      <c r="BD536" s="252">
        <v>807</v>
      </c>
      <c r="BE536" s="252">
        <v>779</v>
      </c>
      <c r="BF536" s="252">
        <v>816</v>
      </c>
      <c r="BG536" s="252">
        <v>812</v>
      </c>
      <c r="BH536" s="252">
        <v>869</v>
      </c>
      <c r="BI536" s="252">
        <v>891</v>
      </c>
      <c r="BJ536" s="252">
        <v>1006</v>
      </c>
      <c r="BK536" s="252">
        <v>948</v>
      </c>
      <c r="BL536" s="252">
        <v>963</v>
      </c>
      <c r="BM536" s="252">
        <v>1024</v>
      </c>
      <c r="BN536" s="252">
        <v>964</v>
      </c>
      <c r="BO536" s="252">
        <v>989</v>
      </c>
      <c r="BP536" s="252">
        <v>1011</v>
      </c>
      <c r="BQ536" s="252">
        <v>1033</v>
      </c>
      <c r="BR536" s="252">
        <v>1013</v>
      </c>
      <c r="BS536" s="252">
        <v>997</v>
      </c>
      <c r="BT536" s="252">
        <v>939</v>
      </c>
      <c r="BU536" s="252">
        <v>926</v>
      </c>
      <c r="BV536" s="252">
        <v>929</v>
      </c>
      <c r="BW536" s="252">
        <v>1023</v>
      </c>
      <c r="BX536" s="252">
        <v>917</v>
      </c>
      <c r="BY536" s="252">
        <v>881</v>
      </c>
      <c r="BZ536" s="252">
        <v>831</v>
      </c>
      <c r="CA536" s="252">
        <v>850</v>
      </c>
      <c r="CB536" s="252">
        <v>888</v>
      </c>
      <c r="CC536" s="252">
        <v>824</v>
      </c>
      <c r="CD536" s="252">
        <v>793</v>
      </c>
      <c r="CE536" s="252">
        <v>807</v>
      </c>
      <c r="CF536" s="252">
        <v>773</v>
      </c>
      <c r="CG536" s="252">
        <v>861</v>
      </c>
      <c r="CH536" s="252">
        <v>844</v>
      </c>
      <c r="CI536" s="252">
        <v>607</v>
      </c>
      <c r="CJ536" s="252">
        <v>615</v>
      </c>
      <c r="CK536" s="252">
        <v>605</v>
      </c>
      <c r="CL536" s="252">
        <v>583</v>
      </c>
      <c r="CM536" s="252">
        <v>523</v>
      </c>
      <c r="CN536" s="252">
        <v>418</v>
      </c>
      <c r="CO536" s="252">
        <v>427</v>
      </c>
      <c r="CP536" s="252">
        <v>386</v>
      </c>
      <c r="CQ536" s="252">
        <v>361</v>
      </c>
      <c r="CR536" s="252">
        <v>318</v>
      </c>
      <c r="CS536" s="252">
        <v>280</v>
      </c>
      <c r="CT536" s="252">
        <v>244</v>
      </c>
      <c r="CU536" s="252">
        <v>227</v>
      </c>
      <c r="CV536" s="252">
        <v>181</v>
      </c>
      <c r="CW536" s="252">
        <v>122</v>
      </c>
      <c r="CX536" s="252">
        <v>112</v>
      </c>
      <c r="CY536" s="252">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 x14ac:dyDescent="0.25">
      <c r="A537" s="52" t="s">
        <v>452</v>
      </c>
      <c r="B537" s="2" t="s">
        <v>353</v>
      </c>
      <c r="C537" s="51" t="str">
        <f t="shared" si="182"/>
        <v>LA Wales - Newport</v>
      </c>
      <c r="D537" s="72">
        <f t="shared" si="192"/>
        <v>58879</v>
      </c>
      <c r="E537" s="72">
        <f t="shared" si="193"/>
        <v>61972</v>
      </c>
      <c r="F537" s="73">
        <f t="shared" si="194"/>
        <v>156447</v>
      </c>
      <c r="G537" s="73">
        <f t="shared" si="195"/>
        <v>77243</v>
      </c>
      <c r="H537" s="74">
        <f t="shared" si="196"/>
        <v>79204</v>
      </c>
      <c r="I537" s="74">
        <f t="shared" si="197"/>
        <v>58879</v>
      </c>
      <c r="J537" s="74">
        <f t="shared" si="198"/>
        <v>61972</v>
      </c>
      <c r="K537" s="71">
        <f t="shared" si="199"/>
        <v>18364</v>
      </c>
      <c r="L537" s="72">
        <f t="shared" si="200"/>
        <v>17232</v>
      </c>
      <c r="M537" s="252">
        <v>957</v>
      </c>
      <c r="N537" s="252">
        <v>1012</v>
      </c>
      <c r="O537" s="252">
        <v>1027</v>
      </c>
      <c r="P537" s="252">
        <v>1017</v>
      </c>
      <c r="Q537" s="252">
        <v>1095</v>
      </c>
      <c r="R537" s="252">
        <v>1105</v>
      </c>
      <c r="S537" s="252">
        <v>1048</v>
      </c>
      <c r="T537" s="252">
        <v>1103</v>
      </c>
      <c r="U537" s="252">
        <v>1080</v>
      </c>
      <c r="V537" s="252">
        <v>1070</v>
      </c>
      <c r="W537" s="252">
        <v>1027</v>
      </c>
      <c r="X537" s="252">
        <v>1087</v>
      </c>
      <c r="Y537" s="252">
        <v>1078</v>
      </c>
      <c r="Z537" s="252">
        <v>980</v>
      </c>
      <c r="AA537" s="252">
        <v>929</v>
      </c>
      <c r="AB537" s="252">
        <v>896</v>
      </c>
      <c r="AC537" s="252">
        <v>948</v>
      </c>
      <c r="AD537" s="252">
        <v>905</v>
      </c>
      <c r="AE537" s="252">
        <v>886</v>
      </c>
      <c r="AF537" s="252">
        <v>852</v>
      </c>
      <c r="AG537" s="252">
        <v>879</v>
      </c>
      <c r="AH537" s="252">
        <v>888</v>
      </c>
      <c r="AI537" s="252">
        <v>994</v>
      </c>
      <c r="AJ537" s="252">
        <v>1009</v>
      </c>
      <c r="AK537" s="252">
        <v>1037</v>
      </c>
      <c r="AL537" s="252">
        <v>971</v>
      </c>
      <c r="AM537" s="252">
        <v>1034</v>
      </c>
      <c r="AN537" s="252">
        <v>1108</v>
      </c>
      <c r="AO537" s="252">
        <v>1164</v>
      </c>
      <c r="AP537" s="252">
        <v>1187</v>
      </c>
      <c r="AQ537" s="252">
        <v>1135</v>
      </c>
      <c r="AR537" s="252">
        <v>1096</v>
      </c>
      <c r="AS537" s="252">
        <v>1172</v>
      </c>
      <c r="AT537" s="252">
        <v>1036</v>
      </c>
      <c r="AU537" s="252">
        <v>1082</v>
      </c>
      <c r="AV537" s="252">
        <v>1041</v>
      </c>
      <c r="AW537" s="252">
        <v>1038</v>
      </c>
      <c r="AX537" s="252">
        <v>1008</v>
      </c>
      <c r="AY537" s="252">
        <v>961</v>
      </c>
      <c r="AZ537" s="252">
        <v>1091</v>
      </c>
      <c r="BA537" s="252">
        <v>1028</v>
      </c>
      <c r="BB537" s="252">
        <v>1062</v>
      </c>
      <c r="BC537" s="252">
        <v>928</v>
      </c>
      <c r="BD537" s="252">
        <v>927</v>
      </c>
      <c r="BE537" s="252">
        <v>855</v>
      </c>
      <c r="BF537" s="252">
        <v>877</v>
      </c>
      <c r="BG537" s="252">
        <v>912</v>
      </c>
      <c r="BH537" s="252">
        <v>908</v>
      </c>
      <c r="BI537" s="252">
        <v>991</v>
      </c>
      <c r="BJ537" s="252">
        <v>1059</v>
      </c>
      <c r="BK537" s="252">
        <v>1021</v>
      </c>
      <c r="BL537" s="252">
        <v>1076</v>
      </c>
      <c r="BM537" s="252">
        <v>1031</v>
      </c>
      <c r="BN537" s="252">
        <v>1067</v>
      </c>
      <c r="BO537" s="252">
        <v>1045</v>
      </c>
      <c r="BP537" s="252">
        <v>1010</v>
      </c>
      <c r="BQ537" s="252">
        <v>1054</v>
      </c>
      <c r="BR537" s="252">
        <v>1068</v>
      </c>
      <c r="BS537" s="252">
        <v>920</v>
      </c>
      <c r="BT537" s="252">
        <v>954</v>
      </c>
      <c r="BU537" s="252">
        <v>905</v>
      </c>
      <c r="BV537" s="252">
        <v>950</v>
      </c>
      <c r="BW537" s="252">
        <v>870</v>
      </c>
      <c r="BX537" s="252">
        <v>841</v>
      </c>
      <c r="BY537" s="252">
        <v>697</v>
      </c>
      <c r="BZ537" s="252">
        <v>710</v>
      </c>
      <c r="CA537" s="252">
        <v>683</v>
      </c>
      <c r="CB537" s="252">
        <v>733</v>
      </c>
      <c r="CC537" s="252">
        <v>659</v>
      </c>
      <c r="CD537" s="252">
        <v>624</v>
      </c>
      <c r="CE537" s="252">
        <v>709</v>
      </c>
      <c r="CF537" s="252">
        <v>672</v>
      </c>
      <c r="CG537" s="252">
        <v>736</v>
      </c>
      <c r="CH537" s="252">
        <v>796</v>
      </c>
      <c r="CI537" s="252">
        <v>551</v>
      </c>
      <c r="CJ537" s="252">
        <v>521</v>
      </c>
      <c r="CK537" s="252">
        <v>525</v>
      </c>
      <c r="CL537" s="252">
        <v>514</v>
      </c>
      <c r="CM537" s="252">
        <v>413</v>
      </c>
      <c r="CN537" s="252">
        <v>367</v>
      </c>
      <c r="CO537" s="252">
        <v>388</v>
      </c>
      <c r="CP537" s="252">
        <v>389</v>
      </c>
      <c r="CQ537" s="252">
        <v>331</v>
      </c>
      <c r="CR537" s="252">
        <v>310</v>
      </c>
      <c r="CS537" s="252">
        <v>308</v>
      </c>
      <c r="CT537" s="252">
        <v>231</v>
      </c>
      <c r="CU537" s="252">
        <v>214</v>
      </c>
      <c r="CV537" s="252">
        <v>160</v>
      </c>
      <c r="CW537" s="252">
        <v>110</v>
      </c>
      <c r="CX537" s="252">
        <v>138</v>
      </c>
      <c r="CY537" s="252">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 x14ac:dyDescent="0.25">
      <c r="A538" s="52" t="s">
        <v>452</v>
      </c>
      <c r="B538" s="2" t="s">
        <v>342</v>
      </c>
      <c r="C538" s="51" t="str">
        <f t="shared" si="182"/>
        <v>LA Wales - Pembrokeshire</v>
      </c>
      <c r="D538" s="72">
        <f t="shared" si="192"/>
        <v>49968</v>
      </c>
      <c r="E538" s="72">
        <f t="shared" si="193"/>
        <v>52776</v>
      </c>
      <c r="F538" s="73">
        <f t="shared" si="194"/>
        <v>126751</v>
      </c>
      <c r="G538" s="73">
        <f t="shared" si="195"/>
        <v>62231</v>
      </c>
      <c r="H538" s="74">
        <f t="shared" si="196"/>
        <v>64520</v>
      </c>
      <c r="I538" s="74">
        <f t="shared" si="197"/>
        <v>49968</v>
      </c>
      <c r="J538" s="74">
        <f t="shared" si="198"/>
        <v>52776</v>
      </c>
      <c r="K538" s="71">
        <f t="shared" si="199"/>
        <v>12263</v>
      </c>
      <c r="L538" s="72">
        <f t="shared" si="200"/>
        <v>11744</v>
      </c>
      <c r="M538" s="252">
        <v>535</v>
      </c>
      <c r="N538" s="252">
        <v>556</v>
      </c>
      <c r="O538" s="252">
        <v>614</v>
      </c>
      <c r="P538" s="252">
        <v>604</v>
      </c>
      <c r="Q538" s="252">
        <v>635</v>
      </c>
      <c r="R538" s="252">
        <v>668</v>
      </c>
      <c r="S538" s="252">
        <v>659</v>
      </c>
      <c r="T538" s="252">
        <v>709</v>
      </c>
      <c r="U538" s="252">
        <v>719</v>
      </c>
      <c r="V538" s="252">
        <v>746</v>
      </c>
      <c r="W538" s="252">
        <v>767</v>
      </c>
      <c r="X538" s="252">
        <v>726</v>
      </c>
      <c r="Y538" s="252">
        <v>812</v>
      </c>
      <c r="Z538" s="252">
        <v>726</v>
      </c>
      <c r="AA538" s="252">
        <v>793</v>
      </c>
      <c r="AB538" s="252">
        <v>715</v>
      </c>
      <c r="AC538" s="252">
        <v>649</v>
      </c>
      <c r="AD538" s="252">
        <v>630</v>
      </c>
      <c r="AE538" s="252">
        <v>672</v>
      </c>
      <c r="AF538" s="252">
        <v>683</v>
      </c>
      <c r="AG538" s="252">
        <v>615</v>
      </c>
      <c r="AH538" s="252">
        <v>647</v>
      </c>
      <c r="AI538" s="252">
        <v>726</v>
      </c>
      <c r="AJ538" s="252">
        <v>708</v>
      </c>
      <c r="AK538" s="252">
        <v>697</v>
      </c>
      <c r="AL538" s="252">
        <v>637</v>
      </c>
      <c r="AM538" s="252">
        <v>679</v>
      </c>
      <c r="AN538" s="252">
        <v>604</v>
      </c>
      <c r="AO538" s="252">
        <v>741</v>
      </c>
      <c r="AP538" s="252">
        <v>737</v>
      </c>
      <c r="AQ538" s="252">
        <v>710</v>
      </c>
      <c r="AR538" s="252">
        <v>649</v>
      </c>
      <c r="AS538" s="252">
        <v>733</v>
      </c>
      <c r="AT538" s="252">
        <v>718</v>
      </c>
      <c r="AU538" s="252">
        <v>647</v>
      </c>
      <c r="AV538" s="252">
        <v>595</v>
      </c>
      <c r="AW538" s="252">
        <v>597</v>
      </c>
      <c r="AX538" s="252">
        <v>605</v>
      </c>
      <c r="AY538" s="252">
        <v>582</v>
      </c>
      <c r="AZ538" s="252">
        <v>648</v>
      </c>
      <c r="BA538" s="252">
        <v>655</v>
      </c>
      <c r="BB538" s="252">
        <v>611</v>
      </c>
      <c r="BC538" s="252">
        <v>588</v>
      </c>
      <c r="BD538" s="252">
        <v>531</v>
      </c>
      <c r="BE538" s="252">
        <v>518</v>
      </c>
      <c r="BF538" s="252">
        <v>604</v>
      </c>
      <c r="BG538" s="252">
        <v>608</v>
      </c>
      <c r="BH538" s="252">
        <v>646</v>
      </c>
      <c r="BI538" s="252">
        <v>728</v>
      </c>
      <c r="BJ538" s="252">
        <v>772</v>
      </c>
      <c r="BK538" s="252">
        <v>793</v>
      </c>
      <c r="BL538" s="252">
        <v>866</v>
      </c>
      <c r="BM538" s="252">
        <v>882</v>
      </c>
      <c r="BN538" s="252">
        <v>886</v>
      </c>
      <c r="BO538" s="252">
        <v>902</v>
      </c>
      <c r="BP538" s="252">
        <v>954</v>
      </c>
      <c r="BQ538" s="252">
        <v>890</v>
      </c>
      <c r="BR538" s="252">
        <v>1022</v>
      </c>
      <c r="BS538" s="252">
        <v>988</v>
      </c>
      <c r="BT538" s="252">
        <v>891</v>
      </c>
      <c r="BU538" s="252">
        <v>885</v>
      </c>
      <c r="BV538" s="252">
        <v>926</v>
      </c>
      <c r="BW538" s="252">
        <v>880</v>
      </c>
      <c r="BX538" s="252">
        <v>848</v>
      </c>
      <c r="BY538" s="252">
        <v>849</v>
      </c>
      <c r="BZ538" s="252">
        <v>864</v>
      </c>
      <c r="CA538" s="252">
        <v>928</v>
      </c>
      <c r="CB538" s="252">
        <v>901</v>
      </c>
      <c r="CC538" s="252">
        <v>819</v>
      </c>
      <c r="CD538" s="252">
        <v>857</v>
      </c>
      <c r="CE538" s="252">
        <v>874</v>
      </c>
      <c r="CF538" s="252">
        <v>846</v>
      </c>
      <c r="CG538" s="252">
        <v>917</v>
      </c>
      <c r="CH538" s="252">
        <v>954</v>
      </c>
      <c r="CI538" s="252">
        <v>725</v>
      </c>
      <c r="CJ538" s="252">
        <v>743</v>
      </c>
      <c r="CK538" s="252">
        <v>703</v>
      </c>
      <c r="CL538" s="252">
        <v>610</v>
      </c>
      <c r="CM538" s="252">
        <v>544</v>
      </c>
      <c r="CN538" s="252">
        <v>516</v>
      </c>
      <c r="CO538" s="252">
        <v>493</v>
      </c>
      <c r="CP538" s="252">
        <v>461</v>
      </c>
      <c r="CQ538" s="252">
        <v>426</v>
      </c>
      <c r="CR538" s="252">
        <v>353</v>
      </c>
      <c r="CS538" s="252">
        <v>345</v>
      </c>
      <c r="CT538" s="252">
        <v>333</v>
      </c>
      <c r="CU538" s="252">
        <v>207</v>
      </c>
      <c r="CV538" s="252">
        <v>256</v>
      </c>
      <c r="CW538" s="252">
        <v>192</v>
      </c>
      <c r="CX538" s="252">
        <v>154</v>
      </c>
      <c r="CY538" s="252">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 x14ac:dyDescent="0.25">
      <c r="A539" s="52" t="s">
        <v>452</v>
      </c>
      <c r="B539" s="2" t="s">
        <v>340</v>
      </c>
      <c r="C539" s="51" t="str">
        <f t="shared" si="182"/>
        <v>LA Wales - Powys</v>
      </c>
      <c r="D539" s="72">
        <f t="shared" ref="D539" si="201">I539</f>
        <v>53621</v>
      </c>
      <c r="E539" s="72">
        <f t="shared" ref="E539" si="202">J539</f>
        <v>55565</v>
      </c>
      <c r="F539" s="73">
        <f t="shared" ref="F539" si="203">G539+H539</f>
        <v>133030</v>
      </c>
      <c r="G539" s="73">
        <f t="shared" ref="G539" si="204">SUM(M539:CY539)</f>
        <v>65849</v>
      </c>
      <c r="H539" s="74">
        <f t="shared" ref="H539" si="205">SUM(CZ539:GL539)</f>
        <v>67181</v>
      </c>
      <c r="I539" s="74">
        <f t="shared" ref="I539" si="206">SUM(AE539:CY539)</f>
        <v>53621</v>
      </c>
      <c r="J539" s="74">
        <f t="shared" ref="J539" si="207">SUM(DR539:GL539)</f>
        <v>55565</v>
      </c>
      <c r="K539" s="71">
        <f t="shared" ref="K539" si="208">SUM(M539:AD539)</f>
        <v>12228</v>
      </c>
      <c r="L539" s="72">
        <f t="shared" ref="L539" si="209">SUM(CZ539:DQ539)</f>
        <v>11616</v>
      </c>
      <c r="M539" s="252">
        <v>521</v>
      </c>
      <c r="N539" s="252">
        <v>582</v>
      </c>
      <c r="O539" s="252">
        <v>655</v>
      </c>
      <c r="P539" s="252">
        <v>629</v>
      </c>
      <c r="Q539" s="252">
        <v>609</v>
      </c>
      <c r="R539" s="252">
        <v>680</v>
      </c>
      <c r="S539" s="252">
        <v>690</v>
      </c>
      <c r="T539" s="252">
        <v>706</v>
      </c>
      <c r="U539" s="252">
        <v>681</v>
      </c>
      <c r="V539" s="252">
        <v>701</v>
      </c>
      <c r="W539" s="252">
        <v>668</v>
      </c>
      <c r="X539" s="252">
        <v>736</v>
      </c>
      <c r="Y539" s="252">
        <v>797</v>
      </c>
      <c r="Z539" s="252">
        <v>705</v>
      </c>
      <c r="AA539" s="252">
        <v>728</v>
      </c>
      <c r="AB539" s="252">
        <v>743</v>
      </c>
      <c r="AC539" s="252">
        <v>712</v>
      </c>
      <c r="AD539" s="252">
        <v>685</v>
      </c>
      <c r="AE539" s="252">
        <v>703</v>
      </c>
      <c r="AF539" s="252">
        <v>631</v>
      </c>
      <c r="AG539" s="252">
        <v>607</v>
      </c>
      <c r="AH539" s="252">
        <v>663</v>
      </c>
      <c r="AI539" s="252">
        <v>707</v>
      </c>
      <c r="AJ539" s="252">
        <v>617</v>
      </c>
      <c r="AK539" s="252">
        <v>742</v>
      </c>
      <c r="AL539" s="252">
        <v>738</v>
      </c>
      <c r="AM539" s="252">
        <v>703</v>
      </c>
      <c r="AN539" s="252">
        <v>627</v>
      </c>
      <c r="AO539" s="252">
        <v>709</v>
      </c>
      <c r="AP539" s="252">
        <v>709</v>
      </c>
      <c r="AQ539" s="252">
        <v>708</v>
      </c>
      <c r="AR539" s="252">
        <v>684</v>
      </c>
      <c r="AS539" s="252">
        <v>668</v>
      </c>
      <c r="AT539" s="252">
        <v>702</v>
      </c>
      <c r="AU539" s="252">
        <v>662</v>
      </c>
      <c r="AV539" s="252">
        <v>570</v>
      </c>
      <c r="AW539" s="252">
        <v>567</v>
      </c>
      <c r="AX539" s="252">
        <v>554</v>
      </c>
      <c r="AY539" s="252">
        <v>571</v>
      </c>
      <c r="AZ539" s="252">
        <v>628</v>
      </c>
      <c r="BA539" s="252">
        <v>593</v>
      </c>
      <c r="BB539" s="252">
        <v>574</v>
      </c>
      <c r="BC539" s="252">
        <v>612</v>
      </c>
      <c r="BD539" s="252">
        <v>543</v>
      </c>
      <c r="BE539" s="252">
        <v>553</v>
      </c>
      <c r="BF539" s="252">
        <v>677</v>
      </c>
      <c r="BG539" s="252">
        <v>705</v>
      </c>
      <c r="BH539" s="252">
        <v>717</v>
      </c>
      <c r="BI539" s="252">
        <v>844</v>
      </c>
      <c r="BJ539" s="252">
        <v>869</v>
      </c>
      <c r="BK539" s="252">
        <v>859</v>
      </c>
      <c r="BL539" s="252">
        <v>988</v>
      </c>
      <c r="BM539" s="252">
        <v>867</v>
      </c>
      <c r="BN539" s="252">
        <v>1029</v>
      </c>
      <c r="BO539" s="252">
        <v>978</v>
      </c>
      <c r="BP539" s="252">
        <v>1087</v>
      </c>
      <c r="BQ539" s="252">
        <v>1057</v>
      </c>
      <c r="BR539" s="252">
        <v>1075</v>
      </c>
      <c r="BS539" s="252">
        <v>1088</v>
      </c>
      <c r="BT539" s="252">
        <v>1029</v>
      </c>
      <c r="BU539" s="252">
        <v>1010</v>
      </c>
      <c r="BV539" s="252">
        <v>1018</v>
      </c>
      <c r="BW539" s="252">
        <v>932</v>
      </c>
      <c r="BX539" s="252">
        <v>982</v>
      </c>
      <c r="BY539" s="252">
        <v>1048</v>
      </c>
      <c r="BZ539" s="252">
        <v>922</v>
      </c>
      <c r="CA539" s="252">
        <v>972</v>
      </c>
      <c r="CB539" s="252">
        <v>1010</v>
      </c>
      <c r="CC539" s="252">
        <v>969</v>
      </c>
      <c r="CD539" s="252">
        <v>930</v>
      </c>
      <c r="CE539" s="252">
        <v>1011</v>
      </c>
      <c r="CF539" s="252">
        <v>973</v>
      </c>
      <c r="CG539" s="252">
        <v>1071</v>
      </c>
      <c r="CH539" s="252">
        <v>1086</v>
      </c>
      <c r="CI539" s="252">
        <v>805</v>
      </c>
      <c r="CJ539" s="252">
        <v>772</v>
      </c>
      <c r="CK539" s="252">
        <v>887</v>
      </c>
      <c r="CL539" s="252">
        <v>757</v>
      </c>
      <c r="CM539" s="252">
        <v>615</v>
      </c>
      <c r="CN539" s="252">
        <v>529</v>
      </c>
      <c r="CO539" s="252">
        <v>559</v>
      </c>
      <c r="CP539" s="252">
        <v>525</v>
      </c>
      <c r="CQ539" s="252">
        <v>461</v>
      </c>
      <c r="CR539" s="252">
        <v>428</v>
      </c>
      <c r="CS539" s="252">
        <v>370</v>
      </c>
      <c r="CT539" s="252">
        <v>339</v>
      </c>
      <c r="CU539" s="252">
        <v>289</v>
      </c>
      <c r="CV539" s="252">
        <v>211</v>
      </c>
      <c r="CW539" s="252">
        <v>190</v>
      </c>
      <c r="CX539" s="252">
        <v>190</v>
      </c>
      <c r="CY539" s="252">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 x14ac:dyDescent="0.25">
      <c r="A540" s="52" t="s">
        <v>452</v>
      </c>
      <c r="B540" s="2" t="s">
        <v>348</v>
      </c>
      <c r="C540" s="51" t="str">
        <f t="shared" si="182"/>
        <v>LA Wales - Rhondda Cynon Taf</v>
      </c>
      <c r="D540" s="72">
        <f t="shared" si="192"/>
        <v>92932</v>
      </c>
      <c r="E540" s="72">
        <f t="shared" si="193"/>
        <v>98843</v>
      </c>
      <c r="F540" s="73">
        <f t="shared" si="194"/>
        <v>241873</v>
      </c>
      <c r="G540" s="73">
        <f t="shared" si="195"/>
        <v>118452</v>
      </c>
      <c r="H540" s="74">
        <f t="shared" si="196"/>
        <v>123421</v>
      </c>
      <c r="I540" s="74">
        <f t="shared" si="197"/>
        <v>92932</v>
      </c>
      <c r="J540" s="74">
        <f t="shared" si="198"/>
        <v>98843</v>
      </c>
      <c r="K540" s="71">
        <f t="shared" si="199"/>
        <v>25520</v>
      </c>
      <c r="L540" s="72">
        <f t="shared" si="200"/>
        <v>24578</v>
      </c>
      <c r="M540" s="252">
        <v>1222</v>
      </c>
      <c r="N540" s="252">
        <v>1332</v>
      </c>
      <c r="O540" s="252">
        <v>1324</v>
      </c>
      <c r="P540" s="252">
        <v>1395</v>
      </c>
      <c r="Q540" s="252">
        <v>1416</v>
      </c>
      <c r="R540" s="252">
        <v>1433</v>
      </c>
      <c r="S540" s="252">
        <v>1422</v>
      </c>
      <c r="T540" s="252">
        <v>1437</v>
      </c>
      <c r="U540" s="252">
        <v>1487</v>
      </c>
      <c r="V540" s="252">
        <v>1539</v>
      </c>
      <c r="W540" s="252">
        <v>1476</v>
      </c>
      <c r="X540" s="252">
        <v>1589</v>
      </c>
      <c r="Y540" s="252">
        <v>1458</v>
      </c>
      <c r="Z540" s="252">
        <v>1482</v>
      </c>
      <c r="AA540" s="252">
        <v>1491</v>
      </c>
      <c r="AB540" s="252">
        <v>1361</v>
      </c>
      <c r="AC540" s="252">
        <v>1343</v>
      </c>
      <c r="AD540" s="252">
        <v>1313</v>
      </c>
      <c r="AE540" s="252">
        <v>1304</v>
      </c>
      <c r="AF540" s="252">
        <v>1380</v>
      </c>
      <c r="AG540" s="252">
        <v>1401</v>
      </c>
      <c r="AH540" s="252">
        <v>1525</v>
      </c>
      <c r="AI540" s="252">
        <v>1664</v>
      </c>
      <c r="AJ540" s="252">
        <v>1745</v>
      </c>
      <c r="AK540" s="252">
        <v>1582</v>
      </c>
      <c r="AL540" s="252">
        <v>1605</v>
      </c>
      <c r="AM540" s="252">
        <v>1564</v>
      </c>
      <c r="AN540" s="252">
        <v>1645</v>
      </c>
      <c r="AO540" s="252">
        <v>1657</v>
      </c>
      <c r="AP540" s="252">
        <v>1662</v>
      </c>
      <c r="AQ540" s="252">
        <v>1826</v>
      </c>
      <c r="AR540" s="252">
        <v>1654</v>
      </c>
      <c r="AS540" s="252">
        <v>1547</v>
      </c>
      <c r="AT540" s="252">
        <v>1568</v>
      </c>
      <c r="AU540" s="252">
        <v>1536</v>
      </c>
      <c r="AV540" s="252">
        <v>1514</v>
      </c>
      <c r="AW540" s="252">
        <v>1441</v>
      </c>
      <c r="AX540" s="252">
        <v>1469</v>
      </c>
      <c r="AY540" s="252">
        <v>1406</v>
      </c>
      <c r="AZ540" s="252">
        <v>1497</v>
      </c>
      <c r="BA540" s="252">
        <v>1537</v>
      </c>
      <c r="BB540" s="252">
        <v>1377</v>
      </c>
      <c r="BC540" s="252">
        <v>1245</v>
      </c>
      <c r="BD540" s="252">
        <v>1321</v>
      </c>
      <c r="BE540" s="252">
        <v>1193</v>
      </c>
      <c r="BF540" s="252">
        <v>1294</v>
      </c>
      <c r="BG540" s="252">
        <v>1309</v>
      </c>
      <c r="BH540" s="252">
        <v>1485</v>
      </c>
      <c r="BI540" s="252">
        <v>1556</v>
      </c>
      <c r="BJ540" s="252">
        <v>1674</v>
      </c>
      <c r="BK540" s="252">
        <v>1600</v>
      </c>
      <c r="BL540" s="252">
        <v>1660</v>
      </c>
      <c r="BM540" s="252">
        <v>1591</v>
      </c>
      <c r="BN540" s="252">
        <v>1678</v>
      </c>
      <c r="BO540" s="252">
        <v>1629</v>
      </c>
      <c r="BP540" s="252">
        <v>1683</v>
      </c>
      <c r="BQ540" s="252">
        <v>1651</v>
      </c>
      <c r="BR540" s="252">
        <v>1518</v>
      </c>
      <c r="BS540" s="252">
        <v>1648</v>
      </c>
      <c r="BT540" s="252">
        <v>1541</v>
      </c>
      <c r="BU540" s="252">
        <v>1398</v>
      </c>
      <c r="BV540" s="252">
        <v>1407</v>
      </c>
      <c r="BW540" s="252">
        <v>1430</v>
      </c>
      <c r="BX540" s="252">
        <v>1415</v>
      </c>
      <c r="BY540" s="252">
        <v>1243</v>
      </c>
      <c r="BZ540" s="252">
        <v>1212</v>
      </c>
      <c r="CA540" s="252">
        <v>1257</v>
      </c>
      <c r="CB540" s="252">
        <v>1235</v>
      </c>
      <c r="CC540" s="252">
        <v>1267</v>
      </c>
      <c r="CD540" s="252">
        <v>1242</v>
      </c>
      <c r="CE540" s="252">
        <v>1291</v>
      </c>
      <c r="CF540" s="252">
        <v>1296</v>
      </c>
      <c r="CG540" s="252">
        <v>1353</v>
      </c>
      <c r="CH540" s="252">
        <v>1414</v>
      </c>
      <c r="CI540" s="252">
        <v>1090</v>
      </c>
      <c r="CJ540" s="252">
        <v>1034</v>
      </c>
      <c r="CK540" s="252">
        <v>941</v>
      </c>
      <c r="CL540" s="252">
        <v>829</v>
      </c>
      <c r="CM540" s="252">
        <v>809</v>
      </c>
      <c r="CN540" s="252">
        <v>727</v>
      </c>
      <c r="CO540" s="252">
        <v>643</v>
      </c>
      <c r="CP540" s="252">
        <v>590</v>
      </c>
      <c r="CQ540" s="252">
        <v>557</v>
      </c>
      <c r="CR540" s="252">
        <v>451</v>
      </c>
      <c r="CS540" s="252">
        <v>410</v>
      </c>
      <c r="CT540" s="252">
        <v>387</v>
      </c>
      <c r="CU540" s="252">
        <v>367</v>
      </c>
      <c r="CV540" s="252">
        <v>285</v>
      </c>
      <c r="CW540" s="252">
        <v>222</v>
      </c>
      <c r="CX540" s="252">
        <v>174</v>
      </c>
      <c r="CY540" s="252">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 x14ac:dyDescent="0.25">
      <c r="A541" s="52" t="s">
        <v>452</v>
      </c>
      <c r="B541" s="2" t="s">
        <v>344</v>
      </c>
      <c r="C541" s="51" t="str">
        <f t="shared" si="182"/>
        <v>LA Wales - Swansea</v>
      </c>
      <c r="D541" s="72">
        <f t="shared" si="192"/>
        <v>98412</v>
      </c>
      <c r="E541" s="72">
        <f t="shared" si="193"/>
        <v>101311</v>
      </c>
      <c r="F541" s="73">
        <f t="shared" si="194"/>
        <v>246563</v>
      </c>
      <c r="G541" s="73">
        <f t="shared" si="195"/>
        <v>122688</v>
      </c>
      <c r="H541" s="74">
        <f t="shared" si="196"/>
        <v>123875</v>
      </c>
      <c r="I541" s="74">
        <f t="shared" si="197"/>
        <v>98412</v>
      </c>
      <c r="J541" s="74">
        <f t="shared" si="198"/>
        <v>101311</v>
      </c>
      <c r="K541" s="71">
        <f t="shared" si="199"/>
        <v>24276</v>
      </c>
      <c r="L541" s="72">
        <f t="shared" si="200"/>
        <v>22564</v>
      </c>
      <c r="M541" s="252">
        <v>1062</v>
      </c>
      <c r="N541" s="252">
        <v>1200</v>
      </c>
      <c r="O541" s="252">
        <v>1245</v>
      </c>
      <c r="P541" s="252">
        <v>1233</v>
      </c>
      <c r="Q541" s="252">
        <v>1367</v>
      </c>
      <c r="R541" s="252">
        <v>1306</v>
      </c>
      <c r="S541" s="252">
        <v>1391</v>
      </c>
      <c r="T541" s="252">
        <v>1415</v>
      </c>
      <c r="U541" s="252">
        <v>1484</v>
      </c>
      <c r="V541" s="252">
        <v>1458</v>
      </c>
      <c r="W541" s="252">
        <v>1391</v>
      </c>
      <c r="X541" s="252">
        <v>1410</v>
      </c>
      <c r="Y541" s="252">
        <v>1428</v>
      </c>
      <c r="Z541" s="252">
        <v>1389</v>
      </c>
      <c r="AA541" s="252">
        <v>1380</v>
      </c>
      <c r="AB541" s="252">
        <v>1364</v>
      </c>
      <c r="AC541" s="252">
        <v>1376</v>
      </c>
      <c r="AD541" s="252">
        <v>1377</v>
      </c>
      <c r="AE541" s="252">
        <v>1386</v>
      </c>
      <c r="AF541" s="252">
        <v>1794</v>
      </c>
      <c r="AG541" s="252">
        <v>2463</v>
      </c>
      <c r="AH541" s="252">
        <v>2789</v>
      </c>
      <c r="AI541" s="252">
        <v>2556</v>
      </c>
      <c r="AJ541" s="252">
        <v>2324</v>
      </c>
      <c r="AK541" s="252">
        <v>2089</v>
      </c>
      <c r="AL541" s="252">
        <v>1797</v>
      </c>
      <c r="AM541" s="252">
        <v>1990</v>
      </c>
      <c r="AN541" s="252">
        <v>1956</v>
      </c>
      <c r="AO541" s="252">
        <v>1988</v>
      </c>
      <c r="AP541" s="252">
        <v>1865</v>
      </c>
      <c r="AQ541" s="252">
        <v>1910</v>
      </c>
      <c r="AR541" s="252">
        <v>1621</v>
      </c>
      <c r="AS541" s="252">
        <v>1509</v>
      </c>
      <c r="AT541" s="252">
        <v>1393</v>
      </c>
      <c r="AU541" s="252">
        <v>1547</v>
      </c>
      <c r="AV541" s="252">
        <v>1599</v>
      </c>
      <c r="AW541" s="252">
        <v>1491</v>
      </c>
      <c r="AX541" s="252">
        <v>1429</v>
      </c>
      <c r="AY541" s="252">
        <v>1524</v>
      </c>
      <c r="AZ541" s="252">
        <v>1500</v>
      </c>
      <c r="BA541" s="252">
        <v>1583</v>
      </c>
      <c r="BB541" s="252">
        <v>1335</v>
      </c>
      <c r="BC541" s="252">
        <v>1239</v>
      </c>
      <c r="BD541" s="252">
        <v>1464</v>
      </c>
      <c r="BE541" s="252">
        <v>1325</v>
      </c>
      <c r="BF541" s="252">
        <v>1324</v>
      </c>
      <c r="BG541" s="252">
        <v>1404</v>
      </c>
      <c r="BH541" s="252">
        <v>1449</v>
      </c>
      <c r="BI541" s="252">
        <v>1458</v>
      </c>
      <c r="BJ541" s="252">
        <v>1458</v>
      </c>
      <c r="BK541" s="252">
        <v>1423</v>
      </c>
      <c r="BL541" s="252">
        <v>1635</v>
      </c>
      <c r="BM541" s="252">
        <v>1553</v>
      </c>
      <c r="BN541" s="252">
        <v>1578</v>
      </c>
      <c r="BO541" s="252">
        <v>1551</v>
      </c>
      <c r="BP541" s="252">
        <v>1668</v>
      </c>
      <c r="BQ541" s="252">
        <v>1577</v>
      </c>
      <c r="BR541" s="252">
        <v>1494</v>
      </c>
      <c r="BS541" s="252">
        <v>1577</v>
      </c>
      <c r="BT541" s="252">
        <v>1447</v>
      </c>
      <c r="BU541" s="252">
        <v>1403</v>
      </c>
      <c r="BV541" s="252">
        <v>1347</v>
      </c>
      <c r="BW541" s="252">
        <v>1388</v>
      </c>
      <c r="BX541" s="252">
        <v>1310</v>
      </c>
      <c r="BY541" s="252">
        <v>1211</v>
      </c>
      <c r="BZ541" s="252">
        <v>1235</v>
      </c>
      <c r="CA541" s="252">
        <v>1225</v>
      </c>
      <c r="CB541" s="252">
        <v>1260</v>
      </c>
      <c r="CC541" s="252">
        <v>1233</v>
      </c>
      <c r="CD541" s="252">
        <v>1108</v>
      </c>
      <c r="CE541" s="252">
        <v>1217</v>
      </c>
      <c r="CF541" s="252">
        <v>1247</v>
      </c>
      <c r="CG541" s="252">
        <v>1268</v>
      </c>
      <c r="CH541" s="252">
        <v>1403</v>
      </c>
      <c r="CI541" s="252">
        <v>932</v>
      </c>
      <c r="CJ541" s="252">
        <v>978</v>
      </c>
      <c r="CK541" s="252">
        <v>948</v>
      </c>
      <c r="CL541" s="252">
        <v>921</v>
      </c>
      <c r="CM541" s="252">
        <v>767</v>
      </c>
      <c r="CN541" s="252">
        <v>684</v>
      </c>
      <c r="CO541" s="252">
        <v>670</v>
      </c>
      <c r="CP541" s="252">
        <v>608</v>
      </c>
      <c r="CQ541" s="252">
        <v>595</v>
      </c>
      <c r="CR541" s="252">
        <v>512</v>
      </c>
      <c r="CS541" s="252">
        <v>502</v>
      </c>
      <c r="CT541" s="252">
        <v>443</v>
      </c>
      <c r="CU541" s="252">
        <v>356</v>
      </c>
      <c r="CV541" s="252">
        <v>309</v>
      </c>
      <c r="CW541" s="252">
        <v>308</v>
      </c>
      <c r="CX541" s="252">
        <v>231</v>
      </c>
      <c r="CY541" s="252">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 x14ac:dyDescent="0.25">
      <c r="A542" s="52" t="s">
        <v>452</v>
      </c>
      <c r="B542" s="2" t="s">
        <v>399</v>
      </c>
      <c r="C542" s="51" t="str">
        <f t="shared" si="182"/>
        <v>LA Wales - Torfaen</v>
      </c>
      <c r="D542" s="72">
        <f t="shared" si="192"/>
        <v>36200</v>
      </c>
      <c r="E542" s="72">
        <f t="shared" si="193"/>
        <v>39169</v>
      </c>
      <c r="F542" s="73">
        <f t="shared" si="194"/>
        <v>94832</v>
      </c>
      <c r="G542" s="73">
        <f t="shared" si="195"/>
        <v>46183</v>
      </c>
      <c r="H542" s="74">
        <f t="shared" si="196"/>
        <v>48649</v>
      </c>
      <c r="I542" s="74">
        <f t="shared" si="197"/>
        <v>36200</v>
      </c>
      <c r="J542" s="74">
        <f t="shared" si="198"/>
        <v>39169</v>
      </c>
      <c r="K542" s="71">
        <f t="shared" si="199"/>
        <v>9983</v>
      </c>
      <c r="L542" s="72">
        <f t="shared" si="200"/>
        <v>9480</v>
      </c>
      <c r="M542" s="252">
        <v>485</v>
      </c>
      <c r="N542" s="252">
        <v>550</v>
      </c>
      <c r="O542" s="252">
        <v>490</v>
      </c>
      <c r="P542" s="252">
        <v>562</v>
      </c>
      <c r="Q542" s="252">
        <v>548</v>
      </c>
      <c r="R542" s="252">
        <v>531</v>
      </c>
      <c r="S542" s="252">
        <v>567</v>
      </c>
      <c r="T542" s="252">
        <v>567</v>
      </c>
      <c r="U542" s="252">
        <v>610</v>
      </c>
      <c r="V542" s="252">
        <v>603</v>
      </c>
      <c r="W542" s="252">
        <v>625</v>
      </c>
      <c r="X542" s="252">
        <v>576</v>
      </c>
      <c r="Y542" s="252">
        <v>580</v>
      </c>
      <c r="Z542" s="252">
        <v>554</v>
      </c>
      <c r="AA542" s="252">
        <v>566</v>
      </c>
      <c r="AB542" s="252">
        <v>572</v>
      </c>
      <c r="AC542" s="252">
        <v>489</v>
      </c>
      <c r="AD542" s="252">
        <v>508</v>
      </c>
      <c r="AE542" s="252">
        <v>499</v>
      </c>
      <c r="AF542" s="252">
        <v>490</v>
      </c>
      <c r="AG542" s="252">
        <v>495</v>
      </c>
      <c r="AH542" s="252">
        <v>508</v>
      </c>
      <c r="AI542" s="252">
        <v>513</v>
      </c>
      <c r="AJ542" s="252">
        <v>626</v>
      </c>
      <c r="AK542" s="252">
        <v>617</v>
      </c>
      <c r="AL542" s="252">
        <v>610</v>
      </c>
      <c r="AM542" s="252">
        <v>609</v>
      </c>
      <c r="AN542" s="252">
        <v>568</v>
      </c>
      <c r="AO542" s="252">
        <v>620</v>
      </c>
      <c r="AP542" s="252">
        <v>694</v>
      </c>
      <c r="AQ542" s="252">
        <v>633</v>
      </c>
      <c r="AR542" s="252">
        <v>654</v>
      </c>
      <c r="AS542" s="252">
        <v>553</v>
      </c>
      <c r="AT542" s="252">
        <v>547</v>
      </c>
      <c r="AU542" s="252">
        <v>608</v>
      </c>
      <c r="AV542" s="252">
        <v>595</v>
      </c>
      <c r="AW542" s="252">
        <v>582</v>
      </c>
      <c r="AX542" s="252">
        <v>573</v>
      </c>
      <c r="AY542" s="252">
        <v>539</v>
      </c>
      <c r="AZ542" s="252">
        <v>537</v>
      </c>
      <c r="BA542" s="252">
        <v>539</v>
      </c>
      <c r="BB542" s="252">
        <v>542</v>
      </c>
      <c r="BC542" s="252">
        <v>455</v>
      </c>
      <c r="BD542" s="252">
        <v>496</v>
      </c>
      <c r="BE542" s="252">
        <v>437</v>
      </c>
      <c r="BF542" s="252">
        <v>472</v>
      </c>
      <c r="BG542" s="252">
        <v>514</v>
      </c>
      <c r="BH542" s="252">
        <v>552</v>
      </c>
      <c r="BI542" s="252">
        <v>566</v>
      </c>
      <c r="BJ542" s="252">
        <v>627</v>
      </c>
      <c r="BK542" s="252">
        <v>649</v>
      </c>
      <c r="BL542" s="252">
        <v>654</v>
      </c>
      <c r="BM542" s="252">
        <v>620</v>
      </c>
      <c r="BN542" s="252">
        <v>627</v>
      </c>
      <c r="BO542" s="252">
        <v>636</v>
      </c>
      <c r="BP542" s="252">
        <v>723</v>
      </c>
      <c r="BQ542" s="252">
        <v>646</v>
      </c>
      <c r="BR542" s="252">
        <v>687</v>
      </c>
      <c r="BS542" s="252">
        <v>673</v>
      </c>
      <c r="BT542" s="252">
        <v>633</v>
      </c>
      <c r="BU542" s="252">
        <v>601</v>
      </c>
      <c r="BV542" s="252">
        <v>618</v>
      </c>
      <c r="BW542" s="252">
        <v>595</v>
      </c>
      <c r="BX542" s="252">
        <v>531</v>
      </c>
      <c r="BY542" s="252">
        <v>499</v>
      </c>
      <c r="BZ542" s="252">
        <v>483</v>
      </c>
      <c r="CA542" s="252">
        <v>550</v>
      </c>
      <c r="CB542" s="252">
        <v>494</v>
      </c>
      <c r="CC542" s="252">
        <v>502</v>
      </c>
      <c r="CD542" s="252">
        <v>529</v>
      </c>
      <c r="CE542" s="252">
        <v>499</v>
      </c>
      <c r="CF542" s="252">
        <v>498</v>
      </c>
      <c r="CG542" s="252">
        <v>520</v>
      </c>
      <c r="CH542" s="252">
        <v>577</v>
      </c>
      <c r="CI542" s="252">
        <v>416</v>
      </c>
      <c r="CJ542" s="252">
        <v>430</v>
      </c>
      <c r="CK542" s="252">
        <v>383</v>
      </c>
      <c r="CL542" s="252">
        <v>339</v>
      </c>
      <c r="CM542" s="252">
        <v>302</v>
      </c>
      <c r="CN542" s="252">
        <v>288</v>
      </c>
      <c r="CO542" s="252">
        <v>272</v>
      </c>
      <c r="CP542" s="252">
        <v>261</v>
      </c>
      <c r="CQ542" s="252">
        <v>252</v>
      </c>
      <c r="CR542" s="252">
        <v>199</v>
      </c>
      <c r="CS542" s="252">
        <v>182</v>
      </c>
      <c r="CT542" s="252">
        <v>161</v>
      </c>
      <c r="CU542" s="252">
        <v>162</v>
      </c>
      <c r="CV542" s="252">
        <v>148</v>
      </c>
      <c r="CW542" s="252">
        <v>104</v>
      </c>
      <c r="CX542" s="252">
        <v>81</v>
      </c>
      <c r="CY542" s="252">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 x14ac:dyDescent="0.25">
      <c r="A543" s="52" t="s">
        <v>452</v>
      </c>
      <c r="B543" s="2" t="s">
        <v>403</v>
      </c>
      <c r="C543" s="51" t="str">
        <f t="shared" si="182"/>
        <v>LA Wales - Vale of Glamorgan</v>
      </c>
      <c r="D543" s="72">
        <f t="shared" si="192"/>
        <v>51640</v>
      </c>
      <c r="E543" s="72">
        <f t="shared" si="193"/>
        <v>55763</v>
      </c>
      <c r="F543" s="73">
        <f t="shared" si="194"/>
        <v>135295</v>
      </c>
      <c r="G543" s="73">
        <f t="shared" si="195"/>
        <v>65715</v>
      </c>
      <c r="H543" s="74">
        <f t="shared" si="196"/>
        <v>69580</v>
      </c>
      <c r="I543" s="74">
        <f t="shared" si="197"/>
        <v>51640</v>
      </c>
      <c r="J543" s="74">
        <f t="shared" si="198"/>
        <v>55763</v>
      </c>
      <c r="K543" s="71">
        <f t="shared" si="199"/>
        <v>14075</v>
      </c>
      <c r="L543" s="72">
        <f t="shared" si="200"/>
        <v>13817</v>
      </c>
      <c r="M543" s="252">
        <v>619</v>
      </c>
      <c r="N543" s="252">
        <v>646</v>
      </c>
      <c r="O543" s="252">
        <v>687</v>
      </c>
      <c r="P543" s="252">
        <v>784</v>
      </c>
      <c r="Q543" s="252">
        <v>753</v>
      </c>
      <c r="R543" s="252">
        <v>777</v>
      </c>
      <c r="S543" s="252">
        <v>790</v>
      </c>
      <c r="T543" s="252">
        <v>826</v>
      </c>
      <c r="U543" s="252">
        <v>843</v>
      </c>
      <c r="V543" s="252">
        <v>797</v>
      </c>
      <c r="W543" s="252">
        <v>875</v>
      </c>
      <c r="X543" s="252">
        <v>871</v>
      </c>
      <c r="Y543" s="252">
        <v>888</v>
      </c>
      <c r="Z543" s="252">
        <v>838</v>
      </c>
      <c r="AA543" s="252">
        <v>799</v>
      </c>
      <c r="AB543" s="252">
        <v>768</v>
      </c>
      <c r="AC543" s="252">
        <v>711</v>
      </c>
      <c r="AD543" s="252">
        <v>803</v>
      </c>
      <c r="AE543" s="252">
        <v>754</v>
      </c>
      <c r="AF543" s="252">
        <v>643</v>
      </c>
      <c r="AG543" s="252">
        <v>672</v>
      </c>
      <c r="AH543" s="252">
        <v>677</v>
      </c>
      <c r="AI543" s="252">
        <v>793</v>
      </c>
      <c r="AJ543" s="252">
        <v>749</v>
      </c>
      <c r="AK543" s="252">
        <v>782</v>
      </c>
      <c r="AL543" s="252">
        <v>802</v>
      </c>
      <c r="AM543" s="252">
        <v>820</v>
      </c>
      <c r="AN543" s="252">
        <v>738</v>
      </c>
      <c r="AO543" s="252">
        <v>744</v>
      </c>
      <c r="AP543" s="252">
        <v>854</v>
      </c>
      <c r="AQ543" s="252">
        <v>793</v>
      </c>
      <c r="AR543" s="252">
        <v>791</v>
      </c>
      <c r="AS543" s="252">
        <v>777</v>
      </c>
      <c r="AT543" s="252">
        <v>774</v>
      </c>
      <c r="AU543" s="252">
        <v>835</v>
      </c>
      <c r="AV543" s="252">
        <v>787</v>
      </c>
      <c r="AW543" s="252">
        <v>797</v>
      </c>
      <c r="AX543" s="252">
        <v>803</v>
      </c>
      <c r="AY543" s="252">
        <v>773</v>
      </c>
      <c r="AZ543" s="252">
        <v>901</v>
      </c>
      <c r="BA543" s="252">
        <v>873</v>
      </c>
      <c r="BB543" s="252">
        <v>855</v>
      </c>
      <c r="BC543" s="252">
        <v>780</v>
      </c>
      <c r="BD543" s="252">
        <v>803</v>
      </c>
      <c r="BE543" s="252">
        <v>810</v>
      </c>
      <c r="BF543" s="252">
        <v>822</v>
      </c>
      <c r="BG543" s="252">
        <v>819</v>
      </c>
      <c r="BH543" s="252">
        <v>873</v>
      </c>
      <c r="BI543" s="252">
        <v>945</v>
      </c>
      <c r="BJ543" s="252">
        <v>869</v>
      </c>
      <c r="BK543" s="252">
        <v>846</v>
      </c>
      <c r="BL543" s="252">
        <v>885</v>
      </c>
      <c r="BM543" s="252">
        <v>912</v>
      </c>
      <c r="BN543" s="252">
        <v>982</v>
      </c>
      <c r="BO543" s="252">
        <v>841</v>
      </c>
      <c r="BP543" s="252">
        <v>918</v>
      </c>
      <c r="BQ543" s="252">
        <v>944</v>
      </c>
      <c r="BR543" s="252">
        <v>918</v>
      </c>
      <c r="BS543" s="252">
        <v>933</v>
      </c>
      <c r="BT543" s="252">
        <v>920</v>
      </c>
      <c r="BU543" s="252">
        <v>871</v>
      </c>
      <c r="BV543" s="252">
        <v>850</v>
      </c>
      <c r="BW543" s="252">
        <v>813</v>
      </c>
      <c r="BX543" s="252">
        <v>816</v>
      </c>
      <c r="BY543" s="252">
        <v>776</v>
      </c>
      <c r="BZ543" s="252">
        <v>768</v>
      </c>
      <c r="CA543" s="252">
        <v>786</v>
      </c>
      <c r="CB543" s="252">
        <v>821</v>
      </c>
      <c r="CC543" s="252">
        <v>719</v>
      </c>
      <c r="CD543" s="252">
        <v>703</v>
      </c>
      <c r="CE543" s="252">
        <v>694</v>
      </c>
      <c r="CF543" s="252">
        <v>713</v>
      </c>
      <c r="CG543" s="252">
        <v>749</v>
      </c>
      <c r="CH543" s="252">
        <v>840</v>
      </c>
      <c r="CI543" s="252">
        <v>579</v>
      </c>
      <c r="CJ543" s="252">
        <v>592</v>
      </c>
      <c r="CK543" s="252">
        <v>627</v>
      </c>
      <c r="CL543" s="252">
        <v>526</v>
      </c>
      <c r="CM543" s="252">
        <v>456</v>
      </c>
      <c r="CN543" s="252">
        <v>420</v>
      </c>
      <c r="CO543" s="252">
        <v>391</v>
      </c>
      <c r="CP543" s="252">
        <v>370</v>
      </c>
      <c r="CQ543" s="252">
        <v>345</v>
      </c>
      <c r="CR543" s="252">
        <v>304</v>
      </c>
      <c r="CS543" s="252">
        <v>255</v>
      </c>
      <c r="CT543" s="252">
        <v>218</v>
      </c>
      <c r="CU543" s="252">
        <v>213</v>
      </c>
      <c r="CV543" s="252">
        <v>187</v>
      </c>
      <c r="CW543" s="252">
        <v>156</v>
      </c>
      <c r="CX543" s="252">
        <v>122</v>
      </c>
      <c r="CY543" s="252">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 x14ac:dyDescent="0.25">
      <c r="A544" s="52" t="s">
        <v>452</v>
      </c>
      <c r="B544" s="2" t="s">
        <v>422</v>
      </c>
      <c r="C544" s="51" t="str">
        <f t="shared" si="182"/>
        <v>LA Wales - Wrexham</v>
      </c>
      <c r="D544" s="72">
        <f t="shared" si="192"/>
        <v>53663</v>
      </c>
      <c r="E544" s="72">
        <f t="shared" si="193"/>
        <v>53479</v>
      </c>
      <c r="F544" s="73">
        <f t="shared" si="194"/>
        <v>136055</v>
      </c>
      <c r="G544" s="73">
        <f t="shared" si="195"/>
        <v>68526</v>
      </c>
      <c r="H544" s="74">
        <f t="shared" si="196"/>
        <v>67529</v>
      </c>
      <c r="I544" s="74">
        <f t="shared" si="197"/>
        <v>53663</v>
      </c>
      <c r="J544" s="74">
        <f t="shared" si="198"/>
        <v>53479</v>
      </c>
      <c r="K544" s="71">
        <f t="shared" si="199"/>
        <v>14863</v>
      </c>
      <c r="L544" s="72">
        <f t="shared" si="200"/>
        <v>14050</v>
      </c>
      <c r="M544" s="252">
        <v>718</v>
      </c>
      <c r="N544" s="252">
        <v>713</v>
      </c>
      <c r="O544" s="252">
        <v>739</v>
      </c>
      <c r="P544" s="252">
        <v>822</v>
      </c>
      <c r="Q544" s="252">
        <v>808</v>
      </c>
      <c r="R544" s="252">
        <v>793</v>
      </c>
      <c r="S544" s="252">
        <v>764</v>
      </c>
      <c r="T544" s="252">
        <v>871</v>
      </c>
      <c r="U544" s="252">
        <v>863</v>
      </c>
      <c r="V544" s="252">
        <v>917</v>
      </c>
      <c r="W544" s="252">
        <v>932</v>
      </c>
      <c r="X544" s="252">
        <v>916</v>
      </c>
      <c r="Y544" s="252">
        <v>858</v>
      </c>
      <c r="Z544" s="252">
        <v>884</v>
      </c>
      <c r="AA544" s="252">
        <v>866</v>
      </c>
      <c r="AB544" s="252">
        <v>851</v>
      </c>
      <c r="AC544" s="252">
        <v>792</v>
      </c>
      <c r="AD544" s="252">
        <v>756</v>
      </c>
      <c r="AE544" s="252">
        <v>750</v>
      </c>
      <c r="AF544" s="252">
        <v>717</v>
      </c>
      <c r="AG544" s="252">
        <v>692</v>
      </c>
      <c r="AH544" s="252">
        <v>716</v>
      </c>
      <c r="AI544" s="252">
        <v>771</v>
      </c>
      <c r="AJ544" s="252">
        <v>810</v>
      </c>
      <c r="AK544" s="252">
        <v>837</v>
      </c>
      <c r="AL544" s="252">
        <v>806</v>
      </c>
      <c r="AM544" s="252">
        <v>820</v>
      </c>
      <c r="AN544" s="252">
        <v>881</v>
      </c>
      <c r="AO544" s="252">
        <v>810</v>
      </c>
      <c r="AP544" s="252">
        <v>915</v>
      </c>
      <c r="AQ544" s="252">
        <v>845</v>
      </c>
      <c r="AR544" s="252">
        <v>911</v>
      </c>
      <c r="AS544" s="252">
        <v>916</v>
      </c>
      <c r="AT544" s="252">
        <v>852</v>
      </c>
      <c r="AU544" s="252">
        <v>836</v>
      </c>
      <c r="AV544" s="252">
        <v>951</v>
      </c>
      <c r="AW544" s="252">
        <v>838</v>
      </c>
      <c r="AX544" s="252">
        <v>896</v>
      </c>
      <c r="AY544" s="252">
        <v>850</v>
      </c>
      <c r="AZ544" s="252">
        <v>977</v>
      </c>
      <c r="BA544" s="252">
        <v>894</v>
      </c>
      <c r="BB544" s="252">
        <v>855</v>
      </c>
      <c r="BC544" s="252">
        <v>693</v>
      </c>
      <c r="BD544" s="252">
        <v>768</v>
      </c>
      <c r="BE544" s="252">
        <v>782</v>
      </c>
      <c r="BF544" s="252">
        <v>851</v>
      </c>
      <c r="BG544" s="252">
        <v>813</v>
      </c>
      <c r="BH544" s="252">
        <v>920</v>
      </c>
      <c r="BI544" s="252">
        <v>1020</v>
      </c>
      <c r="BJ544" s="252">
        <v>999</v>
      </c>
      <c r="BK544" s="252">
        <v>971</v>
      </c>
      <c r="BL544" s="252">
        <v>956</v>
      </c>
      <c r="BM544" s="252">
        <v>929</v>
      </c>
      <c r="BN544" s="252">
        <v>891</v>
      </c>
      <c r="BO544" s="252">
        <v>976</v>
      </c>
      <c r="BP544" s="252">
        <v>1000</v>
      </c>
      <c r="BQ544" s="252">
        <v>990</v>
      </c>
      <c r="BR544" s="252">
        <v>958</v>
      </c>
      <c r="BS544" s="252">
        <v>932</v>
      </c>
      <c r="BT544" s="252">
        <v>894</v>
      </c>
      <c r="BU544" s="252">
        <v>853</v>
      </c>
      <c r="BV544" s="252">
        <v>757</v>
      </c>
      <c r="BW544" s="252">
        <v>815</v>
      </c>
      <c r="BX544" s="252">
        <v>813</v>
      </c>
      <c r="BY544" s="252">
        <v>803</v>
      </c>
      <c r="BZ544" s="252">
        <v>734</v>
      </c>
      <c r="CA544" s="252">
        <v>762</v>
      </c>
      <c r="CB544" s="252">
        <v>767</v>
      </c>
      <c r="CC544" s="252">
        <v>726</v>
      </c>
      <c r="CD544" s="252">
        <v>706</v>
      </c>
      <c r="CE544" s="252">
        <v>708</v>
      </c>
      <c r="CF544" s="252">
        <v>765</v>
      </c>
      <c r="CG544" s="252">
        <v>780</v>
      </c>
      <c r="CH544" s="252">
        <v>836</v>
      </c>
      <c r="CI544" s="252">
        <v>631</v>
      </c>
      <c r="CJ544" s="252">
        <v>585</v>
      </c>
      <c r="CK544" s="252">
        <v>573</v>
      </c>
      <c r="CL544" s="252">
        <v>585</v>
      </c>
      <c r="CM544" s="252">
        <v>476</v>
      </c>
      <c r="CN544" s="252">
        <v>420</v>
      </c>
      <c r="CO544" s="252">
        <v>392</v>
      </c>
      <c r="CP544" s="252">
        <v>365</v>
      </c>
      <c r="CQ544" s="252">
        <v>354</v>
      </c>
      <c r="CR544" s="252">
        <v>293</v>
      </c>
      <c r="CS544" s="252">
        <v>274</v>
      </c>
      <c r="CT544" s="252">
        <v>239</v>
      </c>
      <c r="CU544" s="252">
        <v>188</v>
      </c>
      <c r="CV544" s="252">
        <v>194</v>
      </c>
      <c r="CW544" s="252">
        <v>157</v>
      </c>
      <c r="CX544" s="252">
        <v>147</v>
      </c>
      <c r="CY544" s="252">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59" customFormat="1" x14ac:dyDescent="0.25">
      <c r="A545" s="155"/>
      <c r="B545" s="165"/>
      <c r="C545" s="155"/>
      <c r="D545" s="157">
        <f>SUM(D523:D544)</f>
        <v>1240703</v>
      </c>
      <c r="E545" s="157">
        <f t="shared" ref="E545:L545" si="210">SUM(E523:E544)</f>
        <v>1299011</v>
      </c>
      <c r="F545" s="157">
        <f t="shared" si="210"/>
        <v>3169586</v>
      </c>
      <c r="G545" s="157">
        <f t="shared" si="210"/>
        <v>1563524</v>
      </c>
      <c r="H545" s="157">
        <f t="shared" si="210"/>
        <v>1606062</v>
      </c>
      <c r="I545" s="157">
        <f t="shared" si="210"/>
        <v>1240703</v>
      </c>
      <c r="J545" s="157">
        <f t="shared" si="210"/>
        <v>1299011</v>
      </c>
      <c r="K545" s="157">
        <f t="shared" si="210"/>
        <v>322821</v>
      </c>
      <c r="L545" s="157">
        <f t="shared" si="210"/>
        <v>307051</v>
      </c>
      <c r="M545" s="158"/>
      <c r="N545" s="158"/>
      <c r="O545" s="158"/>
      <c r="P545" s="158"/>
      <c r="Q545" s="158"/>
      <c r="R545" s="158"/>
      <c r="S545" s="158"/>
      <c r="T545" s="158"/>
      <c r="U545" s="158"/>
      <c r="V545" s="158"/>
      <c r="W545" s="158"/>
      <c r="X545" s="158"/>
      <c r="Y545" s="158"/>
      <c r="Z545" s="158"/>
      <c r="AA545" s="158"/>
      <c r="AB545" s="158"/>
      <c r="AC545" s="158"/>
      <c r="AD545" s="158"/>
      <c r="AE545" s="158"/>
      <c r="AF545" s="158"/>
      <c r="AG545" s="158"/>
      <c r="AH545" s="158"/>
      <c r="AI545" s="158"/>
      <c r="AJ545" s="158"/>
      <c r="AK545" s="158"/>
      <c r="AL545" s="158"/>
      <c r="AM545" s="158"/>
      <c r="AN545" s="158"/>
      <c r="AO545" s="158"/>
      <c r="AP545" s="158"/>
      <c r="AQ545" s="158"/>
      <c r="AR545" s="158"/>
      <c r="AS545" s="158"/>
      <c r="AT545" s="158"/>
      <c r="AU545" s="158"/>
      <c r="AV545" s="158"/>
      <c r="AW545" s="158"/>
      <c r="AX545" s="158"/>
      <c r="AY545" s="158"/>
      <c r="AZ545" s="158"/>
      <c r="BA545" s="158"/>
      <c r="BB545" s="158"/>
      <c r="BC545" s="158"/>
      <c r="BD545" s="158"/>
      <c r="BE545" s="158"/>
      <c r="BF545" s="158"/>
      <c r="BG545" s="158"/>
      <c r="BH545" s="158"/>
      <c r="BI545" s="158"/>
      <c r="BJ545" s="158"/>
      <c r="BK545" s="158"/>
      <c r="BL545" s="158"/>
      <c r="BM545" s="158"/>
      <c r="BN545" s="158"/>
      <c r="BO545" s="158"/>
      <c r="BP545" s="158"/>
      <c r="BQ545" s="158"/>
      <c r="BR545" s="158"/>
      <c r="BS545" s="158"/>
      <c r="BT545" s="158"/>
      <c r="BU545" s="158"/>
      <c r="BV545" s="158"/>
      <c r="BW545" s="158"/>
      <c r="BX545" s="158"/>
      <c r="BY545" s="158"/>
      <c r="BZ545" s="158"/>
      <c r="CA545" s="158"/>
      <c r="CB545" s="158"/>
      <c r="CC545" s="158"/>
      <c r="CD545" s="158"/>
      <c r="CE545" s="158"/>
      <c r="CF545" s="158"/>
      <c r="CG545" s="158"/>
      <c r="CH545" s="158"/>
      <c r="CI545" s="158"/>
      <c r="CJ545" s="158"/>
      <c r="CK545" s="158"/>
      <c r="CL545" s="158"/>
      <c r="CM545" s="158"/>
      <c r="CN545" s="158"/>
      <c r="CO545" s="158"/>
      <c r="CP545" s="158"/>
      <c r="CQ545" s="158"/>
      <c r="CR545" s="158"/>
      <c r="CS545" s="158"/>
      <c r="CT545" s="158"/>
      <c r="CU545" s="158"/>
      <c r="CV545" s="158"/>
      <c r="CW545" s="158"/>
      <c r="CX545" s="158"/>
      <c r="CY545" s="158"/>
      <c r="CZ545" s="158"/>
      <c r="DA545" s="158"/>
      <c r="DB545" s="158"/>
      <c r="DC545" s="158"/>
      <c r="DD545" s="158"/>
      <c r="DE545" s="158"/>
      <c r="DF545" s="158"/>
      <c r="DG545" s="158"/>
      <c r="DH545" s="158"/>
      <c r="DI545" s="158"/>
      <c r="DJ545" s="158"/>
      <c r="DK545" s="158"/>
      <c r="DL545" s="158"/>
      <c r="DM545" s="158"/>
      <c r="DN545" s="158"/>
      <c r="DO545" s="158"/>
      <c r="DP545" s="158"/>
      <c r="DQ545" s="158"/>
      <c r="DR545" s="158"/>
      <c r="DS545" s="158"/>
      <c r="DT545" s="158"/>
      <c r="DU545" s="158"/>
      <c r="DV545" s="158"/>
      <c r="DW545" s="158"/>
      <c r="DX545" s="158"/>
      <c r="DY545" s="158"/>
      <c r="DZ545" s="158"/>
      <c r="EA545" s="158"/>
      <c r="EB545" s="158"/>
      <c r="EC545" s="158"/>
      <c r="ED545" s="158"/>
      <c r="EE545" s="158"/>
      <c r="EF545" s="158"/>
      <c r="EG545" s="158"/>
      <c r="EH545" s="158"/>
      <c r="EI545" s="158"/>
      <c r="EJ545" s="158"/>
      <c r="EK545" s="158"/>
      <c r="EL545" s="158"/>
      <c r="EM545" s="158"/>
      <c r="EN545" s="158"/>
      <c r="EO545" s="158"/>
      <c r="EP545" s="158"/>
      <c r="EQ545" s="158"/>
      <c r="ER545" s="158"/>
      <c r="ES545" s="158"/>
      <c r="ET545" s="158"/>
      <c r="EU545" s="158"/>
      <c r="EV545" s="158"/>
      <c r="EW545" s="158"/>
      <c r="EX545" s="158"/>
      <c r="EY545" s="158"/>
      <c r="EZ545" s="158"/>
      <c r="FA545" s="158"/>
      <c r="FB545" s="158"/>
      <c r="FC545" s="158"/>
      <c r="FD545" s="158"/>
      <c r="FE545" s="158"/>
      <c r="FF545" s="158"/>
      <c r="FG545" s="158"/>
      <c r="FH545" s="158"/>
      <c r="FI545" s="158"/>
      <c r="FJ545" s="158"/>
      <c r="FK545" s="158"/>
      <c r="FL545" s="158"/>
      <c r="FM545" s="158"/>
      <c r="FN545" s="158"/>
      <c r="FO545" s="158"/>
      <c r="FP545" s="158"/>
      <c r="FQ545" s="158"/>
      <c r="FR545" s="158"/>
      <c r="FS545" s="158"/>
      <c r="FT545" s="158"/>
      <c r="FU545" s="158"/>
      <c r="FV545" s="158"/>
      <c r="FW545" s="158"/>
      <c r="FX545" s="158"/>
      <c r="FY545" s="158"/>
      <c r="FZ545" s="158"/>
      <c r="GA545" s="158"/>
      <c r="GB545" s="158"/>
      <c r="GC545" s="158"/>
      <c r="GD545" s="158"/>
      <c r="GE545" s="158"/>
      <c r="GF545" s="158"/>
      <c r="GG545" s="158"/>
      <c r="GH545" s="158"/>
      <c r="GI545" s="158"/>
      <c r="GJ545" s="158"/>
      <c r="GK545" s="158"/>
      <c r="GL545" s="157"/>
    </row>
    <row r="546" spans="1:194" s="2" customFormat="1" x14ac:dyDescent="0.25">
      <c r="A546" s="52" t="s">
        <v>453</v>
      </c>
      <c r="B546" s="2" t="s">
        <v>369</v>
      </c>
      <c r="C546" s="51" t="str">
        <f t="shared" si="182"/>
        <v>LA NI - Antrim and Newtownabbey</v>
      </c>
      <c r="D546" s="72">
        <f t="shared" si="192"/>
        <v>53099</v>
      </c>
      <c r="E546" s="72">
        <f t="shared" si="193"/>
        <v>57362</v>
      </c>
      <c r="F546" s="73">
        <f t="shared" ref="F546:F556" si="211">G546+H546</f>
        <v>143756</v>
      </c>
      <c r="G546" s="73">
        <f t="shared" ref="G546:G556" si="212">SUM(M546:CY546)</f>
        <v>70125</v>
      </c>
      <c r="H546" s="74">
        <f t="shared" ref="H546:H556" si="213">SUM(CZ546:GL546)</f>
        <v>73631</v>
      </c>
      <c r="I546" s="74">
        <f t="shared" ref="I546:I556" si="214">SUM(AE546:CY546)</f>
        <v>53099</v>
      </c>
      <c r="J546" s="74">
        <f t="shared" ref="J546:J556" si="215">SUM(DR546:GL546)</f>
        <v>57362</v>
      </c>
      <c r="K546" s="71">
        <f t="shared" ref="K546:K556" si="216">SUM(M546:AD546)</f>
        <v>17026</v>
      </c>
      <c r="L546" s="72">
        <f t="shared" ref="L546:L556" si="217">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25">
      <c r="A547" s="52" t="s">
        <v>453</v>
      </c>
      <c r="B547" s="2" t="s">
        <v>394</v>
      </c>
      <c r="C547" s="51" t="str">
        <f t="shared" si="182"/>
        <v>LA NI - Ards and North Down</v>
      </c>
      <c r="D547" s="72">
        <f t="shared" si="192"/>
        <v>61375</v>
      </c>
      <c r="E547" s="72">
        <f t="shared" si="193"/>
        <v>66978</v>
      </c>
      <c r="F547" s="73">
        <f t="shared" si="211"/>
        <v>162056</v>
      </c>
      <c r="G547" s="73">
        <f t="shared" si="212"/>
        <v>78706</v>
      </c>
      <c r="H547" s="74">
        <f t="shared" si="213"/>
        <v>83350</v>
      </c>
      <c r="I547" s="74">
        <f t="shared" si="214"/>
        <v>61375</v>
      </c>
      <c r="J547" s="74">
        <f t="shared" si="215"/>
        <v>66978</v>
      </c>
      <c r="K547" s="71">
        <f t="shared" si="216"/>
        <v>17331</v>
      </c>
      <c r="L547" s="72">
        <f t="shared" si="217"/>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25">
      <c r="A548" s="52" t="s">
        <v>453</v>
      </c>
      <c r="B548" s="2" t="s">
        <v>395</v>
      </c>
      <c r="C548" s="51" t="str">
        <f t="shared" si="182"/>
        <v>LA NI - Armagh City, Banbridge and Craigavon</v>
      </c>
      <c r="D548" s="72">
        <f t="shared" si="192"/>
        <v>80389</v>
      </c>
      <c r="E548" s="72">
        <f t="shared" si="193"/>
        <v>82720</v>
      </c>
      <c r="F548" s="73">
        <f t="shared" si="211"/>
        <v>217232</v>
      </c>
      <c r="G548" s="73">
        <f t="shared" si="212"/>
        <v>108068</v>
      </c>
      <c r="H548" s="74">
        <f t="shared" si="213"/>
        <v>109164</v>
      </c>
      <c r="I548" s="74">
        <f t="shared" si="214"/>
        <v>80389</v>
      </c>
      <c r="J548" s="74">
        <f t="shared" si="215"/>
        <v>82720</v>
      </c>
      <c r="K548" s="71">
        <f t="shared" si="216"/>
        <v>27679</v>
      </c>
      <c r="L548" s="72">
        <f t="shared" si="217"/>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25">
      <c r="A549" s="52" t="s">
        <v>453</v>
      </c>
      <c r="B549" s="2" t="s">
        <v>370</v>
      </c>
      <c r="C549" s="51" t="str">
        <f t="shared" si="182"/>
        <v>LA NI - Belfast</v>
      </c>
      <c r="D549" s="72">
        <f t="shared" si="192"/>
        <v>127758</v>
      </c>
      <c r="E549" s="72">
        <f t="shared" si="193"/>
        <v>139032</v>
      </c>
      <c r="F549" s="73">
        <f t="shared" si="211"/>
        <v>342560</v>
      </c>
      <c r="G549" s="73">
        <f t="shared" si="212"/>
        <v>166694</v>
      </c>
      <c r="H549" s="74">
        <f t="shared" si="213"/>
        <v>175866</v>
      </c>
      <c r="I549" s="74">
        <f t="shared" si="214"/>
        <v>127758</v>
      </c>
      <c r="J549" s="74">
        <f t="shared" si="215"/>
        <v>139032</v>
      </c>
      <c r="K549" s="71">
        <f t="shared" si="216"/>
        <v>38936</v>
      </c>
      <c r="L549" s="72">
        <f t="shared" si="217"/>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25">
      <c r="A550" s="52" t="s">
        <v>453</v>
      </c>
      <c r="B550" s="2" t="s">
        <v>371</v>
      </c>
      <c r="C550" s="51" t="str">
        <f t="shared" si="182"/>
        <v>LA NI - Causeway Coast and Glens</v>
      </c>
      <c r="D550" s="72">
        <f t="shared" si="192"/>
        <v>55366</v>
      </c>
      <c r="E550" s="72">
        <f t="shared" si="193"/>
        <v>57538</v>
      </c>
      <c r="F550" s="73">
        <f t="shared" si="211"/>
        <v>144943</v>
      </c>
      <c r="G550" s="73">
        <f t="shared" si="212"/>
        <v>71839</v>
      </c>
      <c r="H550" s="74">
        <f t="shared" si="213"/>
        <v>73104</v>
      </c>
      <c r="I550" s="74">
        <f t="shared" si="214"/>
        <v>55366</v>
      </c>
      <c r="J550" s="74">
        <f t="shared" si="215"/>
        <v>57538</v>
      </c>
      <c r="K550" s="71">
        <f t="shared" si="216"/>
        <v>16473</v>
      </c>
      <c r="L550" s="72">
        <f t="shared" si="217"/>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25">
      <c r="A551" s="52" t="s">
        <v>453</v>
      </c>
      <c r="B551" s="2" t="s">
        <v>396</v>
      </c>
      <c r="C551" s="51" t="str">
        <f t="shared" si="182"/>
        <v>LA NI - Derry City and Strabane</v>
      </c>
      <c r="D551" s="72">
        <f t="shared" si="192"/>
        <v>55701</v>
      </c>
      <c r="E551" s="72">
        <f t="shared" si="193"/>
        <v>58858</v>
      </c>
      <c r="F551" s="73">
        <f t="shared" si="211"/>
        <v>151109</v>
      </c>
      <c r="G551" s="73">
        <f t="shared" si="212"/>
        <v>74358</v>
      </c>
      <c r="H551" s="74">
        <f t="shared" si="213"/>
        <v>76751</v>
      </c>
      <c r="I551" s="74">
        <f t="shared" si="214"/>
        <v>55701</v>
      </c>
      <c r="J551" s="74">
        <f t="shared" si="215"/>
        <v>58858</v>
      </c>
      <c r="K551" s="71">
        <f t="shared" si="216"/>
        <v>18657</v>
      </c>
      <c r="L551" s="72">
        <f t="shared" si="217"/>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25">
      <c r="A552" s="52" t="s">
        <v>453</v>
      </c>
      <c r="B552" s="2" t="s">
        <v>373</v>
      </c>
      <c r="C552" s="51" t="str">
        <f t="shared" si="182"/>
        <v>LA NI - Fermanagh and Omagh</v>
      </c>
      <c r="D552" s="72">
        <f t="shared" si="192"/>
        <v>44243</v>
      </c>
      <c r="E552" s="72">
        <f t="shared" si="193"/>
        <v>44671</v>
      </c>
      <c r="F552" s="73">
        <f t="shared" si="211"/>
        <v>117337</v>
      </c>
      <c r="G552" s="73">
        <f t="shared" si="212"/>
        <v>58849</v>
      </c>
      <c r="H552" s="74">
        <f t="shared" si="213"/>
        <v>58488</v>
      </c>
      <c r="I552" s="74">
        <f t="shared" si="214"/>
        <v>44243</v>
      </c>
      <c r="J552" s="74">
        <f t="shared" si="215"/>
        <v>44671</v>
      </c>
      <c r="K552" s="71">
        <f t="shared" si="216"/>
        <v>14606</v>
      </c>
      <c r="L552" s="72">
        <f t="shared" si="217"/>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25">
      <c r="A553" s="52" t="s">
        <v>453</v>
      </c>
      <c r="B553" s="2" t="s">
        <v>375</v>
      </c>
      <c r="C553" s="51" t="str">
        <f t="shared" si="182"/>
        <v>LA NI - Lisburn and Castlereagh</v>
      </c>
      <c r="D553" s="72">
        <f t="shared" si="192"/>
        <v>54953</v>
      </c>
      <c r="E553" s="72">
        <f t="shared" si="193"/>
        <v>58649</v>
      </c>
      <c r="F553" s="73">
        <f t="shared" si="211"/>
        <v>146452</v>
      </c>
      <c r="G553" s="73">
        <f t="shared" si="212"/>
        <v>71937</v>
      </c>
      <c r="H553" s="74">
        <f t="shared" si="213"/>
        <v>74515</v>
      </c>
      <c r="I553" s="74">
        <f t="shared" si="214"/>
        <v>54953</v>
      </c>
      <c r="J553" s="74">
        <f t="shared" si="215"/>
        <v>58649</v>
      </c>
      <c r="K553" s="71">
        <f t="shared" si="216"/>
        <v>16984</v>
      </c>
      <c r="L553" s="72">
        <f t="shared" si="217"/>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25">
      <c r="A554" s="52" t="s">
        <v>453</v>
      </c>
      <c r="B554" s="2" t="s">
        <v>376</v>
      </c>
      <c r="C554" s="51" t="str">
        <f t="shared" si="182"/>
        <v>LA NI - Mid and East Antrim</v>
      </c>
      <c r="D554" s="72">
        <f t="shared" si="192"/>
        <v>53069</v>
      </c>
      <c r="E554" s="72">
        <f t="shared" si="193"/>
        <v>56284</v>
      </c>
      <c r="F554" s="73">
        <f t="shared" si="211"/>
        <v>139443</v>
      </c>
      <c r="G554" s="73">
        <f t="shared" si="212"/>
        <v>68463</v>
      </c>
      <c r="H554" s="74">
        <f t="shared" si="213"/>
        <v>70980</v>
      </c>
      <c r="I554" s="74">
        <f t="shared" si="214"/>
        <v>53069</v>
      </c>
      <c r="J554" s="74">
        <f t="shared" si="215"/>
        <v>56284</v>
      </c>
      <c r="K554" s="71">
        <f t="shared" si="216"/>
        <v>15394</v>
      </c>
      <c r="L554" s="72">
        <f t="shared" si="217"/>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25">
      <c r="A555" s="52" t="s">
        <v>453</v>
      </c>
      <c r="B555" s="2" t="s">
        <v>377</v>
      </c>
      <c r="C555" s="51" t="str">
        <f t="shared" si="182"/>
        <v>LA NI - Mid Ulster</v>
      </c>
      <c r="D555" s="72">
        <f t="shared" si="192"/>
        <v>55100</v>
      </c>
      <c r="E555" s="72">
        <f t="shared" si="193"/>
        <v>55267</v>
      </c>
      <c r="F555" s="73">
        <f t="shared" si="211"/>
        <v>148953</v>
      </c>
      <c r="G555" s="73">
        <f t="shared" si="212"/>
        <v>74851</v>
      </c>
      <c r="H555" s="74">
        <f t="shared" si="213"/>
        <v>74102</v>
      </c>
      <c r="I555" s="74">
        <f t="shared" si="214"/>
        <v>55100</v>
      </c>
      <c r="J555" s="74">
        <f t="shared" si="215"/>
        <v>55267</v>
      </c>
      <c r="K555" s="71">
        <f t="shared" si="216"/>
        <v>19751</v>
      </c>
      <c r="L555" s="72">
        <f t="shared" si="217"/>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25">
      <c r="A556" s="52" t="s">
        <v>453</v>
      </c>
      <c r="B556" s="2" t="s">
        <v>378</v>
      </c>
      <c r="C556" s="51" t="str">
        <f t="shared" si="182"/>
        <v>LA NI - Newry, Mourne and Down</v>
      </c>
      <c r="D556" s="72">
        <f t="shared" si="192"/>
        <v>66780</v>
      </c>
      <c r="E556" s="72">
        <f t="shared" si="193"/>
        <v>69210</v>
      </c>
      <c r="F556" s="73">
        <f t="shared" si="211"/>
        <v>181669</v>
      </c>
      <c r="G556" s="73">
        <f t="shared" si="212"/>
        <v>90265</v>
      </c>
      <c r="H556" s="74">
        <f t="shared" si="213"/>
        <v>91404</v>
      </c>
      <c r="I556" s="74">
        <f t="shared" si="214"/>
        <v>66780</v>
      </c>
      <c r="J556" s="74">
        <f t="shared" si="215"/>
        <v>69210</v>
      </c>
      <c r="K556" s="71">
        <f t="shared" si="216"/>
        <v>23485</v>
      </c>
      <c r="L556" s="72">
        <f t="shared" si="217"/>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59" customFormat="1" x14ac:dyDescent="0.25">
      <c r="A557" s="155"/>
      <c r="B557" s="166"/>
      <c r="C557" s="155"/>
      <c r="D557" s="158">
        <f>SUM(D546:D556)</f>
        <v>707833</v>
      </c>
      <c r="E557" s="158">
        <f>SUM(E546:E556)</f>
        <v>746569</v>
      </c>
      <c r="F557" s="158">
        <f>SUM(F546:F556)</f>
        <v>1895510</v>
      </c>
      <c r="G557" s="158">
        <f>SUM(G546:G556)</f>
        <v>934155</v>
      </c>
      <c r="H557" s="158">
        <f>SUM(H546:H556)</f>
        <v>961355</v>
      </c>
      <c r="I557" s="157"/>
      <c r="J557" s="157"/>
      <c r="K557" s="158"/>
      <c r="L557" s="157"/>
      <c r="M557" s="158"/>
      <c r="N557" s="158"/>
      <c r="O557" s="158"/>
      <c r="P557" s="158"/>
      <c r="Q557" s="158"/>
      <c r="R557" s="158"/>
      <c r="S557" s="158"/>
      <c r="T557" s="158"/>
      <c r="U557" s="158"/>
      <c r="V557" s="158"/>
      <c r="W557" s="158"/>
      <c r="X557" s="158"/>
      <c r="Y557" s="158"/>
      <c r="Z557" s="158"/>
      <c r="AA557" s="158"/>
      <c r="AB557" s="158"/>
      <c r="AC557" s="158"/>
      <c r="AD557" s="158"/>
      <c r="AE557" s="158"/>
      <c r="AF557" s="158"/>
      <c r="AG557" s="158"/>
      <c r="AH557" s="158"/>
      <c r="AI557" s="158"/>
      <c r="AJ557" s="158"/>
      <c r="AK557" s="158"/>
      <c r="AL557" s="158"/>
      <c r="AM557" s="158"/>
      <c r="AN557" s="158"/>
      <c r="AO557" s="158"/>
      <c r="AP557" s="158"/>
      <c r="AQ557" s="158"/>
      <c r="AR557" s="158"/>
      <c r="AS557" s="158"/>
      <c r="AT557" s="158"/>
      <c r="AU557" s="158"/>
      <c r="AV557" s="158"/>
      <c r="AW557" s="158"/>
      <c r="AX557" s="158"/>
      <c r="AY557" s="158"/>
      <c r="AZ557" s="158"/>
      <c r="BA557" s="158"/>
      <c r="BB557" s="158"/>
      <c r="BC557" s="158"/>
      <c r="BD557" s="158"/>
      <c r="BE557" s="158"/>
      <c r="BF557" s="158"/>
      <c r="BG557" s="158"/>
      <c r="BH557" s="158"/>
      <c r="BI557" s="158"/>
      <c r="BJ557" s="158"/>
      <c r="BK557" s="158"/>
      <c r="BL557" s="158"/>
      <c r="BM557" s="158"/>
      <c r="BN557" s="158"/>
      <c r="BO557" s="158"/>
      <c r="BP557" s="158"/>
      <c r="BQ557" s="158"/>
      <c r="BR557" s="158"/>
      <c r="BS557" s="158"/>
      <c r="BT557" s="158"/>
      <c r="BU557" s="158"/>
      <c r="BV557" s="158"/>
      <c r="BW557" s="158"/>
      <c r="BX557" s="158"/>
      <c r="BY557" s="158"/>
      <c r="BZ557" s="158"/>
      <c r="CA557" s="158"/>
      <c r="CB557" s="158"/>
      <c r="CC557" s="158"/>
      <c r="CD557" s="158"/>
      <c r="CE557" s="158"/>
      <c r="CF557" s="158"/>
      <c r="CG557" s="158"/>
      <c r="CH557" s="158"/>
      <c r="CI557" s="158"/>
      <c r="CJ557" s="158"/>
      <c r="CK557" s="158"/>
      <c r="CL557" s="158"/>
      <c r="CM557" s="158"/>
      <c r="CN557" s="158"/>
      <c r="CO557" s="158"/>
      <c r="CP557" s="158"/>
      <c r="CQ557" s="158"/>
      <c r="CR557" s="158"/>
      <c r="CS557" s="158"/>
      <c r="CT557" s="158"/>
      <c r="CU557" s="158"/>
      <c r="CV557" s="158"/>
      <c r="CW557" s="158"/>
      <c r="CX557" s="158"/>
      <c r="CY557" s="157"/>
      <c r="CZ557" s="158"/>
      <c r="DA557" s="158"/>
      <c r="DB557" s="158"/>
      <c r="DC557" s="158"/>
      <c r="DD557" s="158"/>
      <c r="DE557" s="158"/>
      <c r="DF557" s="158"/>
      <c r="DG557" s="158"/>
      <c r="DH557" s="158"/>
      <c r="DI557" s="158"/>
      <c r="DJ557" s="158"/>
      <c r="DK557" s="158"/>
      <c r="DL557" s="158"/>
      <c r="DM557" s="158"/>
      <c r="DN557" s="158"/>
      <c r="DO557" s="158"/>
      <c r="DP557" s="158"/>
      <c r="DQ557" s="158"/>
      <c r="DR557" s="158"/>
      <c r="DS557" s="158"/>
      <c r="DT557" s="158"/>
      <c r="DU557" s="158"/>
      <c r="DV557" s="158"/>
      <c r="DW557" s="158"/>
      <c r="DX557" s="158"/>
      <c r="DY557" s="158"/>
      <c r="DZ557" s="158"/>
      <c r="EA557" s="158"/>
      <c r="EB557" s="158"/>
      <c r="EC557" s="158"/>
      <c r="ED557" s="158"/>
      <c r="EE557" s="158"/>
      <c r="EF557" s="158"/>
      <c r="EG557" s="158"/>
      <c r="EH557" s="158"/>
      <c r="EI557" s="158"/>
      <c r="EJ557" s="158"/>
      <c r="EK557" s="158"/>
      <c r="EL557" s="158"/>
      <c r="EM557" s="158"/>
      <c r="EN557" s="158"/>
      <c r="EO557" s="158"/>
      <c r="EP557" s="158"/>
      <c r="EQ557" s="158"/>
      <c r="ER557" s="158"/>
      <c r="ES557" s="158"/>
      <c r="ET557" s="158"/>
      <c r="EU557" s="158"/>
      <c r="EV557" s="158"/>
      <c r="EW557" s="158"/>
      <c r="EX557" s="158"/>
      <c r="EY557" s="158"/>
      <c r="EZ557" s="158"/>
      <c r="FA557" s="158"/>
      <c r="FB557" s="158"/>
      <c r="FC557" s="158"/>
      <c r="FD557" s="158"/>
      <c r="FE557" s="158"/>
      <c r="FF557" s="158"/>
      <c r="FG557" s="158"/>
      <c r="FH557" s="158"/>
      <c r="FI557" s="158"/>
      <c r="FJ557" s="158"/>
      <c r="FK557" s="158"/>
      <c r="FL557" s="158"/>
      <c r="FM557" s="158"/>
      <c r="FN557" s="158"/>
      <c r="FO557" s="158"/>
      <c r="FP557" s="158"/>
      <c r="FQ557" s="158"/>
      <c r="FR557" s="158"/>
      <c r="FS557" s="158"/>
      <c r="FT557" s="158"/>
      <c r="FU557" s="158"/>
      <c r="FV557" s="158"/>
      <c r="FW557" s="158"/>
      <c r="FX557" s="158"/>
      <c r="FY557" s="158"/>
      <c r="FZ557" s="158"/>
      <c r="GA557" s="158"/>
      <c r="GB557" s="158"/>
      <c r="GC557" s="158"/>
      <c r="GD557" s="158"/>
      <c r="GE557" s="158"/>
      <c r="GF557" s="158"/>
      <c r="GG557" s="158"/>
      <c r="GH557" s="158"/>
      <c r="GI557" s="158"/>
      <c r="GJ557" s="158"/>
      <c r="GK557" s="158"/>
      <c r="GL557" s="157"/>
    </row>
    <row r="558" spans="1:194" x14ac:dyDescent="0.25">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25">
      <c r="C559" s="36" t="s">
        <v>630</v>
      </c>
      <c r="D559" s="272" t="s">
        <v>631</v>
      </c>
      <c r="E559" s="272" t="s">
        <v>632</v>
      </c>
      <c r="F559" s="272" t="s">
        <v>633</v>
      </c>
      <c r="G559" s="272" t="s">
        <v>634</v>
      </c>
      <c r="H559" s="272" t="s">
        <v>635</v>
      </c>
      <c r="I559" s="272" t="s">
        <v>636</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25">
      <c r="C560" s="36" t="s">
        <v>637</v>
      </c>
      <c r="D560" s="550" t="s">
        <v>638</v>
      </c>
      <c r="E560" s="551"/>
      <c r="F560" s="551"/>
      <c r="G560" s="551"/>
      <c r="H560" s="551"/>
      <c r="I560" s="552"/>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25">
      <c r="B561" s="22">
        <v>0</v>
      </c>
      <c r="C561" s="271" t="s">
        <v>647</v>
      </c>
      <c r="D561" s="326"/>
      <c r="E561" s="326"/>
      <c r="F561" s="326"/>
      <c r="G561" s="326"/>
      <c r="H561" s="326"/>
      <c r="I561" s="326"/>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25">
      <c r="B562" s="22">
        <v>1</v>
      </c>
      <c r="C562" s="271" t="s">
        <v>651</v>
      </c>
      <c r="D562" s="326">
        <v>1.0084713674792447</v>
      </c>
      <c r="E562" s="326">
        <v>1.012558766876926</v>
      </c>
      <c r="F562" s="326">
        <v>1.0164706229364109</v>
      </c>
      <c r="G562" s="326">
        <v>1.0201553531133736</v>
      </c>
      <c r="H562" s="326">
        <v>1.0235742483952912</v>
      </c>
      <c r="I562" s="326">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25">
      <c r="B563" s="22">
        <v>2</v>
      </c>
      <c r="C563" s="271" t="s">
        <v>645</v>
      </c>
      <c r="D563" s="326">
        <v>0.97911366120419119</v>
      </c>
      <c r="E563" s="326">
        <v>0.96505936183655627</v>
      </c>
      <c r="F563" s="326">
        <v>0.94901616112315001</v>
      </c>
      <c r="G563" s="326">
        <v>0.93508333165134838</v>
      </c>
      <c r="H563" s="326">
        <v>0.9222712546323395</v>
      </c>
      <c r="I563" s="326">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25">
      <c r="B564" s="22">
        <v>3</v>
      </c>
      <c r="C564" s="271" t="s">
        <v>658</v>
      </c>
      <c r="D564" s="326">
        <v>1.0501308817348203</v>
      </c>
      <c r="E564" s="326">
        <v>1.0744077400525671</v>
      </c>
      <c r="F564" s="326">
        <v>1.0955667624449938</v>
      </c>
      <c r="G564" s="326">
        <v>1.1079906380704687</v>
      </c>
      <c r="H564" s="326">
        <v>1.1107920201570887</v>
      </c>
      <c r="I564" s="326">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25">
      <c r="B565" s="22">
        <v>4</v>
      </c>
      <c r="C565" s="271" t="s">
        <v>639</v>
      </c>
      <c r="D565" s="326">
        <v>1.0021244015688702</v>
      </c>
      <c r="E565" s="326">
        <v>1.0004900238876309</v>
      </c>
      <c r="F565" s="326">
        <v>0.99650095160224417</v>
      </c>
      <c r="G565" s="326">
        <v>0.99110812543288473</v>
      </c>
      <c r="H565" s="326">
        <v>0.9833550643960518</v>
      </c>
      <c r="I565" s="326">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25">
      <c r="B566" s="22">
        <v>5</v>
      </c>
      <c r="C566" s="271" t="s">
        <v>646</v>
      </c>
      <c r="D566" s="326">
        <v>0.99814913154892626</v>
      </c>
      <c r="E566" s="326">
        <v>0.99606252583011812</v>
      </c>
      <c r="F566" s="326">
        <v>0.99474491881213067</v>
      </c>
      <c r="G566" s="326">
        <v>0.99345811966553155</v>
      </c>
      <c r="H566" s="326">
        <v>0.99277041951420775</v>
      </c>
      <c r="I566" s="326">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25">
      <c r="B567" s="22">
        <v>6</v>
      </c>
      <c r="C567" s="271" t="s">
        <v>640</v>
      </c>
      <c r="D567" s="326">
        <v>1.0101978885143685</v>
      </c>
      <c r="E567" s="326">
        <v>1.0158417431734368</v>
      </c>
      <c r="F567" s="326">
        <v>1.0219028338714957</v>
      </c>
      <c r="G567" s="326">
        <v>1.0280568686265446</v>
      </c>
      <c r="H567" s="326">
        <v>1.0345147935582482</v>
      </c>
      <c r="I567" s="326">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25">
      <c r="B568" s="22">
        <v>7</v>
      </c>
      <c r="C568" s="271" t="s">
        <v>641</v>
      </c>
      <c r="D568" s="326">
        <v>1.0179895480811041</v>
      </c>
      <c r="E568" s="326">
        <v>1.0270245103407745</v>
      </c>
      <c r="F568" s="326">
        <v>1.035680022619258</v>
      </c>
      <c r="G568" s="326">
        <v>1.044587575347828</v>
      </c>
      <c r="H568" s="326">
        <v>1.0533108586534927</v>
      </c>
      <c r="I568" s="326">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25">
      <c r="B569" s="22">
        <v>8</v>
      </c>
      <c r="C569" s="271" t="s">
        <v>643</v>
      </c>
      <c r="D569" s="326">
        <v>1.025459585029741</v>
      </c>
      <c r="E569" s="326">
        <v>1.0362883746720766</v>
      </c>
      <c r="F569" s="326">
        <v>1.0456150301831861</v>
      </c>
      <c r="G569" s="326">
        <v>1.0541139681739078</v>
      </c>
      <c r="H569" s="326">
        <v>1.0617518973784201</v>
      </c>
      <c r="I569" s="326">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25">
      <c r="B570" s="22">
        <v>9</v>
      </c>
      <c r="C570" s="271" t="s">
        <v>642</v>
      </c>
      <c r="D570" s="326">
        <v>1.0176309601745992</v>
      </c>
      <c r="E570" s="326">
        <v>1.026721384011922</v>
      </c>
      <c r="F570" s="326">
        <v>1.0353097334700412</v>
      </c>
      <c r="G570" s="326">
        <v>1.0443529299521672</v>
      </c>
      <c r="H570" s="326">
        <v>1.0531269671200225</v>
      </c>
      <c r="I570" s="326">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25">
      <c r="B571" s="22">
        <v>10</v>
      </c>
      <c r="C571" s="271" t="s">
        <v>644</v>
      </c>
      <c r="D571" s="326">
        <v>1.0262012632924804</v>
      </c>
      <c r="E571" s="326">
        <v>1.0377419172898725</v>
      </c>
      <c r="F571" s="326">
        <v>1.0474318943272938</v>
      </c>
      <c r="G571" s="326">
        <v>1.0562455260408008</v>
      </c>
      <c r="H571" s="326">
        <v>1.0640586503393024</v>
      </c>
      <c r="I571" s="326">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25">
      <c r="B572" s="22">
        <v>11</v>
      </c>
      <c r="C572" s="271" t="s">
        <v>655</v>
      </c>
      <c r="D572" s="326">
        <v>1.0178171842817774</v>
      </c>
      <c r="E572" s="326">
        <v>1.0268788054668254</v>
      </c>
      <c r="F572" s="326">
        <v>1.0355020343395345</v>
      </c>
      <c r="G572" s="326">
        <v>1.0444747874619096</v>
      </c>
      <c r="H572" s="326">
        <v>1.0532224668176333</v>
      </c>
      <c r="I572" s="326">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25">
      <c r="B573" s="22">
        <v>12</v>
      </c>
      <c r="C573" s="271" t="s">
        <v>656</v>
      </c>
      <c r="D573" s="326">
        <v>1.0258121374506908</v>
      </c>
      <c r="E573" s="326">
        <v>1.0369793076474678</v>
      </c>
      <c r="F573" s="326">
        <v>1.0464786659194905</v>
      </c>
      <c r="G573" s="326">
        <v>1.0551271917293508</v>
      </c>
      <c r="H573" s="326">
        <v>1.0628483988963264</v>
      </c>
      <c r="I573" s="326">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25">
      <c r="B574" s="22">
        <v>13</v>
      </c>
      <c r="C574" s="271" t="s">
        <v>657</v>
      </c>
      <c r="D574" s="326">
        <v>1.0365941840145607</v>
      </c>
      <c r="E574" s="326">
        <v>1.0572178180655467</v>
      </c>
      <c r="F574" s="326">
        <v>1.0785254514512732</v>
      </c>
      <c r="G574" s="326">
        <v>1.0997637625585324</v>
      </c>
      <c r="H574" s="326">
        <v>1.1201767945027068</v>
      </c>
      <c r="I574" s="326">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25">
      <c r="B575" s="22">
        <v>14</v>
      </c>
      <c r="C575" s="271" t="s">
        <v>659</v>
      </c>
      <c r="D575" s="326">
        <v>1.0078587000810717</v>
      </c>
      <c r="E575" s="326">
        <v>1.0115906567364388</v>
      </c>
      <c r="F575" s="326">
        <v>1.0151771324716494</v>
      </c>
      <c r="G575" s="326">
        <v>1.0185646395951737</v>
      </c>
      <c r="H575" s="326">
        <v>1.0217137974440724</v>
      </c>
      <c r="I575" s="326">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25">
      <c r="B576" s="22">
        <v>15</v>
      </c>
      <c r="C576" s="271"/>
      <c r="D576" s="326"/>
      <c r="E576" s="326"/>
      <c r="F576" s="326"/>
      <c r="G576" s="326"/>
      <c r="H576" s="326"/>
      <c r="I576" s="326"/>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25">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25">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25">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25">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25">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25">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25">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25">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25">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25">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25">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25">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25">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25">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25">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25">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25">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25">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25">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25">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25">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25">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25">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25">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25">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25">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25">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25">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25">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25">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25">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25">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25">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25">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25">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25">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25">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25">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25">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25">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25">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25">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25">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25">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25">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25">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25">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25">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25">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25">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25">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25">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25">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25">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25">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25">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25">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25">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25">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25">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25">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25">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25">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25">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25">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25">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25">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25">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25">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25">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25">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25">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25">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25">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25">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25">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25">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25">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25">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25">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25">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25">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25">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25">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25">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25">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25">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25">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25">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25">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25">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25">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25">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25">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25">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25">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25">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25">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25">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25">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25">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25">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25">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25">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25">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25">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25">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25">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25">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25">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25">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25">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25">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25">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25">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25">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25">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25">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25">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25">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25">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25">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25">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25">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25">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25">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25">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25">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25">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25">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25">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25">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25">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25">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25">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25">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25">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25">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25">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25">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25">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25">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25">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25">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25">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25">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25">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25">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25">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25">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25">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25">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25">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25">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25">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25">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25">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25">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25">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25">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25">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25">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25">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25">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25">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25">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25">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25">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25">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25">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25">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25">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25">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25">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25">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25">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25">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25">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25">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25">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25">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25">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25">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25">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25">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25">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25">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25">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25">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25">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25">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25">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25">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25">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25">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25">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25">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25">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25">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25">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25">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25">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25">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25">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25">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25">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25">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25">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25">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25">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25">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25">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25">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25">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25">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25">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25">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25">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25">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25">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25">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25">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25">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25">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25">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25">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25">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25">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25">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25">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25">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25">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25">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25">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25">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25">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25">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25">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25">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25">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25">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25">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25">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25">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25">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25">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25">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25">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25">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25">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25">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25">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25">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25">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25">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25">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25">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25">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25">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25">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25">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25">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25">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25">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25">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25">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25">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25">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25">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25">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25">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25">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25">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25">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25">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25">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25">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25">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25">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25">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25">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25">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25">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25">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25">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25">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25">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25">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25">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25">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25">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25">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25">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25">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25">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25">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25">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25">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25">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25">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25">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25">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25">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25">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25">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25">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25">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25">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25">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25">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25">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25">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25">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25">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25">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25">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25">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25">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25">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25">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25">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25">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25">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25">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25">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25">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25">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25">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25">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25">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25">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25">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25">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25">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25">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25">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25">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25">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25">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25">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25">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25">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25">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25">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25">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25">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25">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25">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25">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25">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25">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25">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25">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25">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25">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25">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25">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25">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25">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25">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mergeCells count="1">
    <mergeCell ref="D560:I560"/>
  </mergeCells>
  <phoneticPr fontId="54" type="noConversion"/>
  <conditionalFormatting sqref="B151: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I61"/>
  <sheetViews>
    <sheetView showGridLines="0" zoomScale="75" zoomScaleNormal="75" workbookViewId="0">
      <pane ySplit="3" topLeftCell="A4" activePane="bottomLeft" state="frozen"/>
      <selection activeCell="N2" sqref="N2"/>
      <selection pane="bottomLeft"/>
    </sheetView>
  </sheetViews>
  <sheetFormatPr defaultColWidth="9.109375" defaultRowHeight="13.8" x14ac:dyDescent="0.25"/>
  <cols>
    <col min="1" max="1" width="69.109375" style="2" customWidth="1"/>
    <col min="2" max="2" width="19.44140625" style="2" customWidth="1"/>
    <col min="3" max="5" width="15.88671875" style="2" customWidth="1"/>
    <col min="6" max="6" width="0.88671875" style="2" customWidth="1"/>
    <col min="7" max="7" width="83.88671875" style="2" customWidth="1"/>
    <col min="8" max="8" width="3.6640625" style="2" customWidth="1"/>
    <col min="9" max="16384" width="9.109375" style="2"/>
  </cols>
  <sheetData>
    <row r="1" spans="1:7" ht="44.4" customHeight="1" x14ac:dyDescent="0.25">
      <c r="A1" s="183" t="s">
        <v>670</v>
      </c>
      <c r="B1" s="362"/>
      <c r="C1" s="363"/>
      <c r="D1" s="363"/>
      <c r="E1" s="363"/>
      <c r="F1" s="214" t="s">
        <v>3</v>
      </c>
      <c r="G1" s="214" t="s">
        <v>3</v>
      </c>
    </row>
    <row r="2" spans="1:7" ht="30" customHeight="1" x14ac:dyDescent="0.25">
      <c r="A2" s="206" t="s">
        <v>12</v>
      </c>
      <c r="B2" s="364" t="s">
        <v>3</v>
      </c>
      <c r="C2" s="211" t="s">
        <v>3</v>
      </c>
      <c r="D2" s="211" t="s">
        <v>3</v>
      </c>
      <c r="E2" s="214" t="s">
        <v>3</v>
      </c>
      <c r="F2" s="212" t="s">
        <v>3</v>
      </c>
      <c r="G2" s="212" t="s">
        <v>3</v>
      </c>
    </row>
    <row r="3" spans="1:7" ht="21.75" customHeight="1" x14ac:dyDescent="0.25">
      <c r="A3" s="285"/>
      <c r="B3" s="211"/>
      <c r="C3" s="211"/>
      <c r="D3" s="211"/>
      <c r="E3" s="214"/>
    </row>
    <row r="4" spans="1:7" ht="18" customHeight="1" x14ac:dyDescent="0.25">
      <c r="A4" s="286" t="s">
        <v>697</v>
      </c>
      <c r="B4" s="212"/>
      <c r="C4" s="212"/>
      <c r="D4" s="212"/>
      <c r="E4" s="214"/>
    </row>
    <row r="5" spans="1:7" ht="18" customHeight="1" thickBot="1" x14ac:dyDescent="0.3">
      <c r="A5" s="286"/>
      <c r="B5" s="212"/>
      <c r="C5" s="212"/>
      <c r="D5" s="212"/>
      <c r="E5" s="214"/>
    </row>
    <row r="6" spans="1:7" ht="25.35" customHeight="1" x14ac:dyDescent="0.25">
      <c r="A6" s="207" t="s">
        <v>465</v>
      </c>
      <c r="B6" s="322">
        <v>1</v>
      </c>
      <c r="C6" s="205" t="s">
        <v>3</v>
      </c>
      <c r="D6" s="212" t="s">
        <v>3</v>
      </c>
      <c r="E6" s="212" t="s">
        <v>3</v>
      </c>
      <c r="F6" s="212" t="s">
        <v>3</v>
      </c>
      <c r="G6" s="212" t="s">
        <v>3</v>
      </c>
    </row>
    <row r="7" spans="1:7" ht="25.35" customHeight="1" x14ac:dyDescent="0.25">
      <c r="A7" s="208" t="s">
        <v>466</v>
      </c>
      <c r="B7" s="323" t="s">
        <v>265</v>
      </c>
      <c r="C7" s="205" t="s">
        <v>3</v>
      </c>
      <c r="D7" s="212" t="s">
        <v>3</v>
      </c>
      <c r="E7" s="212" t="s">
        <v>3</v>
      </c>
      <c r="F7" s="212" t="s">
        <v>3</v>
      </c>
      <c r="G7" s="212" t="s">
        <v>3</v>
      </c>
    </row>
    <row r="8" spans="1:7" ht="25.35" customHeight="1" x14ac:dyDescent="0.25">
      <c r="A8" s="208" t="s">
        <v>4</v>
      </c>
      <c r="B8" s="323" t="s">
        <v>14</v>
      </c>
      <c r="C8" s="205" t="s">
        <v>3</v>
      </c>
      <c r="D8" s="212" t="s">
        <v>3</v>
      </c>
      <c r="E8" s="212" t="s">
        <v>3</v>
      </c>
      <c r="F8" s="212" t="s">
        <v>3</v>
      </c>
      <c r="G8" s="212" t="s">
        <v>3</v>
      </c>
    </row>
    <row r="9" spans="1:7" ht="25.35" customHeight="1" thickBot="1" x14ac:dyDescent="0.3">
      <c r="A9" s="325" t="s">
        <v>723</v>
      </c>
      <c r="B9" s="324"/>
      <c r="C9" s="205" t="s">
        <v>3</v>
      </c>
      <c r="D9" s="212" t="s">
        <v>3</v>
      </c>
      <c r="E9" s="212" t="s">
        <v>3</v>
      </c>
      <c r="F9" s="212" t="s">
        <v>3</v>
      </c>
      <c r="G9" s="212" t="s">
        <v>3</v>
      </c>
    </row>
    <row r="10" spans="1:7" ht="24.9" customHeight="1" thickBot="1" x14ac:dyDescent="0.3">
      <c r="A10" s="325" t="s">
        <v>652</v>
      </c>
      <c r="B10" s="324"/>
      <c r="C10" s="205"/>
      <c r="D10" s="212"/>
      <c r="E10" s="212"/>
    </row>
    <row r="11" spans="1:7" ht="14.1" customHeight="1" thickBot="1" x14ac:dyDescent="0.3">
      <c r="A11" s="215" t="s">
        <v>3</v>
      </c>
      <c r="B11" s="216" t="s">
        <v>3</v>
      </c>
      <c r="C11" s="205" t="s">
        <v>3</v>
      </c>
      <c r="D11" s="212" t="s">
        <v>3</v>
      </c>
      <c r="E11" s="212" t="s">
        <v>3</v>
      </c>
      <c r="F11" s="212" t="s">
        <v>3</v>
      </c>
      <c r="G11" s="212" t="s">
        <v>3</v>
      </c>
    </row>
    <row r="12" spans="1:7" ht="75" customHeight="1" x14ac:dyDescent="0.3">
      <c r="A12" s="209"/>
      <c r="B12" s="255" t="s">
        <v>483</v>
      </c>
      <c r="C12" s="255" t="s">
        <v>483</v>
      </c>
      <c r="D12" s="256" t="s">
        <v>629</v>
      </c>
      <c r="E12" s="257" t="s">
        <v>629</v>
      </c>
      <c r="F12" s="254" t="s">
        <v>3</v>
      </c>
      <c r="G12" s="258" t="s">
        <v>434</v>
      </c>
    </row>
    <row r="13" spans="1:7" s="182" customFormat="1" ht="30" customHeight="1" x14ac:dyDescent="0.25">
      <c r="A13" s="506" t="s">
        <v>653</v>
      </c>
      <c r="B13" s="507" t="s">
        <v>456</v>
      </c>
      <c r="C13" s="508" t="s">
        <v>457</v>
      </c>
      <c r="D13" s="507" t="s">
        <v>456</v>
      </c>
      <c r="E13" s="508" t="s">
        <v>457</v>
      </c>
      <c r="F13" s="212" t="s">
        <v>3</v>
      </c>
      <c r="G13" s="509" t="s">
        <v>3</v>
      </c>
    </row>
    <row r="14" spans="1:7" s="182" customFormat="1" ht="35.1" customHeight="1" x14ac:dyDescent="0.25">
      <c r="A14" s="510" t="s">
        <v>698</v>
      </c>
      <c r="B14" s="79"/>
      <c r="C14" s="382">
        <f>IF(OR(B10&gt;"",'Population selection'!J23="",),B10,'Population selection'!J14)</f>
        <v>56550138</v>
      </c>
      <c r="D14" s="68"/>
      <c r="E14" s="382">
        <f>C14</f>
        <v>56550138</v>
      </c>
      <c r="F14" s="212" t="s">
        <v>3</v>
      </c>
      <c r="G14" s="511" t="s">
        <v>648</v>
      </c>
    </row>
    <row r="15" spans="1:7" s="182" customFormat="1" ht="24.9" customHeight="1" x14ac:dyDescent="0.25">
      <c r="A15" s="512" t="s">
        <v>664</v>
      </c>
      <c r="B15" s="513"/>
      <c r="C15" s="382">
        <f>IFERROR(IF(OR(B10&gt;"",'Population selection'!J23="",),B10*'Resource impact over time'!G10,'Population selection'!J14*('Resource impact over time'!G10)),0)</f>
        <v>58061002</v>
      </c>
      <c r="D15" s="2"/>
      <c r="E15" s="382">
        <f>C15</f>
        <v>58061002</v>
      </c>
      <c r="F15" s="212" t="s">
        <v>3</v>
      </c>
      <c r="G15" s="514" t="s">
        <v>3</v>
      </c>
    </row>
    <row r="16" spans="1:7" s="182" customFormat="1" ht="35.1" customHeight="1" x14ac:dyDescent="0.25">
      <c r="A16" s="515" t="s">
        <v>679</v>
      </c>
      <c r="B16" s="529">
        <f>121927/55997686</f>
        <v>2.1773578286788495E-3</v>
      </c>
      <c r="C16" s="382">
        <f>B16*C15</f>
        <v>126419.57724563834</v>
      </c>
      <c r="D16" s="529">
        <f>121927/55997686</f>
        <v>2.1773578286788495E-3</v>
      </c>
      <c r="E16" s="382">
        <f>D16*E15</f>
        <v>126419.57724563834</v>
      </c>
      <c r="F16" s="212" t="s">
        <v>3</v>
      </c>
      <c r="G16" s="516" t="s">
        <v>773</v>
      </c>
    </row>
    <row r="17" spans="1:9" s="182" customFormat="1" ht="24.9" customHeight="1" x14ac:dyDescent="0.25">
      <c r="A17" s="515" t="s">
        <v>696</v>
      </c>
      <c r="B17" s="529">
        <v>0.05</v>
      </c>
      <c r="C17" s="382">
        <f>C16*B17</f>
        <v>6320.9788622819178</v>
      </c>
      <c r="D17" s="530">
        <v>0.05</v>
      </c>
      <c r="E17" s="382">
        <f>E16*D17</f>
        <v>6320.9788622819178</v>
      </c>
      <c r="F17" s="212" t="s">
        <v>3</v>
      </c>
      <c r="G17" s="517" t="s">
        <v>733</v>
      </c>
    </row>
    <row r="18" spans="1:9" s="182" customFormat="1" ht="24.9" customHeight="1" thickBot="1" x14ac:dyDescent="0.3">
      <c r="A18" s="518" t="s">
        <v>653</v>
      </c>
      <c r="B18" s="519"/>
      <c r="C18" s="520">
        <f>C17</f>
        <v>6320.9788622819178</v>
      </c>
      <c r="D18" s="521"/>
      <c r="E18" s="520">
        <f>E17</f>
        <v>6320.9788622819178</v>
      </c>
      <c r="F18" s="212"/>
      <c r="G18" s="522"/>
    </row>
    <row r="19" spans="1:9" ht="14.4" thickBot="1" x14ac:dyDescent="0.3">
      <c r="A19" s="212" t="s">
        <v>3</v>
      </c>
      <c r="B19" s="212" t="s">
        <v>3</v>
      </c>
      <c r="C19" s="212" t="s">
        <v>3</v>
      </c>
      <c r="D19" s="212" t="s">
        <v>3</v>
      </c>
      <c r="E19" s="212" t="s">
        <v>3</v>
      </c>
      <c r="F19" s="212" t="s">
        <v>3</v>
      </c>
      <c r="G19" s="211" t="s">
        <v>3</v>
      </c>
    </row>
    <row r="20" spans="1:9" ht="27.6" x14ac:dyDescent="0.25">
      <c r="A20" s="287" t="s">
        <v>665</v>
      </c>
      <c r="B20" s="288" t="s">
        <v>456</v>
      </c>
      <c r="C20" s="289" t="s">
        <v>457</v>
      </c>
      <c r="D20" s="532" t="s">
        <v>456</v>
      </c>
      <c r="E20" s="289" t="s">
        <v>457</v>
      </c>
      <c r="F20" s="469"/>
      <c r="G20" s="453"/>
    </row>
    <row r="21" spans="1:9" ht="20.100000000000001" customHeight="1" x14ac:dyDescent="0.25">
      <c r="A21" s="515" t="s">
        <v>695</v>
      </c>
      <c r="B21" s="531"/>
      <c r="C21" s="382">
        <f>B21*$C$18</f>
        <v>0</v>
      </c>
      <c r="D21" s="533"/>
      <c r="E21" s="382">
        <f>D21*$E$18</f>
        <v>0</v>
      </c>
      <c r="F21" s="212"/>
      <c r="G21" s="517" t="s">
        <v>734</v>
      </c>
    </row>
    <row r="22" spans="1:9" s="182" customFormat="1" ht="20.100000000000001" customHeight="1" x14ac:dyDescent="0.25">
      <c r="A22" s="515" t="s">
        <v>717</v>
      </c>
      <c r="B22" s="531"/>
      <c r="C22" s="382">
        <f>B22*$C$18</f>
        <v>0</v>
      </c>
      <c r="D22" s="533"/>
      <c r="E22" s="382">
        <f>D22*$E$18</f>
        <v>0</v>
      </c>
      <c r="F22" s="212" t="s">
        <v>3</v>
      </c>
      <c r="G22" s="517" t="s">
        <v>734</v>
      </c>
    </row>
    <row r="23" spans="1:9" s="182" customFormat="1" ht="20.100000000000001" customHeight="1" x14ac:dyDescent="0.25">
      <c r="A23" s="515" t="s">
        <v>680</v>
      </c>
      <c r="B23" s="531"/>
      <c r="C23" s="382">
        <f t="shared" ref="C23:C26" si="0">B23*$C$18</f>
        <v>0</v>
      </c>
      <c r="D23" s="533"/>
      <c r="E23" s="382">
        <f t="shared" ref="E23:E26" si="1">D23*$E$18</f>
        <v>0</v>
      </c>
      <c r="F23" s="212" t="s">
        <v>3</v>
      </c>
      <c r="G23" s="517" t="s">
        <v>734</v>
      </c>
    </row>
    <row r="24" spans="1:9" s="182" customFormat="1" ht="20.100000000000001" customHeight="1" x14ac:dyDescent="0.25">
      <c r="A24" s="515" t="s">
        <v>681</v>
      </c>
      <c r="B24" s="531"/>
      <c r="C24" s="382">
        <f t="shared" si="0"/>
        <v>0</v>
      </c>
      <c r="D24" s="533"/>
      <c r="E24" s="382">
        <f t="shared" si="1"/>
        <v>0</v>
      </c>
      <c r="F24" s="212" t="s">
        <v>3</v>
      </c>
      <c r="G24" s="517" t="s">
        <v>734</v>
      </c>
    </row>
    <row r="25" spans="1:9" s="182" customFormat="1" ht="20.100000000000001" customHeight="1" x14ac:dyDescent="0.25">
      <c r="A25" s="515" t="s">
        <v>673</v>
      </c>
      <c r="B25" s="531"/>
      <c r="C25" s="382">
        <f t="shared" si="0"/>
        <v>0</v>
      </c>
      <c r="D25" s="533"/>
      <c r="E25" s="382">
        <f t="shared" si="1"/>
        <v>0</v>
      </c>
      <c r="F25" s="212" t="s">
        <v>3</v>
      </c>
      <c r="G25" s="517" t="s">
        <v>734</v>
      </c>
    </row>
    <row r="26" spans="1:9" s="182" customFormat="1" ht="20.100000000000001" customHeight="1" x14ac:dyDescent="0.25">
      <c r="A26" s="515" t="s">
        <v>674</v>
      </c>
      <c r="B26" s="531"/>
      <c r="C26" s="382">
        <f t="shared" si="0"/>
        <v>0</v>
      </c>
      <c r="D26" s="533"/>
      <c r="E26" s="382">
        <f t="shared" si="1"/>
        <v>0</v>
      </c>
      <c r="F26" s="212" t="s">
        <v>3</v>
      </c>
      <c r="G26" s="517" t="s">
        <v>734</v>
      </c>
    </row>
    <row r="27" spans="1:9" s="182" customFormat="1" ht="20.100000000000001" customHeight="1" thickBot="1" x14ac:dyDescent="0.3">
      <c r="A27" s="523" t="s">
        <v>669</v>
      </c>
      <c r="B27" s="548">
        <f>SUM(B21:B26)</f>
        <v>0</v>
      </c>
      <c r="C27" s="524">
        <f>SUM(C21:C26)</f>
        <v>0</v>
      </c>
      <c r="D27" s="549">
        <f>SUM(D21:D26)</f>
        <v>0</v>
      </c>
      <c r="E27" s="524">
        <f>SUM(E21:E26)</f>
        <v>0</v>
      </c>
      <c r="F27" s="2"/>
      <c r="G27" s="452"/>
    </row>
    <row r="28" spans="1:9" s="182" customFormat="1" ht="14.4" thickBot="1" x14ac:dyDescent="0.35">
      <c r="A28" s="373"/>
      <c r="B28" s="374"/>
      <c r="C28" s="375"/>
      <c r="D28" s="374"/>
      <c r="E28" s="375"/>
    </row>
    <row r="29" spans="1:9" ht="27.9" customHeight="1" x14ac:dyDescent="0.25">
      <c r="A29" s="392" t="s">
        <v>749</v>
      </c>
      <c r="B29" s="393"/>
      <c r="C29" s="393"/>
      <c r="D29" s="393"/>
      <c r="E29" s="394"/>
      <c r="G29" s="528"/>
    </row>
    <row r="30" spans="1:9" ht="20.100000000000001" customHeight="1" x14ac:dyDescent="0.25">
      <c r="A30" s="515" t="s">
        <v>695</v>
      </c>
      <c r="B30" s="534">
        <f>'Unit costs'!C38</f>
        <v>0.55000000000000004</v>
      </c>
      <c r="C30" s="382">
        <f>B30*C21*'Unit costs'!C47</f>
        <v>0</v>
      </c>
      <c r="D30" s="535">
        <v>0.55000000000000004</v>
      </c>
      <c r="E30" s="382">
        <f>D30*E21*'Unit costs'!D47</f>
        <v>0</v>
      </c>
      <c r="F30" s="212"/>
      <c r="G30" s="525" t="s">
        <v>735</v>
      </c>
      <c r="I30" s="73"/>
    </row>
    <row r="31" spans="1:9" s="182" customFormat="1" ht="20.100000000000001" customHeight="1" x14ac:dyDescent="0.25">
      <c r="A31" s="515" t="s">
        <v>717</v>
      </c>
      <c r="B31" s="534">
        <f>'Unit costs'!$C$40</f>
        <v>0.20999999999999996</v>
      </c>
      <c r="C31" s="382">
        <f>B31*C22*'Unit costs'!C48</f>
        <v>0</v>
      </c>
      <c r="D31" s="535">
        <f>'Unit costs'!$C$40</f>
        <v>0.20999999999999996</v>
      </c>
      <c r="E31" s="382">
        <f>D31*E22*'Unit costs'!D48</f>
        <v>0</v>
      </c>
      <c r="F31" s="212" t="s">
        <v>3</v>
      </c>
      <c r="G31" s="525" t="s">
        <v>735</v>
      </c>
    </row>
    <row r="32" spans="1:9" s="182" customFormat="1" ht="20.100000000000001" customHeight="1" x14ac:dyDescent="0.25">
      <c r="A32" s="515" t="s">
        <v>680</v>
      </c>
      <c r="B32" s="534">
        <f>'Unit costs'!$C$40</f>
        <v>0.20999999999999996</v>
      </c>
      <c r="C32" s="382">
        <f>B32*C23*'Unit costs'!C49</f>
        <v>0</v>
      </c>
      <c r="D32" s="535">
        <f>'Unit costs'!$C$40</f>
        <v>0.20999999999999996</v>
      </c>
      <c r="E32" s="382">
        <f>D32*E23*'Unit costs'!D49</f>
        <v>0</v>
      </c>
      <c r="F32" s="212" t="s">
        <v>3</v>
      </c>
      <c r="G32" s="525" t="s">
        <v>735</v>
      </c>
    </row>
    <row r="33" spans="1:7" s="182" customFormat="1" ht="20.100000000000001" customHeight="1" x14ac:dyDescent="0.25">
      <c r="A33" s="515" t="s">
        <v>681</v>
      </c>
      <c r="B33" s="534">
        <f>'Unit costs'!$C$40</f>
        <v>0.20999999999999996</v>
      </c>
      <c r="C33" s="382">
        <f>B33*C24*'Unit costs'!C50</f>
        <v>0</v>
      </c>
      <c r="D33" s="535">
        <f>'Unit costs'!$C$40</f>
        <v>0.20999999999999996</v>
      </c>
      <c r="E33" s="382">
        <f>D33*E24*'Unit costs'!D50</f>
        <v>0</v>
      </c>
      <c r="F33" s="212" t="s">
        <v>3</v>
      </c>
      <c r="G33" s="525" t="s">
        <v>735</v>
      </c>
    </row>
    <row r="34" spans="1:7" s="182" customFormat="1" ht="20.100000000000001" customHeight="1" x14ac:dyDescent="0.25">
      <c r="A34" s="515" t="s">
        <v>673</v>
      </c>
      <c r="B34" s="534">
        <f>'Unit costs'!$C$40</f>
        <v>0.20999999999999996</v>
      </c>
      <c r="C34" s="382">
        <f>B34*C25*'Unit costs'!C51</f>
        <v>0</v>
      </c>
      <c r="D34" s="535">
        <f>'Unit costs'!$C$40</f>
        <v>0.20999999999999996</v>
      </c>
      <c r="E34" s="382">
        <f>D34*E25*'Unit costs'!D51</f>
        <v>0</v>
      </c>
      <c r="F34" s="212" t="s">
        <v>3</v>
      </c>
      <c r="G34" s="525" t="s">
        <v>735</v>
      </c>
    </row>
    <row r="35" spans="1:7" s="182" customFormat="1" ht="20.100000000000001" customHeight="1" x14ac:dyDescent="0.25">
      <c r="A35" s="515" t="s">
        <v>674</v>
      </c>
      <c r="B35" s="534">
        <f>'Unit costs'!$C$40</f>
        <v>0.20999999999999996</v>
      </c>
      <c r="C35" s="382">
        <f>B35*C26*'Unit costs'!C52</f>
        <v>0</v>
      </c>
      <c r="D35" s="535">
        <f>'Unit costs'!$C$40</f>
        <v>0.20999999999999996</v>
      </c>
      <c r="E35" s="382">
        <f>D35*E26*'Unit costs'!D52</f>
        <v>0</v>
      </c>
      <c r="F35" s="212" t="s">
        <v>3</v>
      </c>
      <c r="G35" s="517" t="s">
        <v>735</v>
      </c>
    </row>
    <row r="36" spans="1:7" s="182" customFormat="1" ht="20.100000000000001" customHeight="1" thickBot="1" x14ac:dyDescent="0.3">
      <c r="A36" s="523" t="s">
        <v>669</v>
      </c>
      <c r="B36" s="526"/>
      <c r="C36" s="524">
        <f>SUM(C30:C35)</f>
        <v>0</v>
      </c>
      <c r="D36" s="527"/>
      <c r="E36" s="524">
        <f>SUM(E30:E35)</f>
        <v>0</v>
      </c>
      <c r="F36" s="2"/>
      <c r="G36" s="73"/>
    </row>
    <row r="37" spans="1:7" ht="14.4" thickBot="1" x14ac:dyDescent="0.3"/>
    <row r="38" spans="1:7" ht="27.9" customHeight="1" x14ac:dyDescent="0.25">
      <c r="A38" s="392" t="s">
        <v>754</v>
      </c>
      <c r="B38" s="393"/>
      <c r="C38" s="393"/>
      <c r="D38" s="393"/>
      <c r="E38" s="394"/>
      <c r="G38" s="451"/>
    </row>
    <row r="39" spans="1:7" ht="20.100000000000001" customHeight="1" x14ac:dyDescent="0.25">
      <c r="A39" s="515" t="s">
        <v>695</v>
      </c>
      <c r="B39" s="534">
        <f>'Unit costs'!D38</f>
        <v>0.45</v>
      </c>
      <c r="C39" s="382">
        <f>B39*C21*'Unit costs'!C47</f>
        <v>0</v>
      </c>
      <c r="D39" s="535">
        <v>0.45</v>
      </c>
      <c r="E39" s="382">
        <f>D39*E21*'Unit costs'!D47</f>
        <v>0</v>
      </c>
      <c r="F39" s="212"/>
      <c r="G39" s="525" t="s">
        <v>735</v>
      </c>
    </row>
    <row r="40" spans="1:7" s="182" customFormat="1" ht="20.100000000000001" customHeight="1" x14ac:dyDescent="0.25">
      <c r="A40" s="515" t="s">
        <v>717</v>
      </c>
      <c r="B40" s="534">
        <f>'Unit costs'!$D$40</f>
        <v>0.79</v>
      </c>
      <c r="C40" s="382">
        <f>B40*C22*'Unit costs'!C48</f>
        <v>0</v>
      </c>
      <c r="D40" s="535">
        <f>'Unit costs'!$D$40</f>
        <v>0.79</v>
      </c>
      <c r="E40" s="382">
        <f>D40*E22*'Unit costs'!D48</f>
        <v>0</v>
      </c>
      <c r="F40" s="212" t="s">
        <v>3</v>
      </c>
      <c r="G40" s="525" t="s">
        <v>735</v>
      </c>
    </row>
    <row r="41" spans="1:7" s="182" customFormat="1" ht="20.100000000000001" customHeight="1" x14ac:dyDescent="0.25">
      <c r="A41" s="515" t="s">
        <v>680</v>
      </c>
      <c r="B41" s="534">
        <f>'Unit costs'!$D$40</f>
        <v>0.79</v>
      </c>
      <c r="C41" s="382">
        <f>B41*C23*'Unit costs'!C49</f>
        <v>0</v>
      </c>
      <c r="D41" s="535">
        <f>'Unit costs'!$D$40</f>
        <v>0.79</v>
      </c>
      <c r="E41" s="382">
        <f>D41*E23*'Unit costs'!D49</f>
        <v>0</v>
      </c>
      <c r="F41" s="212" t="s">
        <v>3</v>
      </c>
      <c r="G41" s="525" t="s">
        <v>735</v>
      </c>
    </row>
    <row r="42" spans="1:7" s="182" customFormat="1" ht="20.100000000000001" customHeight="1" x14ac:dyDescent="0.25">
      <c r="A42" s="515" t="s">
        <v>681</v>
      </c>
      <c r="B42" s="534">
        <f>'Unit costs'!$D$40</f>
        <v>0.79</v>
      </c>
      <c r="C42" s="382">
        <f>B42*C24*'Unit costs'!C50</f>
        <v>0</v>
      </c>
      <c r="D42" s="535">
        <f>'Unit costs'!$D$40</f>
        <v>0.79</v>
      </c>
      <c r="E42" s="382">
        <f>D42*E24*'Unit costs'!D50</f>
        <v>0</v>
      </c>
      <c r="F42" s="212" t="s">
        <v>3</v>
      </c>
      <c r="G42" s="525" t="s">
        <v>735</v>
      </c>
    </row>
    <row r="43" spans="1:7" s="182" customFormat="1" ht="20.100000000000001" customHeight="1" x14ac:dyDescent="0.25">
      <c r="A43" s="515" t="s">
        <v>673</v>
      </c>
      <c r="B43" s="534">
        <f>'Unit costs'!$D$40</f>
        <v>0.79</v>
      </c>
      <c r="C43" s="382">
        <f>B43*C25*'Unit costs'!C51</f>
        <v>0</v>
      </c>
      <c r="D43" s="535">
        <f>'Unit costs'!$D$40</f>
        <v>0.79</v>
      </c>
      <c r="E43" s="382">
        <f>D43*E25*'Unit costs'!D51</f>
        <v>0</v>
      </c>
      <c r="F43" s="212" t="s">
        <v>3</v>
      </c>
      <c r="G43" s="525" t="s">
        <v>735</v>
      </c>
    </row>
    <row r="44" spans="1:7" s="182" customFormat="1" ht="20.100000000000001" customHeight="1" x14ac:dyDescent="0.25">
      <c r="A44" s="515" t="s">
        <v>674</v>
      </c>
      <c r="B44" s="534">
        <f>'Unit costs'!$D$40</f>
        <v>0.79</v>
      </c>
      <c r="C44" s="382">
        <f>B44*C26*'Unit costs'!C52</f>
        <v>0</v>
      </c>
      <c r="D44" s="535">
        <f>'Unit costs'!$D$40</f>
        <v>0.79</v>
      </c>
      <c r="E44" s="382">
        <f>D44*E26*'Unit costs'!D52</f>
        <v>0</v>
      </c>
      <c r="F44" s="212" t="s">
        <v>3</v>
      </c>
      <c r="G44" s="517" t="s">
        <v>735</v>
      </c>
    </row>
    <row r="45" spans="1:7" s="182" customFormat="1" ht="20.100000000000001" customHeight="1" thickBot="1" x14ac:dyDescent="0.3">
      <c r="A45" s="523" t="s">
        <v>669</v>
      </c>
      <c r="B45" s="526"/>
      <c r="C45" s="524">
        <f>SUM(C39:C44)</f>
        <v>0</v>
      </c>
      <c r="D45" s="527"/>
      <c r="E45" s="524">
        <f>SUM(E39:E44)</f>
        <v>0</v>
      </c>
      <c r="F45" s="2"/>
      <c r="G45" s="2"/>
    </row>
    <row r="47" spans="1:7" ht="14.4" thickBot="1" x14ac:dyDescent="0.3"/>
    <row r="48" spans="1:7" x14ac:dyDescent="0.25">
      <c r="E48" s="73"/>
      <c r="G48" s="291" t="s">
        <v>354</v>
      </c>
    </row>
    <row r="49" spans="5:7" ht="39.6" x14ac:dyDescent="0.25">
      <c r="E49" s="73"/>
      <c r="G49" s="168" t="s">
        <v>625</v>
      </c>
    </row>
    <row r="50" spans="5:7" x14ac:dyDescent="0.25">
      <c r="E50" s="73"/>
      <c r="G50" s="169" t="s">
        <v>381</v>
      </c>
    </row>
    <row r="51" spans="5:7" x14ac:dyDescent="0.25">
      <c r="E51" s="73"/>
      <c r="G51" s="169"/>
    </row>
    <row r="52" spans="5:7" ht="26.4" x14ac:dyDescent="0.25">
      <c r="G52" s="185" t="s">
        <v>626</v>
      </c>
    </row>
    <row r="53" spans="5:7" ht="26.4" x14ac:dyDescent="0.25">
      <c r="G53" s="169" t="s">
        <v>382</v>
      </c>
    </row>
    <row r="54" spans="5:7" x14ac:dyDescent="0.25">
      <c r="G54" s="186"/>
    </row>
    <row r="55" spans="5:7" ht="26.4" x14ac:dyDescent="0.25">
      <c r="G55" s="170" t="s">
        <v>627</v>
      </c>
    </row>
    <row r="56" spans="5:7" x14ac:dyDescent="0.25">
      <c r="G56" s="201" t="s">
        <v>446</v>
      </c>
    </row>
    <row r="57" spans="5:7" x14ac:dyDescent="0.25">
      <c r="G57" s="292"/>
    </row>
    <row r="58" spans="5:7" ht="26.4" x14ac:dyDescent="0.25">
      <c r="G58" s="187" t="s">
        <v>628</v>
      </c>
    </row>
    <row r="59" spans="5:7" ht="26.4" x14ac:dyDescent="0.25">
      <c r="G59" s="169" t="s">
        <v>426</v>
      </c>
    </row>
    <row r="60" spans="5:7" x14ac:dyDescent="0.25">
      <c r="G60" s="167"/>
    </row>
    <row r="61" spans="5:7" ht="14.4" thickBot="1" x14ac:dyDescent="0.3">
      <c r="G61" s="293"/>
    </row>
  </sheetData>
  <sheetProtection algorithmName="SHA-512" hashValue="bmK+Po0H7o1X+72lx0Br9FRz4bEHcxb4VbUfFk1fmkB0pmJLzXC9iUd0gKNNIWeRG0oE5bvrjgpuNY5YYfoY7g==" saltValue="FGsu+uGHagMqZCbqRRdltw==" spinCount="100000" sheet="1" objects="1" scenarios="1"/>
  <dataConsolidate/>
  <phoneticPr fontId="54" type="noConversion"/>
  <dataValidations disablePrompts="1" count="1">
    <dataValidation type="list" allowBlank="1" showInputMessage="1" showErrorMessage="1" sqref="B7" xr:uid="{00000000-0002-0000-0600-000000000000}">
      <formula1>ORGTYPE</formula1>
    </dataValidation>
  </dataValidations>
  <hyperlinks>
    <hyperlink ref="G50" r:id="rId1" xr:uid="{7A7B870A-FF22-43F3-B903-5C32B42B4F2E}"/>
    <hyperlink ref="G53" r:id="rId2" xr:uid="{78CA2500-D599-4851-8EF0-E0894E7EEF72}"/>
    <hyperlink ref="G59" r:id="rId3" xr:uid="{19E8760E-2B0C-4433-BA85-096E43EBB016}"/>
    <hyperlink ref="G56" r:id="rId4" xr:uid="{05FC76C9-BA11-4A53-A949-854ABFCF0296}"/>
    <hyperlink ref="G16" r:id="rId5" display="The incidence and prevalence of Parkinson’s in the UK. Based on table 8 with 121,927/55,997,686 England population in 2018." xr:uid="{FB66DBFD-2EE1-42FB-9550-BD9A40BD9D9F}"/>
  </hyperlinks>
  <pageMargins left="0.31496062992125984" right="0.31496062992125984" top="0.74803149606299213" bottom="0.74803149606299213" header="0.31496062992125984" footer="0.31496062992125984"/>
  <pageSetup paperSize="9" scale="33" fitToHeight="2" orientation="landscape" r:id="rId6"/>
  <ignoredErrors>
    <ignoredError sqref="C17 E17" evalError="1"/>
    <ignoredError sqref="C31:C35 C16 C40:C44" formula="1"/>
    <ignoredError sqref="D16 D31:D35 D41:D44 D40" formula="1" unlockedFormula="1"/>
    <ignoredError sqref="D17 B16 B30:B35 B39:B44" unlockedFormula="1"/>
  </ignoredErrors>
  <drawing r:id="rId7"/>
  <legacyDrawing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I92"/>
  <sheetViews>
    <sheetView showGridLines="0" zoomScale="80" zoomScaleNormal="80" workbookViewId="0"/>
  </sheetViews>
  <sheetFormatPr defaultColWidth="9.109375" defaultRowHeight="13.2" x14ac:dyDescent="0.25"/>
  <cols>
    <col min="1" max="1" width="23.5546875" style="3" customWidth="1"/>
    <col min="2" max="2" width="48.109375" style="3" customWidth="1"/>
    <col min="3" max="3" width="13.88671875" style="3" customWidth="1"/>
    <col min="4" max="4" width="19" style="3" customWidth="1"/>
    <col min="5" max="5" width="15.44140625" style="3" customWidth="1"/>
    <col min="6" max="6" width="14.44140625" style="3" bestFit="1" customWidth="1"/>
    <col min="7" max="7" width="16.109375" style="3" customWidth="1"/>
    <col min="8" max="8" width="20.109375" style="3" customWidth="1"/>
    <col min="9" max="9" width="14.6640625" style="3" customWidth="1"/>
    <col min="10" max="16384" width="9.109375" style="3"/>
  </cols>
  <sheetData>
    <row r="1" spans="1:9" ht="30" customHeight="1" x14ac:dyDescent="0.25">
      <c r="A1" s="321" t="str">
        <f>'Assumptions input'!A1</f>
        <v>Devices for remote monitoring of Parkinson’s disease</v>
      </c>
      <c r="B1" s="321"/>
      <c r="C1" s="171"/>
      <c r="D1" s="171"/>
      <c r="E1" s="171"/>
      <c r="F1" s="171"/>
      <c r="G1" s="171"/>
      <c r="H1" s="217" t="s">
        <v>3</v>
      </c>
      <c r="I1" s="217" t="s">
        <v>3</v>
      </c>
    </row>
    <row r="2" spans="1:9" ht="26.25" customHeight="1" x14ac:dyDescent="0.4">
      <c r="A2" s="294" t="s">
        <v>274</v>
      </c>
      <c r="B2" s="366"/>
      <c r="C2" s="367"/>
      <c r="D2" s="367"/>
      <c r="E2" s="295"/>
      <c r="F2" s="171"/>
      <c r="G2" s="171"/>
      <c r="H2" s="217" t="s">
        <v>3</v>
      </c>
      <c r="I2" s="217" t="s">
        <v>3</v>
      </c>
    </row>
    <row r="3" spans="1:9" s="14" customFormat="1" ht="14.4" x14ac:dyDescent="0.3">
      <c r="A3" s="218" t="s">
        <v>3</v>
      </c>
      <c r="B3" s="218"/>
      <c r="C3" s="219" t="s">
        <v>3</v>
      </c>
      <c r="D3" s="219"/>
      <c r="E3" s="219"/>
      <c r="F3" s="219"/>
      <c r="G3" s="219"/>
      <c r="H3" s="219" t="s">
        <v>3</v>
      </c>
      <c r="I3" s="219" t="s">
        <v>3</v>
      </c>
    </row>
    <row r="4" spans="1:9" s="14" customFormat="1" ht="14.4" x14ac:dyDescent="0.3">
      <c r="A4" s="492" t="s">
        <v>725</v>
      </c>
      <c r="B4" s="218"/>
      <c r="C4" s="219"/>
      <c r="D4" s="219"/>
      <c r="E4" s="219"/>
      <c r="F4" s="219"/>
      <c r="G4" s="219"/>
      <c r="H4" s="219"/>
      <c r="I4" s="219"/>
    </row>
    <row r="5" spans="1:9" s="14" customFormat="1" ht="14.4" x14ac:dyDescent="0.3">
      <c r="A5" s="492" t="s">
        <v>727</v>
      </c>
      <c r="B5" s="218"/>
      <c r="C5" s="219"/>
      <c r="D5" s="219"/>
      <c r="E5" s="219"/>
      <c r="F5" s="219"/>
      <c r="G5" s="219"/>
      <c r="H5" s="219"/>
      <c r="I5" s="219"/>
    </row>
    <row r="6" spans="1:9" s="14" customFormat="1" ht="24.6" customHeight="1" x14ac:dyDescent="0.3">
      <c r="A6" s="493" t="s">
        <v>764</v>
      </c>
      <c r="B6" s="333"/>
      <c r="C6" s="15"/>
      <c r="D6" s="15"/>
      <c r="E6" s="15"/>
      <c r="F6" s="15"/>
      <c r="G6" s="15"/>
      <c r="H6" s="15"/>
      <c r="I6" s="15"/>
    </row>
    <row r="7" spans="1:9" s="399" customFormat="1" ht="26.4" x14ac:dyDescent="0.25">
      <c r="A7" s="395" t="s">
        <v>699</v>
      </c>
      <c r="B7" s="395" t="s">
        <v>682</v>
      </c>
      <c r="C7" s="396" t="s">
        <v>661</v>
      </c>
      <c r="D7" s="397" t="s">
        <v>776</v>
      </c>
      <c r="E7" s="397" t="s">
        <v>702</v>
      </c>
      <c r="F7" s="397" t="s">
        <v>755</v>
      </c>
      <c r="G7" s="397" t="s">
        <v>662</v>
      </c>
      <c r="H7" s="397" t="s">
        <v>751</v>
      </c>
      <c r="I7" s="398"/>
    </row>
    <row r="8" spans="1:9" s="332" customFormat="1" ht="28.5" customHeight="1" x14ac:dyDescent="0.25">
      <c r="A8" s="400" t="s">
        <v>716</v>
      </c>
      <c r="B8" s="370" t="s">
        <v>685</v>
      </c>
      <c r="C8" s="536">
        <v>225</v>
      </c>
      <c r="D8" s="498" t="s">
        <v>777</v>
      </c>
      <c r="E8" s="536">
        <v>2</v>
      </c>
      <c r="F8" s="537">
        <v>0</v>
      </c>
      <c r="G8" s="341">
        <f t="shared" ref="G8" si="0">C8*E8*(1+F8)</f>
        <v>450</v>
      </c>
      <c r="H8" s="538"/>
      <c r="I8" s="331"/>
    </row>
    <row r="9" spans="1:9" s="332" customFormat="1" ht="13.8" x14ac:dyDescent="0.25">
      <c r="A9" s="400" t="s">
        <v>666</v>
      </c>
      <c r="B9" s="370" t="s">
        <v>683</v>
      </c>
      <c r="C9" s="536">
        <v>224</v>
      </c>
      <c r="D9" s="498" t="s">
        <v>778</v>
      </c>
      <c r="E9" s="536">
        <v>12</v>
      </c>
      <c r="F9" s="537">
        <v>0</v>
      </c>
      <c r="G9" s="341">
        <f>C9*E9*(1+F9)</f>
        <v>2688</v>
      </c>
      <c r="H9" s="538"/>
      <c r="I9" s="331"/>
    </row>
    <row r="10" spans="1:9" s="332" customFormat="1" ht="13.8" x14ac:dyDescent="0.25">
      <c r="A10" s="400" t="s">
        <v>667</v>
      </c>
      <c r="B10" s="370" t="s">
        <v>684</v>
      </c>
      <c r="C10" s="536">
        <v>64</v>
      </c>
      <c r="D10" s="498" t="s">
        <v>780</v>
      </c>
      <c r="E10" s="536">
        <v>12</v>
      </c>
      <c r="F10" s="537">
        <v>0</v>
      </c>
      <c r="G10" s="341">
        <f t="shared" ref="G10:G12" si="1">C10*E10*(1+F10)</f>
        <v>768</v>
      </c>
      <c r="H10" s="538"/>
      <c r="I10" s="331"/>
    </row>
    <row r="11" spans="1:9" s="332" customFormat="1" ht="13.8" x14ac:dyDescent="0.25">
      <c r="A11" s="400" t="s">
        <v>663</v>
      </c>
      <c r="B11" s="370" t="s">
        <v>700</v>
      </c>
      <c r="C11" s="536">
        <v>350</v>
      </c>
      <c r="D11" s="498" t="s">
        <v>780</v>
      </c>
      <c r="E11" s="536">
        <v>12</v>
      </c>
      <c r="F11" s="537">
        <v>0</v>
      </c>
      <c r="G11" s="341">
        <f t="shared" si="1"/>
        <v>4200</v>
      </c>
      <c r="H11" s="538"/>
      <c r="I11" s="331"/>
    </row>
    <row r="12" spans="1:9" s="332" customFormat="1" ht="26.4" x14ac:dyDescent="0.25">
      <c r="A12" s="400" t="s">
        <v>668</v>
      </c>
      <c r="B12" s="400" t="s">
        <v>686</v>
      </c>
      <c r="C12" s="536">
        <v>1600</v>
      </c>
      <c r="D12" s="498" t="s">
        <v>779</v>
      </c>
      <c r="E12" s="536">
        <v>1</v>
      </c>
      <c r="F12" s="537">
        <v>0</v>
      </c>
      <c r="G12" s="341">
        <f t="shared" si="1"/>
        <v>1600</v>
      </c>
      <c r="H12" s="538"/>
      <c r="I12" s="331"/>
    </row>
    <row r="13" spans="1:9" s="332" customFormat="1" ht="13.8" x14ac:dyDescent="0.25">
      <c r="A13" s="330" t="s">
        <v>756</v>
      </c>
      <c r="B13" s="330"/>
      <c r="C13" s="475"/>
      <c r="D13" s="365"/>
      <c r="E13" s="475"/>
      <c r="F13" s="476"/>
      <c r="G13" s="475"/>
      <c r="H13" s="477"/>
      <c r="I13" s="331"/>
    </row>
    <row r="14" spans="1:9" s="14" customFormat="1" ht="13.8" x14ac:dyDescent="0.25">
      <c r="A14" s="328" t="s">
        <v>747</v>
      </c>
      <c r="B14" s="365"/>
      <c r="C14" s="15"/>
      <c r="D14" s="15"/>
      <c r="E14" s="15"/>
      <c r="F14" s="15"/>
      <c r="G14" s="15"/>
      <c r="H14" s="15"/>
      <c r="I14" s="15"/>
    </row>
    <row r="15" spans="1:9" s="14" customFormat="1" ht="13.8" x14ac:dyDescent="0.25">
      <c r="A15" s="328" t="s">
        <v>781</v>
      </c>
      <c r="B15" s="365"/>
      <c r="C15" s="15"/>
      <c r="D15" s="15"/>
      <c r="E15" s="15"/>
      <c r="F15" s="15"/>
      <c r="G15" s="15"/>
      <c r="H15" s="15"/>
      <c r="I15" s="15"/>
    </row>
    <row r="16" spans="1:9" s="14" customFormat="1" ht="13.8" x14ac:dyDescent="0.25">
      <c r="A16" s="328" t="s">
        <v>782</v>
      </c>
      <c r="B16" s="365"/>
      <c r="C16" s="15"/>
      <c r="D16" s="15"/>
      <c r="E16" s="15"/>
      <c r="F16" s="15"/>
      <c r="G16" s="15"/>
      <c r="H16" s="15"/>
      <c r="I16" s="15"/>
    </row>
    <row r="17" spans="1:9" s="14" customFormat="1" ht="18.899999999999999" customHeight="1" x14ac:dyDescent="0.25">
      <c r="A17" s="460" t="s">
        <v>786</v>
      </c>
      <c r="B17" s="365"/>
      <c r="C17" s="15"/>
      <c r="D17" s="15"/>
      <c r="E17" s="15"/>
      <c r="F17" s="15"/>
      <c r="G17" s="15"/>
      <c r="H17" s="15"/>
      <c r="I17" s="15"/>
    </row>
    <row r="18" spans="1:9" s="14" customFormat="1" ht="13.8" x14ac:dyDescent="0.25">
      <c r="A18" s="460" t="s">
        <v>787</v>
      </c>
      <c r="B18" s="365"/>
      <c r="C18" s="15"/>
      <c r="D18" s="15"/>
      <c r="E18" s="15"/>
      <c r="F18" s="15"/>
      <c r="G18" s="15"/>
      <c r="H18" s="15"/>
      <c r="I18" s="15"/>
    </row>
    <row r="19" spans="1:9" s="14" customFormat="1" ht="21" customHeight="1" x14ac:dyDescent="0.25">
      <c r="A19" s="245" t="s">
        <v>783</v>
      </c>
      <c r="B19" s="365"/>
      <c r="C19" s="15"/>
      <c r="D19" s="15"/>
      <c r="E19" s="15"/>
      <c r="F19" s="15"/>
      <c r="G19" s="15"/>
      <c r="H19" s="15"/>
      <c r="I19" s="15"/>
    </row>
    <row r="20" spans="1:9" s="14" customFormat="1" ht="13.8" x14ac:dyDescent="0.25">
      <c r="A20" s="328" t="s">
        <v>720</v>
      </c>
      <c r="B20" s="365"/>
      <c r="C20" s="15"/>
      <c r="D20" s="15"/>
      <c r="E20" s="15"/>
      <c r="F20" s="15"/>
      <c r="G20" s="15"/>
      <c r="H20" s="15"/>
      <c r="I20" s="15"/>
    </row>
    <row r="21" spans="1:9" s="14" customFormat="1" ht="13.8" x14ac:dyDescent="0.25">
      <c r="A21" s="328" t="s">
        <v>687</v>
      </c>
      <c r="B21" s="365"/>
      <c r="C21" s="15"/>
      <c r="D21" s="15"/>
      <c r="E21" s="15"/>
      <c r="F21" s="15"/>
      <c r="G21" s="15"/>
      <c r="H21" s="15"/>
      <c r="I21" s="15"/>
    </row>
    <row r="22" spans="1:9" s="11" customFormat="1" ht="13.8" x14ac:dyDescent="0.25">
      <c r="A22" s="328" t="s">
        <v>701</v>
      </c>
      <c r="B22" s="328"/>
      <c r="C22" s="328"/>
      <c r="D22" s="328"/>
      <c r="E22" s="328"/>
      <c r="F22" s="328"/>
      <c r="G22" s="328"/>
      <c r="H22" s="329"/>
      <c r="I22" s="329"/>
    </row>
    <row r="23" spans="1:9" s="14" customFormat="1" ht="14.4" thickBot="1" x14ac:dyDescent="0.3">
      <c r="A23" s="456"/>
      <c r="B23" s="456"/>
      <c r="C23" s="457"/>
      <c r="D23" s="457"/>
      <c r="E23" s="457"/>
      <c r="F23" s="457"/>
      <c r="G23" s="457"/>
      <c r="H23" s="457"/>
      <c r="I23" s="457"/>
    </row>
    <row r="24" spans="1:9" s="14" customFormat="1" ht="30" customHeight="1" x14ac:dyDescent="0.25">
      <c r="A24" s="368" t="s">
        <v>765</v>
      </c>
      <c r="B24" s="330"/>
      <c r="C24" s="15"/>
      <c r="D24" s="15"/>
      <c r="E24" s="15"/>
      <c r="F24" s="15"/>
      <c r="G24" s="15"/>
      <c r="H24" s="15"/>
      <c r="I24" s="15"/>
    </row>
    <row r="25" spans="1:9" s="14" customFormat="1" ht="13.5" customHeight="1" x14ac:dyDescent="0.25">
      <c r="A25" s="372" t="s">
        <v>682</v>
      </c>
      <c r="B25" s="472"/>
      <c r="C25" s="396" t="s">
        <v>661</v>
      </c>
      <c r="D25" s="15"/>
      <c r="E25" s="454"/>
      <c r="F25" s="454"/>
      <c r="G25" s="15"/>
      <c r="H25" s="15"/>
      <c r="I25" s="15"/>
    </row>
    <row r="26" spans="1:9" s="14" customFormat="1" ht="13.5" customHeight="1" x14ac:dyDescent="0.25">
      <c r="A26" s="370" t="s">
        <v>731</v>
      </c>
      <c r="B26" s="371"/>
      <c r="C26" s="539">
        <v>226.05</v>
      </c>
      <c r="D26" s="15"/>
      <c r="E26" s="455"/>
      <c r="F26" s="455"/>
      <c r="G26" s="15"/>
      <c r="H26" s="15"/>
      <c r="I26" s="15"/>
    </row>
    <row r="27" spans="1:9" s="14" customFormat="1" ht="13.5" customHeight="1" x14ac:dyDescent="0.25">
      <c r="A27" s="370" t="s">
        <v>732</v>
      </c>
      <c r="B27" s="371"/>
      <c r="C27" s="539">
        <v>158.72999999999999</v>
      </c>
      <c r="D27" s="15"/>
      <c r="E27" s="455"/>
      <c r="F27" s="455"/>
      <c r="G27" s="15"/>
      <c r="H27" s="15"/>
      <c r="I27" s="15"/>
    </row>
    <row r="28" spans="1:9" s="14" customFormat="1" ht="13.5" customHeight="1" x14ac:dyDescent="0.25">
      <c r="A28" s="330"/>
      <c r="B28" s="330"/>
      <c r="C28" s="455"/>
      <c r="D28" s="15"/>
      <c r="E28" s="455"/>
      <c r="F28" s="455"/>
      <c r="G28" s="15"/>
      <c r="H28" s="15"/>
      <c r="I28" s="15"/>
    </row>
    <row r="29" spans="1:9" s="14" customFormat="1" ht="13.5" customHeight="1" x14ac:dyDescent="0.25">
      <c r="A29" s="368" t="s">
        <v>766</v>
      </c>
      <c r="B29" s="330"/>
      <c r="C29" s="455"/>
      <c r="D29" s="15"/>
      <c r="E29" s="455"/>
      <c r="F29" s="455"/>
      <c r="G29" s="15"/>
      <c r="H29" s="15"/>
      <c r="I29" s="15"/>
    </row>
    <row r="30" spans="1:9" s="14" customFormat="1" ht="13.5" customHeight="1" x14ac:dyDescent="0.25">
      <c r="A30" s="372" t="s">
        <v>742</v>
      </c>
      <c r="B30" s="478"/>
      <c r="C30" s="539">
        <v>159.13</v>
      </c>
      <c r="D30" s="15"/>
      <c r="E30" s="455"/>
      <c r="F30" s="455"/>
      <c r="G30" s="15"/>
      <c r="H30" s="15"/>
      <c r="I30" s="15"/>
    </row>
    <row r="31" spans="1:9" s="14" customFormat="1" ht="13.5" customHeight="1" x14ac:dyDescent="0.25">
      <c r="A31" s="370" t="s">
        <v>743</v>
      </c>
      <c r="B31" s="371"/>
      <c r="C31" s="539">
        <v>122.57</v>
      </c>
      <c r="D31" s="15"/>
      <c r="E31" s="455"/>
      <c r="F31" s="455"/>
      <c r="G31" s="15"/>
      <c r="H31" s="15"/>
      <c r="I31" s="15"/>
    </row>
    <row r="32" spans="1:9" s="14" customFormat="1" ht="13.5" customHeight="1" x14ac:dyDescent="0.25">
      <c r="A32" s="330" t="s">
        <v>744</v>
      </c>
      <c r="B32" s="330"/>
      <c r="C32" s="455"/>
      <c r="D32" s="15"/>
      <c r="E32" s="455"/>
      <c r="F32" s="455"/>
      <c r="G32" s="15"/>
      <c r="H32" s="15"/>
      <c r="I32" s="15"/>
    </row>
    <row r="33" spans="1:9" s="14" customFormat="1" ht="13.8" x14ac:dyDescent="0.25">
      <c r="A33" s="330" t="s">
        <v>721</v>
      </c>
      <c r="B33" s="15"/>
      <c r="C33" s="15"/>
      <c r="D33" s="15"/>
      <c r="E33" s="15"/>
      <c r="F33" s="15"/>
      <c r="G33" s="15"/>
      <c r="H33" s="15"/>
      <c r="I33" s="15"/>
    </row>
    <row r="34" spans="1:9" s="14" customFormat="1" ht="13.8" x14ac:dyDescent="0.25">
      <c r="A34" s="482" t="s">
        <v>722</v>
      </c>
      <c r="B34" s="15"/>
      <c r="C34" s="15"/>
      <c r="D34" s="15"/>
      <c r="E34" s="15"/>
      <c r="F34" s="15"/>
      <c r="G34" s="15"/>
      <c r="H34" s="15"/>
      <c r="I34" s="15"/>
    </row>
    <row r="35" spans="1:9" s="14" customFormat="1" ht="13.8" x14ac:dyDescent="0.25">
      <c r="A35" s="330"/>
      <c r="B35" s="15"/>
      <c r="C35" s="15"/>
      <c r="D35" s="15"/>
      <c r="E35" s="15"/>
      <c r="F35" s="15"/>
      <c r="G35" s="15"/>
      <c r="H35" s="15"/>
      <c r="I35" s="15"/>
    </row>
    <row r="36" spans="1:9" s="14" customFormat="1" ht="13.8" x14ac:dyDescent="0.25">
      <c r="A36" s="368" t="s">
        <v>767</v>
      </c>
      <c r="B36" s="15"/>
      <c r="C36" s="15"/>
      <c r="D36" s="15"/>
      <c r="E36" s="15"/>
      <c r="F36" s="15"/>
      <c r="G36" s="15"/>
      <c r="H36" s="15"/>
      <c r="I36" s="15"/>
    </row>
    <row r="37" spans="1:9" s="14" customFormat="1" ht="26.4" x14ac:dyDescent="0.25">
      <c r="A37" s="389" t="s">
        <v>688</v>
      </c>
      <c r="B37" s="470"/>
      <c r="C37" s="397" t="s">
        <v>694</v>
      </c>
      <c r="D37" s="397" t="s">
        <v>689</v>
      </c>
      <c r="E37" s="471" t="s">
        <v>718</v>
      </c>
      <c r="F37" s="369"/>
      <c r="G37" s="369"/>
      <c r="H37" s="450"/>
      <c r="I37" s="15"/>
    </row>
    <row r="38" spans="1:9" s="14" customFormat="1" ht="13.8" x14ac:dyDescent="0.25">
      <c r="A38" s="377" t="s">
        <v>690</v>
      </c>
      <c r="B38" s="378"/>
      <c r="C38" s="540">
        <f>1-D38</f>
        <v>0.55000000000000004</v>
      </c>
      <c r="D38" s="537">
        <v>0.45</v>
      </c>
      <c r="E38" s="377" t="s">
        <v>728</v>
      </c>
      <c r="F38" s="378"/>
      <c r="G38" s="378"/>
      <c r="H38" s="462"/>
      <c r="I38" s="15"/>
    </row>
    <row r="39" spans="1:9" s="14" customFormat="1" ht="13.8" x14ac:dyDescent="0.25">
      <c r="A39" s="377" t="s">
        <v>691</v>
      </c>
      <c r="B39" s="378"/>
      <c r="C39" s="540">
        <f t="shared" ref="C39:C41" si="2">1-D39</f>
        <v>0.55000000000000004</v>
      </c>
      <c r="D39" s="537">
        <v>0.45</v>
      </c>
      <c r="E39" s="377" t="s">
        <v>729</v>
      </c>
      <c r="F39" s="378"/>
      <c r="G39" s="378"/>
      <c r="H39" s="462"/>
      <c r="I39" s="15"/>
    </row>
    <row r="40" spans="1:9" s="14" customFormat="1" ht="13.8" x14ac:dyDescent="0.25">
      <c r="A40" s="377" t="s">
        <v>692</v>
      </c>
      <c r="B40" s="378"/>
      <c r="C40" s="540">
        <f t="shared" si="2"/>
        <v>0.20999999999999996</v>
      </c>
      <c r="D40" s="537">
        <v>0.79</v>
      </c>
      <c r="E40" s="377" t="s">
        <v>719</v>
      </c>
      <c r="F40" s="378"/>
      <c r="G40" s="378"/>
      <c r="H40" s="462"/>
      <c r="I40" s="15"/>
    </row>
    <row r="41" spans="1:9" s="14" customFormat="1" ht="28.5" customHeight="1" x14ac:dyDescent="0.3">
      <c r="A41" s="377" t="s">
        <v>693</v>
      </c>
      <c r="B41" s="378"/>
      <c r="C41" s="540">
        <f t="shared" si="2"/>
        <v>0.20999999999999996</v>
      </c>
      <c r="D41" s="537">
        <v>0.79</v>
      </c>
      <c r="E41" s="553" t="s">
        <v>726</v>
      </c>
      <c r="F41" s="554"/>
      <c r="G41" s="554"/>
      <c r="H41" s="555"/>
      <c r="I41" s="15"/>
    </row>
    <row r="42" spans="1:9" s="14" customFormat="1" ht="13.8" x14ac:dyDescent="0.25">
      <c r="A42" s="328" t="s">
        <v>745</v>
      </c>
      <c r="B42" s="15"/>
      <c r="C42" s="15"/>
      <c r="D42" s="15"/>
      <c r="E42" s="15"/>
      <c r="F42" s="15"/>
      <c r="G42" s="15"/>
      <c r="H42" s="15"/>
      <c r="I42" s="15"/>
    </row>
    <row r="43" spans="1:9" s="14" customFormat="1" ht="14.4" thickBot="1" x14ac:dyDescent="0.3">
      <c r="A43" s="457"/>
      <c r="B43" s="459"/>
      <c r="C43" s="459"/>
      <c r="D43" s="459"/>
      <c r="E43" s="459"/>
      <c r="F43" s="459"/>
      <c r="G43" s="459"/>
      <c r="H43" s="459"/>
      <c r="I43" s="459"/>
    </row>
    <row r="44" spans="1:9" s="14" customFormat="1" ht="13.8" x14ac:dyDescent="0.25">
      <c r="A44" s="330"/>
      <c r="B44" s="330"/>
      <c r="C44" s="15"/>
      <c r="D44" s="15"/>
      <c r="E44" s="15"/>
      <c r="F44" s="15"/>
      <c r="G44" s="15"/>
      <c r="H44" s="15"/>
      <c r="I44" s="15"/>
    </row>
    <row r="45" spans="1:9" s="14" customFormat="1" ht="13.8" x14ac:dyDescent="0.25">
      <c r="A45" s="368" t="s">
        <v>768</v>
      </c>
      <c r="B45" s="330"/>
      <c r="C45" s="15"/>
      <c r="D45" s="15"/>
      <c r="E45" s="15"/>
      <c r="F45" s="15"/>
      <c r="G45" s="15"/>
      <c r="H45" s="15"/>
      <c r="I45" s="15"/>
    </row>
    <row r="46" spans="1:9" s="14" customFormat="1" ht="66" x14ac:dyDescent="0.25">
      <c r="A46" s="389" t="s">
        <v>757</v>
      </c>
      <c r="B46" s="369"/>
      <c r="C46" s="397" t="s">
        <v>750</v>
      </c>
      <c r="D46" s="397" t="s">
        <v>752</v>
      </c>
      <c r="E46" s="15"/>
      <c r="F46" s="15"/>
      <c r="G46" s="15"/>
      <c r="H46" s="15"/>
      <c r="I46" s="15"/>
    </row>
    <row r="47" spans="1:9" s="14" customFormat="1" ht="13.8" x14ac:dyDescent="0.25">
      <c r="A47" s="388" t="s">
        <v>671</v>
      </c>
      <c r="B47" s="376"/>
      <c r="C47" s="541">
        <v>2</v>
      </c>
      <c r="D47" s="541">
        <v>2</v>
      </c>
      <c r="E47" s="15"/>
      <c r="F47" s="15"/>
      <c r="G47" s="15"/>
      <c r="H47" s="15"/>
      <c r="I47" s="15"/>
    </row>
    <row r="48" spans="1:9" s="14" customFormat="1" ht="13.8" x14ac:dyDescent="0.25">
      <c r="A48" s="388" t="s">
        <v>672</v>
      </c>
      <c r="B48" s="464"/>
      <c r="C48" s="542">
        <v>2</v>
      </c>
      <c r="D48" s="542">
        <v>2</v>
      </c>
      <c r="E48" s="15"/>
      <c r="F48" s="15"/>
      <c r="G48" s="15"/>
      <c r="H48" s="15"/>
      <c r="I48" s="15"/>
    </row>
    <row r="49" spans="1:9" s="14" customFormat="1" ht="13.8" x14ac:dyDescent="0.25">
      <c r="A49" s="463" t="s">
        <v>680</v>
      </c>
      <c r="B49" s="464"/>
      <c r="C49" s="542">
        <v>2</v>
      </c>
      <c r="D49" s="542">
        <v>2</v>
      </c>
      <c r="E49" s="15"/>
      <c r="F49" s="15"/>
      <c r="G49" s="15"/>
      <c r="H49" s="15"/>
      <c r="I49" s="15"/>
    </row>
    <row r="50" spans="1:9" s="14" customFormat="1" ht="13.8" x14ac:dyDescent="0.25">
      <c r="A50" s="461" t="s">
        <v>681</v>
      </c>
      <c r="B50" s="462"/>
      <c r="C50" s="542">
        <v>2</v>
      </c>
      <c r="D50" s="542">
        <v>2</v>
      </c>
      <c r="E50" s="15"/>
      <c r="F50" s="15"/>
      <c r="G50" s="15"/>
      <c r="H50" s="15"/>
      <c r="I50" s="15"/>
    </row>
    <row r="51" spans="1:9" s="14" customFormat="1" ht="13.8" x14ac:dyDescent="0.25">
      <c r="A51" s="461" t="s">
        <v>673</v>
      </c>
      <c r="B51" s="462"/>
      <c r="C51" s="542">
        <v>2</v>
      </c>
      <c r="D51" s="542">
        <v>2</v>
      </c>
      <c r="E51" s="15"/>
      <c r="F51" s="15"/>
      <c r="G51" s="15"/>
      <c r="H51" s="15"/>
      <c r="I51" s="15"/>
    </row>
    <row r="52" spans="1:9" s="14" customFormat="1" ht="13.8" x14ac:dyDescent="0.25">
      <c r="A52" s="461" t="s">
        <v>674</v>
      </c>
      <c r="B52" s="462"/>
      <c r="C52" s="542">
        <v>2</v>
      </c>
      <c r="D52" s="542">
        <v>2</v>
      </c>
      <c r="E52" s="15"/>
      <c r="F52" s="15"/>
      <c r="G52" s="15"/>
      <c r="H52" s="15"/>
      <c r="I52" s="15"/>
    </row>
    <row r="53" spans="1:9" s="14" customFormat="1" ht="15.6" customHeight="1" x14ac:dyDescent="0.25">
      <c r="A53" s="328" t="s">
        <v>772</v>
      </c>
      <c r="B53" s="15"/>
      <c r="C53" s="15"/>
      <c r="D53" s="15"/>
      <c r="E53" s="15"/>
      <c r="F53" s="15"/>
      <c r="G53" s="15"/>
      <c r="H53" s="15"/>
      <c r="I53" s="15"/>
    </row>
    <row r="54" spans="1:9" s="14" customFormat="1" ht="13.8" x14ac:dyDescent="0.25">
      <c r="A54" s="330" t="s">
        <v>703</v>
      </c>
      <c r="B54" s="330"/>
      <c r="C54" s="15"/>
      <c r="D54" s="15"/>
      <c r="E54" s="15"/>
      <c r="F54" s="15"/>
      <c r="G54" s="15"/>
      <c r="H54" s="15"/>
      <c r="I54" s="15"/>
    </row>
    <row r="55" spans="1:9" s="14" customFormat="1" ht="13.8" x14ac:dyDescent="0.25">
      <c r="A55" s="330" t="s">
        <v>724</v>
      </c>
      <c r="B55" s="330"/>
      <c r="C55" s="15"/>
      <c r="D55" s="15"/>
      <c r="E55" s="15"/>
      <c r="F55" s="15"/>
      <c r="G55" s="15"/>
      <c r="H55" s="15"/>
      <c r="I55" s="15"/>
    </row>
    <row r="56" spans="1:9" s="14" customFormat="1" ht="14.4" thickBot="1" x14ac:dyDescent="0.3">
      <c r="A56" s="458"/>
      <c r="B56" s="459"/>
      <c r="C56" s="459"/>
      <c r="D56" s="459"/>
      <c r="E56" s="459"/>
      <c r="F56" s="459"/>
      <c r="G56" s="459"/>
      <c r="H56" s="459"/>
      <c r="I56" s="459"/>
    </row>
    <row r="57" spans="1:9" s="14" customFormat="1" ht="13.8" x14ac:dyDescent="0.25">
      <c r="A57" s="15"/>
      <c r="B57" s="15"/>
      <c r="C57" s="15"/>
      <c r="D57" s="15"/>
      <c r="E57" s="15"/>
      <c r="F57" s="15"/>
      <c r="G57" s="15"/>
      <c r="H57" s="15"/>
      <c r="I57" s="15"/>
    </row>
    <row r="58" spans="1:9" s="14" customFormat="1" ht="13.8" x14ac:dyDescent="0.25">
      <c r="A58" s="494" t="s">
        <v>769</v>
      </c>
      <c r="B58" s="15"/>
      <c r="C58" s="15"/>
      <c r="D58" s="15"/>
      <c r="E58" s="15"/>
      <c r="F58" s="15"/>
      <c r="G58" s="15"/>
      <c r="H58" s="15"/>
      <c r="I58" s="15"/>
    </row>
    <row r="59" spans="1:9" s="14" customFormat="1" ht="42" x14ac:dyDescent="0.25">
      <c r="A59" s="496"/>
      <c r="B59" s="497"/>
      <c r="C59" s="397" t="s">
        <v>761</v>
      </c>
      <c r="D59" s="397" t="s">
        <v>758</v>
      </c>
      <c r="E59" s="328"/>
      <c r="F59" s="15"/>
      <c r="G59" s="15"/>
      <c r="H59" s="15"/>
      <c r="I59" s="15"/>
    </row>
    <row r="60" spans="1:9" s="14" customFormat="1" ht="26.4" x14ac:dyDescent="0.25">
      <c r="A60" s="495" t="s">
        <v>757</v>
      </c>
      <c r="B60" s="449"/>
      <c r="C60" s="397" t="s">
        <v>746</v>
      </c>
      <c r="D60" s="397" t="s">
        <v>759</v>
      </c>
      <c r="E60" s="479" t="s">
        <v>760</v>
      </c>
      <c r="F60" s="15"/>
      <c r="G60" s="15"/>
      <c r="H60" s="15"/>
      <c r="I60" s="15"/>
    </row>
    <row r="61" spans="1:9" s="14" customFormat="1" ht="17.399999999999999" customHeight="1" x14ac:dyDescent="0.25">
      <c r="A61" s="377" t="s">
        <v>762</v>
      </c>
      <c r="B61" s="369"/>
      <c r="C61" s="541"/>
      <c r="D61" s="541"/>
      <c r="E61" s="491">
        <f>D61-C61</f>
        <v>0</v>
      </c>
      <c r="F61" s="15"/>
      <c r="G61" s="15"/>
      <c r="H61" s="15"/>
      <c r="I61" s="15"/>
    </row>
    <row r="62" spans="1:9" s="14" customFormat="1" ht="26.4" x14ac:dyDescent="0.25">
      <c r="A62" s="400" t="s">
        <v>716</v>
      </c>
      <c r="B62" s="376"/>
      <c r="C62" s="541"/>
      <c r="D62" s="541"/>
      <c r="E62" s="491">
        <f t="shared" ref="E62:E66" si="3">D62-C62</f>
        <v>0</v>
      </c>
      <c r="F62" s="15"/>
      <c r="G62" s="15"/>
      <c r="H62" s="15"/>
      <c r="I62" s="460"/>
    </row>
    <row r="63" spans="1:9" s="14" customFormat="1" ht="13.8" x14ac:dyDescent="0.25">
      <c r="A63" s="465" t="s">
        <v>666</v>
      </c>
      <c r="B63" s="376"/>
      <c r="C63" s="541"/>
      <c r="D63" s="541"/>
      <c r="E63" s="491">
        <f t="shared" si="3"/>
        <v>0</v>
      </c>
      <c r="F63" s="15"/>
      <c r="G63" s="15"/>
      <c r="H63" s="15"/>
      <c r="I63" s="460"/>
    </row>
    <row r="64" spans="1:9" s="14" customFormat="1" ht="13.8" x14ac:dyDescent="0.25">
      <c r="A64" s="400" t="s">
        <v>667</v>
      </c>
      <c r="B64" s="449"/>
      <c r="C64" s="541"/>
      <c r="D64" s="541"/>
      <c r="E64" s="491">
        <f t="shared" si="3"/>
        <v>0</v>
      </c>
      <c r="F64" s="15"/>
      <c r="G64" s="15"/>
      <c r="H64" s="15"/>
      <c r="I64" s="15"/>
    </row>
    <row r="65" spans="1:9" s="14" customFormat="1" ht="13.8" x14ac:dyDescent="0.25">
      <c r="A65" s="400" t="s">
        <v>663</v>
      </c>
      <c r="B65" s="449"/>
      <c r="C65" s="541"/>
      <c r="D65" s="541"/>
      <c r="E65" s="491">
        <f t="shared" si="3"/>
        <v>0</v>
      </c>
      <c r="F65" s="15"/>
      <c r="G65" s="15"/>
      <c r="H65" s="15"/>
      <c r="I65" s="15"/>
    </row>
    <row r="66" spans="1:9" s="14" customFormat="1" ht="13.8" x14ac:dyDescent="0.25">
      <c r="A66" s="400" t="s">
        <v>668</v>
      </c>
      <c r="B66" s="449"/>
      <c r="C66" s="541"/>
      <c r="D66" s="541"/>
      <c r="E66" s="491">
        <f t="shared" si="3"/>
        <v>0</v>
      </c>
      <c r="F66" s="15"/>
      <c r="G66" s="15"/>
      <c r="H66" s="15"/>
      <c r="I66" s="15"/>
    </row>
    <row r="67" spans="1:9" s="14" customFormat="1" ht="13.8" x14ac:dyDescent="0.25">
      <c r="A67" s="328" t="s">
        <v>730</v>
      </c>
      <c r="B67" s="328"/>
      <c r="C67" s="328"/>
      <c r="D67" s="15"/>
      <c r="E67" s="15"/>
      <c r="F67" s="15"/>
      <c r="G67" s="15"/>
      <c r="H67" s="15"/>
      <c r="I67" s="15"/>
    </row>
    <row r="68" spans="1:9" s="14" customFormat="1" ht="13.8" x14ac:dyDescent="0.25">
      <c r="A68" s="328" t="s">
        <v>763</v>
      </c>
      <c r="B68" s="328"/>
      <c r="C68" s="328"/>
      <c r="D68" s="15"/>
      <c r="E68" s="15"/>
      <c r="F68" s="15"/>
      <c r="G68" s="15"/>
      <c r="H68" s="15"/>
      <c r="I68" s="15"/>
    </row>
    <row r="69" spans="1:9" s="14" customFormat="1" ht="14.4" thickBot="1" x14ac:dyDescent="0.3">
      <c r="A69" s="459"/>
      <c r="B69" s="459"/>
      <c r="C69" s="459"/>
      <c r="D69" s="459"/>
      <c r="E69" s="459"/>
      <c r="F69" s="459"/>
      <c r="G69" s="459"/>
      <c r="H69" s="459"/>
      <c r="I69" s="459"/>
    </row>
    <row r="70" spans="1:9" s="14" customFormat="1" ht="13.8" x14ac:dyDescent="0.25">
      <c r="A70" s="15"/>
      <c r="B70" s="15"/>
      <c r="C70" s="15"/>
      <c r="D70" s="15"/>
      <c r="E70" s="15"/>
      <c r="F70" s="15"/>
      <c r="G70" s="15"/>
      <c r="H70" s="15"/>
      <c r="I70" s="15"/>
    </row>
    <row r="71" spans="1:9" s="14" customFormat="1" ht="13.8" x14ac:dyDescent="0.25">
      <c r="A71" s="328" t="s">
        <v>771</v>
      </c>
      <c r="B71" s="328"/>
      <c r="C71" s="328"/>
      <c r="D71" s="543"/>
      <c r="E71" s="15"/>
      <c r="F71" s="15"/>
      <c r="G71" s="15"/>
      <c r="H71" s="15"/>
      <c r="I71" s="15"/>
    </row>
    <row r="72" spans="1:9" s="14" customFormat="1" ht="13.8" x14ac:dyDescent="0.25">
      <c r="A72" s="328"/>
      <c r="B72" s="328"/>
      <c r="C72" s="328"/>
      <c r="D72" s="328"/>
      <c r="E72" s="15"/>
      <c r="F72" s="15"/>
      <c r="G72" s="15"/>
      <c r="H72" s="15"/>
      <c r="I72" s="15"/>
    </row>
    <row r="73" spans="1:9" s="14" customFormat="1" ht="13.8" x14ac:dyDescent="0.25">
      <c r="A73" s="328" t="s">
        <v>753</v>
      </c>
      <c r="B73" s="15"/>
      <c r="C73" s="15"/>
      <c r="D73" s="15"/>
      <c r="E73" s="15"/>
      <c r="F73" s="15"/>
      <c r="G73" s="15"/>
      <c r="H73" s="15"/>
      <c r="I73" s="15"/>
    </row>
    <row r="74" spans="1:9" s="14" customFormat="1" ht="14.4" thickBot="1" x14ac:dyDescent="0.3">
      <c r="A74" s="459"/>
      <c r="B74" s="459"/>
      <c r="C74" s="459"/>
      <c r="D74" s="459"/>
      <c r="E74" s="459"/>
      <c r="F74" s="459"/>
      <c r="G74" s="459"/>
      <c r="H74" s="459"/>
      <c r="I74" s="459"/>
    </row>
    <row r="75" spans="1:9" s="14" customFormat="1" ht="13.8" x14ac:dyDescent="0.25">
      <c r="A75" s="15"/>
      <c r="B75" s="15"/>
      <c r="C75" s="15"/>
      <c r="D75" s="15"/>
      <c r="E75" s="15"/>
      <c r="F75" s="15"/>
      <c r="G75" s="15"/>
      <c r="H75" s="15"/>
      <c r="I75" s="15"/>
    </row>
    <row r="76" spans="1:9" s="14" customFormat="1" ht="13.8" x14ac:dyDescent="0.25">
      <c r="A76" s="15"/>
      <c r="B76" s="15"/>
      <c r="C76" s="15"/>
      <c r="D76" s="15"/>
      <c r="E76" s="15"/>
      <c r="F76" s="15"/>
      <c r="G76" s="15"/>
      <c r="H76" s="15"/>
      <c r="I76" s="15"/>
    </row>
    <row r="77" spans="1:9" s="14" customFormat="1" ht="13.8" x14ac:dyDescent="0.25"/>
    <row r="78" spans="1:9" s="14" customFormat="1" ht="13.8" x14ac:dyDescent="0.25"/>
    <row r="79" spans="1:9" s="14" customFormat="1" ht="13.8" x14ac:dyDescent="0.25"/>
    <row r="80" spans="1:9" s="14" customFormat="1" ht="13.8" x14ac:dyDescent="0.25"/>
    <row r="81" spans="1:9" s="14" customFormat="1" ht="13.8" x14ac:dyDescent="0.25"/>
    <row r="82" spans="1:9" s="14" customFormat="1" ht="13.8" x14ac:dyDescent="0.25"/>
    <row r="83" spans="1:9" s="14" customFormat="1" ht="13.8" x14ac:dyDescent="0.25"/>
    <row r="84" spans="1:9" s="14" customFormat="1" ht="13.8" x14ac:dyDescent="0.25"/>
    <row r="85" spans="1:9" s="14" customFormat="1" ht="13.8" x14ac:dyDescent="0.25"/>
    <row r="86" spans="1:9" s="14" customFormat="1" ht="13.8" x14ac:dyDescent="0.25"/>
    <row r="87" spans="1:9" ht="13.8" x14ac:dyDescent="0.25">
      <c r="A87" s="14"/>
      <c r="B87" s="14"/>
      <c r="C87" s="14"/>
      <c r="D87" s="14"/>
      <c r="E87" s="14"/>
      <c r="F87" s="14"/>
      <c r="G87" s="14"/>
      <c r="H87" s="14"/>
      <c r="I87" s="14"/>
    </row>
    <row r="88" spans="1:9" ht="13.8" x14ac:dyDescent="0.25">
      <c r="A88" s="14"/>
      <c r="B88" s="14"/>
      <c r="C88" s="14"/>
      <c r="D88" s="14"/>
      <c r="E88" s="14"/>
      <c r="F88" s="14"/>
      <c r="G88" s="14"/>
      <c r="H88" s="14"/>
      <c r="I88" s="14"/>
    </row>
    <row r="89" spans="1:9" ht="13.8" x14ac:dyDescent="0.25">
      <c r="A89" s="14"/>
      <c r="B89" s="14"/>
      <c r="C89" s="14"/>
      <c r="D89" s="14"/>
      <c r="E89" s="14"/>
      <c r="F89" s="14"/>
      <c r="G89" s="14"/>
      <c r="H89" s="14"/>
      <c r="I89" s="14"/>
    </row>
    <row r="90" spans="1:9" ht="13.8" x14ac:dyDescent="0.25">
      <c r="A90" s="14"/>
      <c r="B90" s="14"/>
      <c r="C90" s="14"/>
      <c r="D90" s="14"/>
      <c r="E90" s="14"/>
      <c r="F90" s="14"/>
      <c r="G90" s="14"/>
      <c r="H90" s="14"/>
      <c r="I90" s="14"/>
    </row>
    <row r="91" spans="1:9" ht="13.8" x14ac:dyDescent="0.25">
      <c r="A91" s="14"/>
      <c r="B91" s="14"/>
      <c r="C91" s="14"/>
      <c r="D91" s="14"/>
      <c r="E91" s="14"/>
      <c r="F91" s="14"/>
      <c r="G91" s="14"/>
      <c r="H91" s="14"/>
      <c r="I91" s="14"/>
    </row>
    <row r="92" spans="1:9" ht="13.8" x14ac:dyDescent="0.25">
      <c r="A92" s="14"/>
      <c r="B92" s="14"/>
      <c r="C92" s="14"/>
      <c r="D92" s="14"/>
      <c r="E92" s="14"/>
      <c r="F92" s="14"/>
      <c r="G92" s="14"/>
      <c r="H92" s="14"/>
      <c r="I92" s="14"/>
    </row>
  </sheetData>
  <sheetProtection algorithmName="SHA-512" hashValue="rYywML6TxlNXeCr7PMGcdxkKZZoaWrLHWZR19C0PmfatOR6G9Eed8RDEyjZU+uLerKZEQr6Ed8DQOIRajBHyTw==" saltValue="Yn2iWKoNVuUIRmfPS6kKuw==" spinCount="100000" sheet="1" objects="1" scenarios="1"/>
  <mergeCells count="1">
    <mergeCell ref="E41:H41"/>
  </mergeCells>
  <hyperlinks>
    <hyperlink ref="C1" location="'2. Guide'!A1" display="Back to guide" xr:uid="{458C1D02-CBDC-45D9-95AE-C7CCDBFE7272}"/>
    <hyperlink ref="A34" r:id="rId1" xr:uid="{1C83653F-B617-4D35-A751-AC819FC0EDA3}"/>
  </hyperlinks>
  <pageMargins left="0.70866141732283472" right="0.70866141732283472" top="0.74803149606299213" bottom="0.74803149606299213" header="0.31496062992125984" footer="0.31496062992125984"/>
  <pageSetup paperSize="9" scale="47" orientation="portrait" r:id="rId2"/>
  <ignoredErrors>
    <ignoredError sqref="C38:D41" unlockedFormula="1"/>
  </ignoredError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R513"/>
  <sheetViews>
    <sheetView showGridLines="0" zoomScale="75" zoomScaleNormal="75" workbookViewId="0"/>
  </sheetViews>
  <sheetFormatPr defaultColWidth="9.109375" defaultRowHeight="15" x14ac:dyDescent="0.25"/>
  <cols>
    <col min="1" max="1" width="68.5546875" style="210" customWidth="1"/>
    <col min="2" max="2" width="15.88671875" style="240" customWidth="1"/>
    <col min="3" max="3" width="15.88671875" style="2" customWidth="1"/>
    <col min="4" max="5" width="15.88671875" style="73" customWidth="1"/>
    <col min="6" max="6" width="3.88671875" style="73" customWidth="1"/>
    <col min="7" max="9" width="15.88671875" style="241" customWidth="1"/>
    <col min="10" max="10" width="9.109375" style="2"/>
    <col min="11" max="11" width="10.5546875" style="2" bestFit="1" customWidth="1"/>
    <col min="12" max="12" width="9.109375" style="2"/>
    <col min="13" max="13" width="11.6640625" style="2" bestFit="1" customWidth="1"/>
    <col min="14" max="15" width="9.5546875" style="2" bestFit="1" customWidth="1"/>
    <col min="16" max="16" width="9.109375" style="2"/>
    <col min="17" max="17" width="13.5546875" style="2" bestFit="1" customWidth="1"/>
    <col min="18" max="18" width="9.5546875" style="2" customWidth="1"/>
    <col min="19" max="19" width="13.44140625" style="2" bestFit="1" customWidth="1"/>
    <col min="20" max="20" width="10.5546875" style="2" bestFit="1" customWidth="1"/>
    <col min="21" max="16384" width="9.109375" style="2"/>
  </cols>
  <sheetData>
    <row r="1" spans="1:17" ht="30" customHeight="1" x14ac:dyDescent="0.25">
      <c r="A1" s="183" t="str">
        <f>'Assumptions input'!A1</f>
        <v>Devices for remote monitoring of Parkinson’s disease</v>
      </c>
      <c r="B1" s="225" t="s">
        <v>3</v>
      </c>
      <c r="C1" s="226" t="s">
        <v>3</v>
      </c>
      <c r="D1" s="227" t="s">
        <v>3</v>
      </c>
      <c r="E1" s="212" t="s">
        <v>3</v>
      </c>
      <c r="F1" s="212" t="s">
        <v>3</v>
      </c>
      <c r="G1" s="212" t="s">
        <v>3</v>
      </c>
      <c r="H1" s="212" t="s">
        <v>3</v>
      </c>
      <c r="I1" s="212" t="s">
        <v>3</v>
      </c>
    </row>
    <row r="2" spans="1:17" ht="30" customHeight="1" x14ac:dyDescent="0.25">
      <c r="A2" s="184" t="s">
        <v>359</v>
      </c>
      <c r="B2" s="228" t="s">
        <v>3</v>
      </c>
      <c r="C2" s="229" t="s">
        <v>3</v>
      </c>
      <c r="D2" s="230" t="s">
        <v>3</v>
      </c>
      <c r="E2" s="211" t="s">
        <v>3</v>
      </c>
      <c r="F2" s="211" t="s">
        <v>3</v>
      </c>
      <c r="G2" s="212" t="s">
        <v>3</v>
      </c>
      <c r="H2" s="212" t="s">
        <v>3</v>
      </c>
      <c r="I2" s="212" t="s">
        <v>3</v>
      </c>
    </row>
    <row r="3" spans="1:17" s="182" customFormat="1" ht="14.4" thickBot="1" x14ac:dyDescent="0.3">
      <c r="A3" s="211"/>
      <c r="B3" s="296"/>
      <c r="C3" s="211"/>
      <c r="D3" s="230"/>
      <c r="E3" s="230"/>
      <c r="F3" s="230"/>
      <c r="G3" s="212" t="s">
        <v>3</v>
      </c>
      <c r="H3" s="212" t="s">
        <v>3</v>
      </c>
      <c r="I3" s="212" t="s">
        <v>3</v>
      </c>
      <c r="J3" s="2"/>
    </row>
    <row r="4" spans="1:17" ht="45" customHeight="1" x14ac:dyDescent="0.25">
      <c r="A4" s="263" t="s">
        <v>737</v>
      </c>
      <c r="B4" s="417" t="s">
        <v>704</v>
      </c>
      <c r="C4" s="414" t="s">
        <v>459</v>
      </c>
      <c r="D4" s="259" t="s">
        <v>460</v>
      </c>
      <c r="E4" s="264" t="s">
        <v>461</v>
      </c>
      <c r="F4" s="260"/>
      <c r="G4" s="303" t="s">
        <v>462</v>
      </c>
      <c r="H4" s="304" t="s">
        <v>463</v>
      </c>
      <c r="I4" s="305" t="s">
        <v>464</v>
      </c>
      <c r="J4" s="181"/>
    </row>
    <row r="5" spans="1:17" s="182" customFormat="1" ht="15" customHeight="1" x14ac:dyDescent="0.3">
      <c r="A5" s="265" t="str">
        <f>'Assumptions input'!A21</f>
        <v>People using standard of care</v>
      </c>
      <c r="B5" s="473">
        <f>'Unit costs'!D71</f>
        <v>0</v>
      </c>
      <c r="C5" s="415">
        <f>'Assumptions input'!C21</f>
        <v>0</v>
      </c>
      <c r="D5" s="297">
        <f>'Assumptions input'!E21</f>
        <v>0</v>
      </c>
      <c r="E5" s="290">
        <f t="shared" ref="E5:E6" si="0">D5-C5</f>
        <v>0</v>
      </c>
      <c r="F5" s="236"/>
      <c r="G5" s="298">
        <f t="shared" ref="G5:G6" si="1">B5*C5</f>
        <v>0</v>
      </c>
      <c r="H5" s="299">
        <f t="shared" ref="H5:H6" si="2">B5*D5</f>
        <v>0</v>
      </c>
      <c r="I5" s="300">
        <f t="shared" ref="I5:I6" si="3">H5-G5</f>
        <v>0</v>
      </c>
      <c r="J5" s="235"/>
    </row>
    <row r="6" spans="1:17" s="182" customFormat="1" ht="15" customHeight="1" x14ac:dyDescent="0.3">
      <c r="A6" s="265" t="str">
        <f>'Assumptions input'!A22</f>
        <v xml:space="preserve">People using Personal KinetiGraph (PKG) </v>
      </c>
      <c r="B6" s="473">
        <f>IF('Unit costs'!H8=0,'Unit costs'!G8,'Unit costs'!H8)</f>
        <v>450</v>
      </c>
      <c r="C6" s="415">
        <f>'Assumptions input'!C22</f>
        <v>0</v>
      </c>
      <c r="D6" s="297">
        <f>'Assumptions input'!E22</f>
        <v>0</v>
      </c>
      <c r="E6" s="290">
        <f t="shared" si="0"/>
        <v>0</v>
      </c>
      <c r="F6" s="236"/>
      <c r="G6" s="298">
        <f t="shared" si="1"/>
        <v>0</v>
      </c>
      <c r="H6" s="299">
        <f t="shared" si="2"/>
        <v>0</v>
      </c>
      <c r="I6" s="300">
        <f t="shared" si="3"/>
        <v>0</v>
      </c>
      <c r="J6" s="235"/>
      <c r="M6" s="480"/>
    </row>
    <row r="7" spans="1:17" s="182" customFormat="1" ht="15" customHeight="1" x14ac:dyDescent="0.3">
      <c r="A7" s="265" t="str">
        <f>'Assumptions input'!A23</f>
        <v xml:space="preserve">People using Kinesia 360 </v>
      </c>
      <c r="B7" s="473">
        <f>IF('Unit costs'!H9=0,'Unit costs'!G9,'Unit costs'!H9)</f>
        <v>2688</v>
      </c>
      <c r="C7" s="415">
        <f>'Assumptions input'!C23</f>
        <v>0</v>
      </c>
      <c r="D7" s="297">
        <f>'Assumptions input'!E23</f>
        <v>0</v>
      </c>
      <c r="E7" s="290">
        <f t="shared" ref="E7:E10" si="4">D7-C7</f>
        <v>0</v>
      </c>
      <c r="F7" s="236"/>
      <c r="G7" s="298">
        <f t="shared" ref="G7:G10" si="5">B7*C7</f>
        <v>0</v>
      </c>
      <c r="H7" s="299">
        <f t="shared" ref="H7:H10" si="6">B7*D7</f>
        <v>0</v>
      </c>
      <c r="I7" s="300">
        <f t="shared" ref="I7:I10" si="7">H7-G7</f>
        <v>0</v>
      </c>
      <c r="J7" s="235"/>
    </row>
    <row r="8" spans="1:17" s="182" customFormat="1" ht="15" customHeight="1" x14ac:dyDescent="0.3">
      <c r="A8" s="265" t="str">
        <f>'Assumptions input'!A24</f>
        <v xml:space="preserve">People using Kinesia U </v>
      </c>
      <c r="B8" s="473">
        <f>IF('Unit costs'!H10=0,'Unit costs'!G10,'Unit costs'!H10)</f>
        <v>768</v>
      </c>
      <c r="C8" s="415">
        <f>'Assumptions input'!C24</f>
        <v>0</v>
      </c>
      <c r="D8" s="297">
        <f>'Assumptions input'!E24</f>
        <v>0</v>
      </c>
      <c r="E8" s="290">
        <f t="shared" si="4"/>
        <v>0</v>
      </c>
      <c r="F8" s="236"/>
      <c r="G8" s="298">
        <f t="shared" si="5"/>
        <v>0</v>
      </c>
      <c r="H8" s="299">
        <f t="shared" si="6"/>
        <v>0</v>
      </c>
      <c r="I8" s="300">
        <f t="shared" si="7"/>
        <v>0</v>
      </c>
      <c r="J8" s="235"/>
    </row>
    <row r="9" spans="1:17" s="182" customFormat="1" ht="15" customHeight="1" x14ac:dyDescent="0.3">
      <c r="A9" s="265" t="str">
        <f>'Assumptions input'!A25</f>
        <v>People using PDMonitor</v>
      </c>
      <c r="B9" s="473">
        <f>IF('Unit costs'!H11=0,'Unit costs'!G11,'Unit costs'!H11)</f>
        <v>4200</v>
      </c>
      <c r="C9" s="415">
        <f>'Assumptions input'!C25</f>
        <v>0</v>
      </c>
      <c r="D9" s="297">
        <f>'Assumptions input'!E25</f>
        <v>0</v>
      </c>
      <c r="E9" s="290">
        <f t="shared" si="4"/>
        <v>0</v>
      </c>
      <c r="F9" s="236"/>
      <c r="G9" s="298">
        <f t="shared" si="5"/>
        <v>0</v>
      </c>
      <c r="H9" s="299">
        <f t="shared" si="6"/>
        <v>0</v>
      </c>
      <c r="I9" s="300">
        <f>H9-G9</f>
        <v>0</v>
      </c>
      <c r="J9" s="235"/>
    </row>
    <row r="10" spans="1:17" s="182" customFormat="1" ht="15" customHeight="1" x14ac:dyDescent="0.3">
      <c r="A10" s="265" t="str">
        <f>'Assumptions input'!A26</f>
        <v xml:space="preserve">People using STAT-ON </v>
      </c>
      <c r="B10" s="473">
        <f>IF('Unit costs'!H12=0,'Unit costs'!G12,'Unit costs'!H12)</f>
        <v>1600</v>
      </c>
      <c r="C10" s="415">
        <f>'Assumptions input'!C26</f>
        <v>0</v>
      </c>
      <c r="D10" s="297">
        <f>'Assumptions input'!E26</f>
        <v>0</v>
      </c>
      <c r="E10" s="290">
        <f t="shared" si="4"/>
        <v>0</v>
      </c>
      <c r="F10" s="236"/>
      <c r="G10" s="298">
        <f t="shared" si="5"/>
        <v>0</v>
      </c>
      <c r="H10" s="299">
        <f t="shared" si="6"/>
        <v>0</v>
      </c>
      <c r="I10" s="300">
        <f t="shared" si="7"/>
        <v>0</v>
      </c>
      <c r="J10" s="235"/>
    </row>
    <row r="11" spans="1:17" ht="14.4" thickBot="1" x14ac:dyDescent="0.3">
      <c r="A11" s="189" t="s">
        <v>736</v>
      </c>
      <c r="B11" s="416"/>
      <c r="C11" s="499">
        <f>SUM(C5:C10)</f>
        <v>0</v>
      </c>
      <c r="D11" s="499">
        <f>SUM(D5:D10)</f>
        <v>0</v>
      </c>
      <c r="E11" s="501">
        <f>SUM(E5:E10)</f>
        <v>0</v>
      </c>
      <c r="F11" s="233"/>
      <c r="G11" s="234">
        <f>SUM(G5:G10)</f>
        <v>0</v>
      </c>
      <c r="H11" s="266">
        <f>SUM(H5:H10)</f>
        <v>0</v>
      </c>
      <c r="I11" s="234">
        <f>SUM(I5:I10)</f>
        <v>0</v>
      </c>
      <c r="J11" s="181"/>
      <c r="K11" s="241"/>
      <c r="M11" s="241"/>
    </row>
    <row r="12" spans="1:17" ht="14.4" thickBot="1" x14ac:dyDescent="0.3">
      <c r="A12" s="379"/>
      <c r="C12" s="73"/>
      <c r="G12" s="301"/>
      <c r="H12" s="301"/>
      <c r="I12" s="301"/>
    </row>
    <row r="13" spans="1:17" ht="13.8" x14ac:dyDescent="0.25">
      <c r="A13" s="407" t="s">
        <v>784</v>
      </c>
      <c r="B13" s="408"/>
      <c r="C13" s="409"/>
      <c r="D13" s="409"/>
      <c r="E13" s="410"/>
      <c r="G13" s="411"/>
      <c r="H13" s="412"/>
      <c r="I13" s="413"/>
      <c r="M13" s="241"/>
    </row>
    <row r="14" spans="1:17" ht="15" customHeight="1" x14ac:dyDescent="0.25">
      <c r="A14" s="401" t="str">
        <f>'Assumptions input'!A30</f>
        <v>People using standard of care</v>
      </c>
      <c r="B14" s="466">
        <f>IF('Unit costs'!$C$26=0,'Unit costs'!$C$30,'Unit costs'!$C$26)</f>
        <v>226.05</v>
      </c>
      <c r="C14" s="402">
        <f>'Assumptions input'!C30</f>
        <v>0</v>
      </c>
      <c r="D14" s="402">
        <f>'Assumptions input'!E30</f>
        <v>0</v>
      </c>
      <c r="E14" s="403">
        <f t="shared" ref="E14:E19" si="8">D14-C14</f>
        <v>0</v>
      </c>
      <c r="G14" s="404">
        <f t="shared" ref="G14:G19" si="9">B14*C14</f>
        <v>0</v>
      </c>
      <c r="H14" s="405">
        <f t="shared" ref="H14:H19" si="10">B14*D14</f>
        <v>0</v>
      </c>
      <c r="I14" s="406">
        <f t="shared" ref="I14:I17" si="11">H14-G14</f>
        <v>0</v>
      </c>
    </row>
    <row r="15" spans="1:17" ht="15" customHeight="1" x14ac:dyDescent="0.25">
      <c r="A15" s="342" t="str">
        <f>'Assumptions input'!A31</f>
        <v xml:space="preserve">People using Personal KinetiGraph (PKG) </v>
      </c>
      <c r="B15" s="466">
        <f>IF('Unit costs'!$C$26=0,'Unit costs'!$C$30,'Unit costs'!$C$26)</f>
        <v>226.05</v>
      </c>
      <c r="C15" s="381">
        <f>'Assumptions input'!C31</f>
        <v>0</v>
      </c>
      <c r="D15" s="381">
        <f>'Assumptions input'!E31</f>
        <v>0</v>
      </c>
      <c r="E15" s="382">
        <f t="shared" si="8"/>
        <v>0</v>
      </c>
      <c r="G15" s="383">
        <f t="shared" si="9"/>
        <v>0</v>
      </c>
      <c r="H15" s="384">
        <f t="shared" si="10"/>
        <v>0</v>
      </c>
      <c r="I15" s="385">
        <f t="shared" si="11"/>
        <v>0</v>
      </c>
      <c r="M15" s="73"/>
      <c r="Q15" s="483"/>
    </row>
    <row r="16" spans="1:17" ht="15" customHeight="1" x14ac:dyDescent="0.25">
      <c r="A16" s="342" t="str">
        <f>'Assumptions input'!A32</f>
        <v xml:space="preserve">People using Kinesia 360 </v>
      </c>
      <c r="B16" s="466">
        <f>IF('Unit costs'!$C$26=0,'Unit costs'!$C$30,'Unit costs'!$C$26)</f>
        <v>226.05</v>
      </c>
      <c r="C16" s="381">
        <f>'Assumptions input'!C32</f>
        <v>0</v>
      </c>
      <c r="D16" s="381">
        <f>'Assumptions input'!E32</f>
        <v>0</v>
      </c>
      <c r="E16" s="382">
        <f t="shared" si="8"/>
        <v>0</v>
      </c>
      <c r="G16" s="383">
        <f t="shared" si="9"/>
        <v>0</v>
      </c>
      <c r="H16" s="384">
        <f t="shared" si="10"/>
        <v>0</v>
      </c>
      <c r="I16" s="385">
        <f t="shared" si="11"/>
        <v>0</v>
      </c>
    </row>
    <row r="17" spans="1:18" ht="15" customHeight="1" x14ac:dyDescent="0.25">
      <c r="A17" s="342" t="str">
        <f>'Assumptions input'!A33</f>
        <v xml:space="preserve">People using Kinesia U </v>
      </c>
      <c r="B17" s="466">
        <f>IF('Unit costs'!$C$26=0,'Unit costs'!$C$30,'Unit costs'!$C$26)</f>
        <v>226.05</v>
      </c>
      <c r="C17" s="381">
        <f>'Assumptions input'!C33</f>
        <v>0</v>
      </c>
      <c r="D17" s="381">
        <f>'Assumptions input'!E33</f>
        <v>0</v>
      </c>
      <c r="E17" s="382">
        <f t="shared" si="8"/>
        <v>0</v>
      </c>
      <c r="G17" s="383">
        <f t="shared" si="9"/>
        <v>0</v>
      </c>
      <c r="H17" s="384">
        <f t="shared" si="10"/>
        <v>0</v>
      </c>
      <c r="I17" s="385">
        <f t="shared" si="11"/>
        <v>0</v>
      </c>
    </row>
    <row r="18" spans="1:18" ht="15" customHeight="1" x14ac:dyDescent="0.25">
      <c r="A18" s="342" t="str">
        <f>'Assumptions input'!A34</f>
        <v>People using PDMonitor</v>
      </c>
      <c r="B18" s="466">
        <f>IF('Unit costs'!$C$26=0,'Unit costs'!$C$30,'Unit costs'!$C$26)</f>
        <v>226.05</v>
      </c>
      <c r="C18" s="381">
        <f>'Assumptions input'!C34</f>
        <v>0</v>
      </c>
      <c r="D18" s="381">
        <f>'Assumptions input'!E34</f>
        <v>0</v>
      </c>
      <c r="E18" s="382">
        <f t="shared" si="8"/>
        <v>0</v>
      </c>
      <c r="G18" s="383">
        <f t="shared" si="9"/>
        <v>0</v>
      </c>
      <c r="H18" s="384">
        <f t="shared" si="10"/>
        <v>0</v>
      </c>
      <c r="I18" s="385">
        <f>H18-G18</f>
        <v>0</v>
      </c>
    </row>
    <row r="19" spans="1:18" ht="15" customHeight="1" x14ac:dyDescent="0.25">
      <c r="A19" s="342" t="str">
        <f>'Assumptions input'!A35</f>
        <v xml:space="preserve">People using STAT-ON </v>
      </c>
      <c r="B19" s="466">
        <f>IF('Unit costs'!$C$26=0,'Unit costs'!$C$30,'Unit costs'!$C$26)</f>
        <v>226.05</v>
      </c>
      <c r="C19" s="381">
        <f>'Assumptions input'!C35</f>
        <v>0</v>
      </c>
      <c r="D19" s="381">
        <f>'Assumptions input'!E35</f>
        <v>0</v>
      </c>
      <c r="E19" s="382">
        <f t="shared" si="8"/>
        <v>0</v>
      </c>
      <c r="G19" s="383">
        <f t="shared" si="9"/>
        <v>0</v>
      </c>
      <c r="H19" s="384">
        <f t="shared" si="10"/>
        <v>0</v>
      </c>
      <c r="I19" s="385">
        <f t="shared" ref="I19" si="12">H19-G19</f>
        <v>0</v>
      </c>
    </row>
    <row r="20" spans="1:18" ht="15" customHeight="1" thickBot="1" x14ac:dyDescent="0.3">
      <c r="A20" s="502" t="s">
        <v>738</v>
      </c>
      <c r="B20" s="504"/>
      <c r="C20" s="499">
        <f>SUM(C14:C19)</f>
        <v>0</v>
      </c>
      <c r="D20" s="499">
        <f>SUM(D14:D19)</f>
        <v>0</v>
      </c>
      <c r="E20" s="500">
        <f>SUM(E14:E19)</f>
        <v>0</v>
      </c>
      <c r="G20" s="386">
        <f>SUM(G14:G19)</f>
        <v>0</v>
      </c>
      <c r="H20" s="266">
        <f>SUM(H14:H19)</f>
        <v>0</v>
      </c>
      <c r="I20" s="387">
        <f>SUM(I14:I19)</f>
        <v>0</v>
      </c>
    </row>
    <row r="21" spans="1:18" ht="14.4" thickBot="1" x14ac:dyDescent="0.3">
      <c r="A21" s="373"/>
      <c r="C21" s="73"/>
      <c r="G21" s="301"/>
      <c r="H21" s="301"/>
      <c r="I21" s="301"/>
    </row>
    <row r="22" spans="1:18" ht="13.8" x14ac:dyDescent="0.25">
      <c r="A22" s="407" t="s">
        <v>748</v>
      </c>
      <c r="B22" s="408"/>
      <c r="C22" s="409"/>
      <c r="D22" s="409"/>
      <c r="E22" s="410"/>
      <c r="G22" s="411"/>
      <c r="H22" s="412"/>
      <c r="I22" s="413"/>
    </row>
    <row r="23" spans="1:18" ht="15" customHeight="1" x14ac:dyDescent="0.25">
      <c r="A23" s="401" t="str">
        <f>'Assumptions input'!A39</f>
        <v>People using standard of care</v>
      </c>
      <c r="B23" s="466">
        <f>IF('Unit costs'!$C$27=0,'Unit costs'!$C$31,'Unit costs'!$C$27)</f>
        <v>158.72999999999999</v>
      </c>
      <c r="C23" s="402">
        <f>'Assumptions input'!C39</f>
        <v>0</v>
      </c>
      <c r="D23" s="402">
        <f>'Assumptions input'!E39</f>
        <v>0</v>
      </c>
      <c r="E23" s="403">
        <f t="shared" ref="E23:E28" si="13">D23-C23</f>
        <v>0</v>
      </c>
      <c r="G23" s="404">
        <f t="shared" ref="G23:G28" si="14">B23*C23</f>
        <v>0</v>
      </c>
      <c r="H23" s="405">
        <f t="shared" ref="H23:H28" si="15">B23*D23</f>
        <v>0</v>
      </c>
      <c r="I23" s="406">
        <f t="shared" ref="I23:I26" si="16">H23-G23</f>
        <v>0</v>
      </c>
      <c r="M23" s="241"/>
    </row>
    <row r="24" spans="1:18" ht="15" customHeight="1" x14ac:dyDescent="0.25">
      <c r="A24" s="342" t="str">
        <f>'Assumptions input'!A40</f>
        <v xml:space="preserve">People using Personal KinetiGraph (PKG) </v>
      </c>
      <c r="B24" s="466">
        <f>IF('Unit costs'!$C$27=0,'Unit costs'!$C$31,'Unit costs'!$C$27)</f>
        <v>158.72999999999999</v>
      </c>
      <c r="C24" s="381">
        <f>'Assumptions input'!C40</f>
        <v>0</v>
      </c>
      <c r="D24" s="381">
        <f>'Assumptions input'!E40</f>
        <v>0</v>
      </c>
      <c r="E24" s="382">
        <f t="shared" si="13"/>
        <v>0</v>
      </c>
      <c r="G24" s="383">
        <f t="shared" si="14"/>
        <v>0</v>
      </c>
      <c r="H24" s="384">
        <f t="shared" si="15"/>
        <v>0</v>
      </c>
      <c r="I24" s="385">
        <f t="shared" si="16"/>
        <v>0</v>
      </c>
      <c r="M24" s="241"/>
      <c r="R24" s="241"/>
    </row>
    <row r="25" spans="1:18" ht="15" customHeight="1" x14ac:dyDescent="0.25">
      <c r="A25" s="342" t="str">
        <f>'Assumptions input'!A41</f>
        <v xml:space="preserve">People using Kinesia 360 </v>
      </c>
      <c r="B25" s="466">
        <f>IF('Unit costs'!$C$27=0,'Unit costs'!$C$31,'Unit costs'!$C$27)</f>
        <v>158.72999999999999</v>
      </c>
      <c r="C25" s="381">
        <f>'Assumptions input'!C41</f>
        <v>0</v>
      </c>
      <c r="D25" s="381">
        <f>'Assumptions input'!E41</f>
        <v>0</v>
      </c>
      <c r="E25" s="382">
        <f t="shared" si="13"/>
        <v>0</v>
      </c>
      <c r="G25" s="383">
        <f t="shared" si="14"/>
        <v>0</v>
      </c>
      <c r="H25" s="384">
        <f t="shared" si="15"/>
        <v>0</v>
      </c>
      <c r="I25" s="385">
        <f t="shared" si="16"/>
        <v>0</v>
      </c>
      <c r="M25" s="241"/>
      <c r="R25" s="241"/>
    </row>
    <row r="26" spans="1:18" ht="15" customHeight="1" x14ac:dyDescent="0.25">
      <c r="A26" s="342" t="str">
        <f>'Assumptions input'!A42</f>
        <v xml:space="preserve">People using Kinesia U </v>
      </c>
      <c r="B26" s="466">
        <f>IF('Unit costs'!$C$27=0,'Unit costs'!$C$31,'Unit costs'!$C$27)</f>
        <v>158.72999999999999</v>
      </c>
      <c r="C26" s="381">
        <f>'Assumptions input'!C42</f>
        <v>0</v>
      </c>
      <c r="D26" s="381">
        <f>'Assumptions input'!E42</f>
        <v>0</v>
      </c>
      <c r="E26" s="382">
        <f t="shared" si="13"/>
        <v>0</v>
      </c>
      <c r="G26" s="383">
        <f t="shared" si="14"/>
        <v>0</v>
      </c>
      <c r="H26" s="384">
        <f t="shared" si="15"/>
        <v>0</v>
      </c>
      <c r="I26" s="385">
        <f t="shared" si="16"/>
        <v>0</v>
      </c>
      <c r="M26" s="241"/>
      <c r="R26" s="241"/>
    </row>
    <row r="27" spans="1:18" ht="15" customHeight="1" x14ac:dyDescent="0.25">
      <c r="A27" s="342" t="str">
        <f>'Assumptions input'!A43</f>
        <v>People using PDMonitor</v>
      </c>
      <c r="B27" s="466">
        <f>IF('Unit costs'!$C$27=0,'Unit costs'!$C$31,'Unit costs'!$C$27)</f>
        <v>158.72999999999999</v>
      </c>
      <c r="C27" s="381">
        <f>'Assumptions input'!C43</f>
        <v>0</v>
      </c>
      <c r="D27" s="381">
        <f>'Assumptions input'!E43</f>
        <v>0</v>
      </c>
      <c r="E27" s="382">
        <f t="shared" si="13"/>
        <v>0</v>
      </c>
      <c r="G27" s="383">
        <f t="shared" si="14"/>
        <v>0</v>
      </c>
      <c r="H27" s="384">
        <f t="shared" si="15"/>
        <v>0</v>
      </c>
      <c r="I27" s="385">
        <f>H27-G27</f>
        <v>0</v>
      </c>
      <c r="M27" s="241"/>
      <c r="R27" s="241"/>
    </row>
    <row r="28" spans="1:18" ht="15" customHeight="1" x14ac:dyDescent="0.25">
      <c r="A28" s="342" t="str">
        <f>'Assumptions input'!A44</f>
        <v xml:space="preserve">People using STAT-ON </v>
      </c>
      <c r="B28" s="466">
        <f>IF('Unit costs'!$C$27=0,'Unit costs'!$C$31,'Unit costs'!$C$27)</f>
        <v>158.72999999999999</v>
      </c>
      <c r="C28" s="381">
        <f>'Assumptions input'!C44</f>
        <v>0</v>
      </c>
      <c r="D28" s="381">
        <f>'Assumptions input'!E44</f>
        <v>0</v>
      </c>
      <c r="E28" s="382">
        <f t="shared" si="13"/>
        <v>0</v>
      </c>
      <c r="G28" s="383">
        <f t="shared" si="14"/>
        <v>0</v>
      </c>
      <c r="H28" s="384">
        <f t="shared" si="15"/>
        <v>0</v>
      </c>
      <c r="I28" s="385">
        <f t="shared" ref="I28" si="17">H28-G28</f>
        <v>0</v>
      </c>
      <c r="M28" s="241"/>
      <c r="R28" s="241"/>
    </row>
    <row r="29" spans="1:18" ht="15" customHeight="1" thickBot="1" x14ac:dyDescent="0.3">
      <c r="A29" s="502" t="s">
        <v>739</v>
      </c>
      <c r="B29" s="505"/>
      <c r="C29" s="499">
        <f>SUM(C23:C28)</f>
        <v>0</v>
      </c>
      <c r="D29" s="499">
        <f>SUM(D23:D28)</f>
        <v>0</v>
      </c>
      <c r="E29" s="500">
        <f>SUM(E23:E28)</f>
        <v>0</v>
      </c>
      <c r="G29" s="386">
        <f>SUM(G23:G28)</f>
        <v>0</v>
      </c>
      <c r="H29" s="266">
        <f>SUM(H23:H28)</f>
        <v>0</v>
      </c>
      <c r="I29" s="387">
        <f>SUM(I23:I28)</f>
        <v>0</v>
      </c>
      <c r="K29" s="241"/>
      <c r="M29" s="241"/>
      <c r="R29" s="241"/>
    </row>
    <row r="30" spans="1:18" ht="14.4" thickBot="1" x14ac:dyDescent="0.3">
      <c r="A30" s="380"/>
      <c r="C30" s="73"/>
      <c r="G30" s="301"/>
      <c r="H30" s="301"/>
      <c r="I30" s="301"/>
      <c r="R30" s="241"/>
    </row>
    <row r="31" spans="1:18" ht="13.8" x14ac:dyDescent="0.25">
      <c r="A31" s="407" t="s">
        <v>715</v>
      </c>
      <c r="B31" s="408"/>
      <c r="C31" s="409"/>
      <c r="D31" s="409"/>
      <c r="E31" s="410"/>
      <c r="G31" s="411"/>
      <c r="H31" s="412"/>
      <c r="I31" s="413"/>
    </row>
    <row r="32" spans="1:18" ht="15" customHeight="1" x14ac:dyDescent="0.25">
      <c r="A32" s="401" t="str">
        <f>A23</f>
        <v>People using standard of care</v>
      </c>
      <c r="B32" s="466">
        <f>'Unit costs'!E61</f>
        <v>0</v>
      </c>
      <c r="C32" s="402">
        <f t="shared" ref="C32:D37" si="18">C5</f>
        <v>0</v>
      </c>
      <c r="D32" s="402">
        <f t="shared" si="18"/>
        <v>0</v>
      </c>
      <c r="E32" s="403">
        <f t="shared" ref="E32:E37" si="19">D32-C32</f>
        <v>0</v>
      </c>
      <c r="G32" s="404">
        <f>C32*B32</f>
        <v>0</v>
      </c>
      <c r="H32" s="405">
        <f>D32*B32</f>
        <v>0</v>
      </c>
      <c r="I32" s="406">
        <f t="shared" ref="I32:I35" si="20">H32-G32</f>
        <v>0</v>
      </c>
    </row>
    <row r="33" spans="1:13" ht="15" customHeight="1" x14ac:dyDescent="0.25">
      <c r="A33" s="467" t="str">
        <f t="shared" ref="A33:A36" si="21">A24</f>
        <v xml:space="preserve">People using Personal KinetiGraph (PKG) </v>
      </c>
      <c r="B33" s="466">
        <f>'Unit costs'!E62</f>
        <v>0</v>
      </c>
      <c r="C33" s="381">
        <f t="shared" si="18"/>
        <v>0</v>
      </c>
      <c r="D33" s="381">
        <f t="shared" si="18"/>
        <v>0</v>
      </c>
      <c r="E33" s="381">
        <f t="shared" si="19"/>
        <v>0</v>
      </c>
      <c r="G33" s="404">
        <f t="shared" ref="G33:G37" si="22">C33*B33</f>
        <v>0</v>
      </c>
      <c r="H33" s="405">
        <f t="shared" ref="H33:H37" si="23">D33*B33</f>
        <v>0</v>
      </c>
      <c r="I33" s="385">
        <f t="shared" si="20"/>
        <v>0</v>
      </c>
    </row>
    <row r="34" spans="1:13" ht="15" customHeight="1" x14ac:dyDescent="0.25">
      <c r="A34" s="401" t="str">
        <f t="shared" si="21"/>
        <v xml:space="preserve">People using Kinesia 360 </v>
      </c>
      <c r="B34" s="466">
        <f>'Unit costs'!E63</f>
        <v>0</v>
      </c>
      <c r="C34" s="402">
        <f t="shared" si="18"/>
        <v>0</v>
      </c>
      <c r="D34" s="402">
        <f t="shared" si="18"/>
        <v>0</v>
      </c>
      <c r="E34" s="382">
        <f t="shared" si="19"/>
        <v>0</v>
      </c>
      <c r="G34" s="404">
        <f t="shared" si="22"/>
        <v>0</v>
      </c>
      <c r="H34" s="405">
        <f t="shared" si="23"/>
        <v>0</v>
      </c>
      <c r="I34" s="385">
        <f t="shared" si="20"/>
        <v>0</v>
      </c>
    </row>
    <row r="35" spans="1:13" ht="15" customHeight="1" x14ac:dyDescent="0.25">
      <c r="A35" s="401" t="str">
        <f t="shared" si="21"/>
        <v xml:space="preserve">People using Kinesia U </v>
      </c>
      <c r="B35" s="466">
        <f>'Unit costs'!E64</f>
        <v>0</v>
      </c>
      <c r="C35" s="402">
        <f t="shared" si="18"/>
        <v>0</v>
      </c>
      <c r="D35" s="402">
        <f t="shared" si="18"/>
        <v>0</v>
      </c>
      <c r="E35" s="382">
        <f t="shared" si="19"/>
        <v>0</v>
      </c>
      <c r="G35" s="404">
        <f t="shared" si="22"/>
        <v>0</v>
      </c>
      <c r="H35" s="405">
        <f t="shared" si="23"/>
        <v>0</v>
      </c>
      <c r="I35" s="385">
        <f t="shared" si="20"/>
        <v>0</v>
      </c>
    </row>
    <row r="36" spans="1:13" ht="15" customHeight="1" x14ac:dyDescent="0.25">
      <c r="A36" s="401" t="str">
        <f t="shared" si="21"/>
        <v>People using PDMonitor</v>
      </c>
      <c r="B36" s="466">
        <f>'Unit costs'!E65</f>
        <v>0</v>
      </c>
      <c r="C36" s="402">
        <f t="shared" si="18"/>
        <v>0</v>
      </c>
      <c r="D36" s="402">
        <f t="shared" si="18"/>
        <v>0</v>
      </c>
      <c r="E36" s="382">
        <f t="shared" si="19"/>
        <v>0</v>
      </c>
      <c r="G36" s="404">
        <f t="shared" si="22"/>
        <v>0</v>
      </c>
      <c r="H36" s="405">
        <f t="shared" si="23"/>
        <v>0</v>
      </c>
      <c r="I36" s="385">
        <f>H36-G36</f>
        <v>0</v>
      </c>
    </row>
    <row r="37" spans="1:13" ht="15" customHeight="1" x14ac:dyDescent="0.25">
      <c r="A37" s="474" t="s">
        <v>740</v>
      </c>
      <c r="B37" s="466">
        <f>'Unit costs'!E66</f>
        <v>0</v>
      </c>
      <c r="C37" s="402">
        <f t="shared" si="18"/>
        <v>0</v>
      </c>
      <c r="D37" s="402">
        <f t="shared" si="18"/>
        <v>0</v>
      </c>
      <c r="E37" s="382">
        <f t="shared" si="19"/>
        <v>0</v>
      </c>
      <c r="G37" s="404">
        <f t="shared" si="22"/>
        <v>0</v>
      </c>
      <c r="H37" s="405">
        <f t="shared" si="23"/>
        <v>0</v>
      </c>
      <c r="I37" s="385">
        <f t="shared" ref="I37" si="24">H37-G37</f>
        <v>0</v>
      </c>
    </row>
    <row r="38" spans="1:13" ht="15" customHeight="1" thickBot="1" x14ac:dyDescent="0.3">
      <c r="A38" s="503"/>
      <c r="B38" s="505"/>
      <c r="C38" s="499">
        <f>SUM(C32:C37)</f>
        <v>0</v>
      </c>
      <c r="D38" s="499">
        <f>SUM(D32:D37)</f>
        <v>0</v>
      </c>
      <c r="E38" s="500">
        <f>SUM(E32:E37)</f>
        <v>0</v>
      </c>
      <c r="G38" s="386">
        <f>SUM(G32:G37)</f>
        <v>0</v>
      </c>
      <c r="H38" s="266">
        <f>SUM(H32:H37)</f>
        <v>0</v>
      </c>
      <c r="I38" s="387">
        <f>SUM(I32:I37)</f>
        <v>0</v>
      </c>
    </row>
    <row r="39" spans="1:13" ht="14.4" thickBot="1" x14ac:dyDescent="0.3">
      <c r="A39" s="212"/>
      <c r="B39" s="231"/>
      <c r="C39" s="212"/>
      <c r="D39" s="227"/>
      <c r="E39" s="227"/>
      <c r="F39" s="227"/>
      <c r="G39" s="232"/>
      <c r="H39" s="232"/>
      <c r="I39" s="232"/>
    </row>
    <row r="40" spans="1:13" s="182" customFormat="1" ht="30" customHeight="1" thickBot="1" x14ac:dyDescent="0.35">
      <c r="A40" s="190" t="s">
        <v>741</v>
      </c>
      <c r="B40" s="261" t="s">
        <v>3</v>
      </c>
      <c r="C40" s="262" t="s">
        <v>3</v>
      </c>
      <c r="D40" s="262" t="s">
        <v>3</v>
      </c>
      <c r="E40" s="262" t="s">
        <v>3</v>
      </c>
      <c r="F40" s="237"/>
      <c r="G40" s="238">
        <f>G11+G20+G29+G38</f>
        <v>0</v>
      </c>
      <c r="H40" s="267">
        <f>H11+H20+H29+H38</f>
        <v>0</v>
      </c>
      <c r="I40" s="239">
        <f>I11+I20+I29+I38</f>
        <v>0</v>
      </c>
      <c r="M40" s="481"/>
    </row>
    <row r="41" spans="1:13" ht="16.5" customHeight="1" x14ac:dyDescent="0.25">
      <c r="A41" s="212" t="s">
        <v>3</v>
      </c>
      <c r="B41" s="231" t="s">
        <v>3</v>
      </c>
      <c r="C41" s="212" t="s">
        <v>3</v>
      </c>
      <c r="D41" s="227" t="s">
        <v>3</v>
      </c>
      <c r="E41" s="227" t="s">
        <v>3</v>
      </c>
      <c r="F41" s="227" t="s">
        <v>3</v>
      </c>
      <c r="G41" s="232" t="s">
        <v>3</v>
      </c>
      <c r="H41" s="232" t="s">
        <v>3</v>
      </c>
      <c r="I41" s="232" t="s">
        <v>3</v>
      </c>
    </row>
    <row r="42" spans="1:13" s="182" customFormat="1" ht="16.5" customHeight="1" x14ac:dyDescent="0.25">
      <c r="A42" s="211" t="s">
        <v>3</v>
      </c>
      <c r="B42" s="296" t="s">
        <v>3</v>
      </c>
      <c r="C42" s="211" t="s">
        <v>3</v>
      </c>
      <c r="D42" s="230" t="s">
        <v>3</v>
      </c>
      <c r="E42" s="230" t="s">
        <v>3</v>
      </c>
      <c r="F42" s="230" t="s">
        <v>3</v>
      </c>
      <c r="G42" s="302" t="s">
        <v>3</v>
      </c>
      <c r="H42" s="302" t="s">
        <v>3</v>
      </c>
      <c r="I42" s="232" t="s">
        <v>3</v>
      </c>
    </row>
    <row r="43" spans="1:13" ht="16.5" customHeight="1" x14ac:dyDescent="0.25">
      <c r="A43" s="212" t="s">
        <v>3</v>
      </c>
      <c r="B43" s="231" t="s">
        <v>3</v>
      </c>
      <c r="C43" s="212" t="s">
        <v>3</v>
      </c>
      <c r="D43" s="227" t="s">
        <v>3</v>
      </c>
      <c r="E43" s="227" t="s">
        <v>3</v>
      </c>
      <c r="F43" s="227" t="s">
        <v>3</v>
      </c>
      <c r="G43" s="232" t="s">
        <v>3</v>
      </c>
      <c r="H43" s="232" t="s">
        <v>3</v>
      </c>
      <c r="I43" s="232" t="s">
        <v>3</v>
      </c>
    </row>
    <row r="44" spans="1:13" ht="13.8" x14ac:dyDescent="0.25">
      <c r="A44" s="191"/>
    </row>
    <row r="45" spans="1:13" ht="13.8" x14ac:dyDescent="0.25">
      <c r="A45" s="191"/>
    </row>
    <row r="46" spans="1:13" ht="13.8" x14ac:dyDescent="0.25">
      <c r="A46" s="191"/>
    </row>
    <row r="47" spans="1:13" ht="13.8" x14ac:dyDescent="0.25">
      <c r="A47" s="191"/>
    </row>
    <row r="48" spans="1:13" ht="13.8" x14ac:dyDescent="0.25">
      <c r="A48" s="191"/>
    </row>
    <row r="49" spans="1:6" ht="13.8" x14ac:dyDescent="0.25">
      <c r="A49" s="191"/>
    </row>
    <row r="50" spans="1:6" ht="13.8" x14ac:dyDescent="0.25">
      <c r="A50" s="191"/>
    </row>
    <row r="51" spans="1:6" ht="13.8" x14ac:dyDescent="0.25">
      <c r="A51" s="191"/>
    </row>
    <row r="52" spans="1:6" ht="13.8" x14ac:dyDescent="0.25">
      <c r="A52" s="191"/>
    </row>
    <row r="53" spans="1:6" ht="13.8" x14ac:dyDescent="0.25">
      <c r="A53" s="191"/>
    </row>
    <row r="54" spans="1:6" ht="13.8" x14ac:dyDescent="0.25">
      <c r="A54" s="191"/>
    </row>
    <row r="55" spans="1:6" s="241" customFormat="1" ht="13.8" x14ac:dyDescent="0.25">
      <c r="A55" s="191"/>
      <c r="B55" s="240"/>
      <c r="C55" s="2"/>
      <c r="D55" s="73"/>
      <c r="E55" s="73"/>
      <c r="F55" s="73"/>
    </row>
    <row r="56" spans="1:6" s="241" customFormat="1" ht="13.8" x14ac:dyDescent="0.25">
      <c r="A56" s="191"/>
      <c r="B56" s="240"/>
      <c r="C56" s="2"/>
      <c r="D56" s="73"/>
      <c r="E56" s="73"/>
      <c r="F56" s="73"/>
    </row>
    <row r="57" spans="1:6" s="241" customFormat="1" ht="13.8" x14ac:dyDescent="0.25">
      <c r="A57" s="191"/>
      <c r="B57" s="240"/>
      <c r="C57" s="2"/>
      <c r="D57" s="73"/>
      <c r="E57" s="73"/>
      <c r="F57" s="73"/>
    </row>
    <row r="58" spans="1:6" s="241" customFormat="1" ht="13.8" x14ac:dyDescent="0.25">
      <c r="A58" s="191"/>
      <c r="B58" s="240"/>
      <c r="C58" s="2"/>
      <c r="D58" s="73"/>
      <c r="E58" s="73"/>
      <c r="F58" s="73"/>
    </row>
    <row r="59" spans="1:6" s="241" customFormat="1" ht="13.8" x14ac:dyDescent="0.25">
      <c r="A59" s="191"/>
      <c r="B59" s="240"/>
      <c r="C59" s="2"/>
      <c r="D59" s="73"/>
      <c r="E59" s="73"/>
      <c r="F59" s="73"/>
    </row>
    <row r="60" spans="1:6" s="241" customFormat="1" ht="13.8" x14ac:dyDescent="0.25">
      <c r="A60" s="191"/>
      <c r="B60" s="240"/>
      <c r="C60" s="2"/>
      <c r="D60" s="73"/>
      <c r="E60" s="73"/>
      <c r="F60" s="73"/>
    </row>
    <row r="61" spans="1:6" s="241" customFormat="1" ht="13.8" x14ac:dyDescent="0.25">
      <c r="A61" s="191"/>
      <c r="B61" s="240"/>
      <c r="C61" s="2"/>
      <c r="D61" s="73"/>
      <c r="E61" s="73"/>
      <c r="F61" s="73"/>
    </row>
    <row r="62" spans="1:6" s="241" customFormat="1" ht="13.8" x14ac:dyDescent="0.25">
      <c r="A62" s="191"/>
      <c r="B62" s="240"/>
      <c r="C62" s="2"/>
      <c r="D62" s="73"/>
      <c r="E62" s="73"/>
      <c r="F62" s="73"/>
    </row>
    <row r="63" spans="1:6" s="241" customFormat="1" ht="13.8" x14ac:dyDescent="0.25">
      <c r="A63" s="191"/>
      <c r="B63" s="240"/>
      <c r="C63" s="2"/>
      <c r="D63" s="73"/>
      <c r="E63" s="73"/>
      <c r="F63" s="73"/>
    </row>
    <row r="64" spans="1:6" s="241" customFormat="1" ht="13.8" x14ac:dyDescent="0.25">
      <c r="A64" s="191"/>
      <c r="B64" s="240"/>
      <c r="C64" s="2"/>
      <c r="D64" s="73"/>
      <c r="E64" s="73"/>
      <c r="F64" s="73"/>
    </row>
    <row r="65" spans="1:6" s="241" customFormat="1" ht="13.8" x14ac:dyDescent="0.25">
      <c r="A65" s="191"/>
      <c r="B65" s="240"/>
      <c r="C65" s="2"/>
      <c r="D65" s="73"/>
      <c r="E65" s="73"/>
      <c r="F65" s="73"/>
    </row>
    <row r="66" spans="1:6" s="241" customFormat="1" ht="13.8" x14ac:dyDescent="0.25">
      <c r="A66" s="191"/>
      <c r="B66" s="240"/>
      <c r="C66" s="2"/>
      <c r="D66" s="73"/>
      <c r="E66" s="73"/>
      <c r="F66" s="73"/>
    </row>
    <row r="67" spans="1:6" s="241" customFormat="1" ht="13.8" x14ac:dyDescent="0.25">
      <c r="A67" s="191"/>
      <c r="B67" s="240"/>
      <c r="C67" s="2"/>
      <c r="D67" s="73"/>
      <c r="E67" s="73"/>
      <c r="F67" s="73"/>
    </row>
    <row r="68" spans="1:6" s="241" customFormat="1" ht="13.8" x14ac:dyDescent="0.25">
      <c r="A68" s="191"/>
      <c r="B68" s="240"/>
      <c r="C68" s="2"/>
      <c r="D68" s="73"/>
      <c r="E68" s="73"/>
      <c r="F68" s="73"/>
    </row>
    <row r="69" spans="1:6" s="241" customFormat="1" ht="13.8" x14ac:dyDescent="0.25">
      <c r="A69" s="191"/>
      <c r="B69" s="240"/>
      <c r="C69" s="2"/>
      <c r="D69" s="73"/>
      <c r="E69" s="73"/>
      <c r="F69" s="73"/>
    </row>
    <row r="70" spans="1:6" s="241" customFormat="1" ht="13.8" x14ac:dyDescent="0.25">
      <c r="A70" s="191"/>
      <c r="B70" s="240"/>
      <c r="C70" s="2"/>
      <c r="D70" s="73"/>
      <c r="E70" s="73"/>
      <c r="F70" s="73"/>
    </row>
    <row r="71" spans="1:6" s="241" customFormat="1" ht="13.8" x14ac:dyDescent="0.25">
      <c r="A71" s="191"/>
      <c r="B71" s="240"/>
      <c r="C71" s="2"/>
      <c r="D71" s="73"/>
      <c r="E71" s="73"/>
      <c r="F71" s="73"/>
    </row>
    <row r="72" spans="1:6" s="241" customFormat="1" ht="13.8" x14ac:dyDescent="0.25">
      <c r="A72" s="191"/>
      <c r="B72" s="240"/>
      <c r="C72" s="2"/>
      <c r="D72" s="73"/>
      <c r="E72" s="73"/>
      <c r="F72" s="73"/>
    </row>
    <row r="73" spans="1:6" s="241" customFormat="1" ht="13.8" x14ac:dyDescent="0.25">
      <c r="A73" s="191"/>
      <c r="B73" s="240"/>
      <c r="C73" s="2"/>
      <c r="D73" s="73"/>
      <c r="E73" s="73"/>
      <c r="F73" s="73"/>
    </row>
    <row r="74" spans="1:6" s="241" customFormat="1" ht="13.8" x14ac:dyDescent="0.25">
      <c r="A74" s="191"/>
      <c r="B74" s="240"/>
      <c r="C74" s="2"/>
      <c r="D74" s="73"/>
      <c r="E74" s="73"/>
      <c r="F74" s="73"/>
    </row>
    <row r="75" spans="1:6" s="241" customFormat="1" ht="13.8" x14ac:dyDescent="0.25">
      <c r="A75" s="191"/>
      <c r="B75" s="240"/>
      <c r="C75" s="2"/>
      <c r="D75" s="73"/>
      <c r="E75" s="73"/>
      <c r="F75" s="73"/>
    </row>
    <row r="76" spans="1:6" s="241" customFormat="1" ht="13.8" x14ac:dyDescent="0.25">
      <c r="A76" s="191"/>
      <c r="B76" s="240"/>
      <c r="C76" s="2"/>
      <c r="D76" s="73"/>
      <c r="E76" s="73"/>
      <c r="F76" s="73"/>
    </row>
    <row r="77" spans="1:6" s="241" customFormat="1" ht="13.8" x14ac:dyDescent="0.25">
      <c r="A77" s="191"/>
      <c r="B77" s="240"/>
      <c r="C77" s="2"/>
      <c r="D77" s="73"/>
      <c r="E77" s="73"/>
      <c r="F77" s="73"/>
    </row>
    <row r="78" spans="1:6" s="241" customFormat="1" ht="13.8" x14ac:dyDescent="0.25">
      <c r="A78" s="191"/>
      <c r="B78" s="240"/>
      <c r="C78" s="2"/>
      <c r="D78" s="73"/>
      <c r="E78" s="73"/>
      <c r="F78" s="73"/>
    </row>
    <row r="79" spans="1:6" s="241" customFormat="1" ht="13.8" x14ac:dyDescent="0.25">
      <c r="A79" s="191"/>
      <c r="B79" s="240"/>
      <c r="C79" s="2"/>
      <c r="D79" s="73"/>
      <c r="E79" s="73"/>
      <c r="F79" s="73"/>
    </row>
    <row r="80" spans="1:6" s="241" customFormat="1" ht="13.8" x14ac:dyDescent="0.25">
      <c r="A80" s="191"/>
      <c r="B80" s="240"/>
      <c r="C80" s="2"/>
      <c r="D80" s="73"/>
      <c r="E80" s="73"/>
      <c r="F80" s="73"/>
    </row>
    <row r="81" spans="1:6" s="241" customFormat="1" ht="13.8" x14ac:dyDescent="0.25">
      <c r="A81" s="191"/>
      <c r="B81" s="240"/>
      <c r="C81" s="2"/>
      <c r="D81" s="73"/>
      <c r="E81" s="73"/>
      <c r="F81" s="73"/>
    </row>
    <row r="82" spans="1:6" s="241" customFormat="1" ht="13.8" x14ac:dyDescent="0.25">
      <c r="A82" s="191"/>
      <c r="B82" s="240"/>
      <c r="C82" s="2"/>
      <c r="D82" s="73"/>
      <c r="E82" s="73"/>
      <c r="F82" s="73"/>
    </row>
    <row r="83" spans="1:6" s="241" customFormat="1" ht="13.8" x14ac:dyDescent="0.25">
      <c r="A83" s="191"/>
      <c r="B83" s="240"/>
      <c r="C83" s="2"/>
      <c r="D83" s="73"/>
      <c r="E83" s="73"/>
      <c r="F83" s="73"/>
    </row>
    <row r="84" spans="1:6" s="241" customFormat="1" ht="13.8" x14ac:dyDescent="0.25">
      <c r="A84" s="191"/>
      <c r="B84" s="240"/>
      <c r="C84" s="2"/>
      <c r="D84" s="73"/>
      <c r="E84" s="73"/>
      <c r="F84" s="73"/>
    </row>
    <row r="85" spans="1:6" s="241" customFormat="1" ht="13.8" x14ac:dyDescent="0.25">
      <c r="A85" s="191"/>
      <c r="B85" s="240"/>
      <c r="C85" s="2"/>
      <c r="D85" s="73"/>
      <c r="E85" s="73"/>
      <c r="F85" s="73"/>
    </row>
    <row r="86" spans="1:6" s="241" customFormat="1" ht="13.8" x14ac:dyDescent="0.25">
      <c r="A86" s="191"/>
      <c r="B86" s="240"/>
      <c r="C86" s="2"/>
      <c r="D86" s="73"/>
      <c r="E86" s="73"/>
      <c r="F86" s="73"/>
    </row>
    <row r="87" spans="1:6" s="241" customFormat="1" ht="13.8" x14ac:dyDescent="0.25">
      <c r="A87" s="191"/>
      <c r="B87" s="240"/>
      <c r="C87" s="2"/>
      <c r="D87" s="73"/>
      <c r="E87" s="73"/>
      <c r="F87" s="73"/>
    </row>
    <row r="88" spans="1:6" s="241" customFormat="1" ht="13.8" x14ac:dyDescent="0.25">
      <c r="A88" s="191"/>
      <c r="B88" s="240"/>
      <c r="C88" s="2"/>
      <c r="D88" s="73"/>
      <c r="E88" s="73"/>
      <c r="F88" s="73"/>
    </row>
    <row r="89" spans="1:6" s="241" customFormat="1" ht="13.8" x14ac:dyDescent="0.25">
      <c r="A89" s="191"/>
      <c r="B89" s="240"/>
      <c r="C89" s="2"/>
      <c r="D89" s="73"/>
      <c r="E89" s="73"/>
      <c r="F89" s="73"/>
    </row>
    <row r="90" spans="1:6" s="241" customFormat="1" ht="13.8" x14ac:dyDescent="0.25">
      <c r="A90" s="191"/>
      <c r="B90" s="240"/>
      <c r="C90" s="2"/>
      <c r="D90" s="73"/>
      <c r="E90" s="73"/>
      <c r="F90" s="73"/>
    </row>
    <row r="91" spans="1:6" s="241" customFormat="1" ht="13.8" x14ac:dyDescent="0.25">
      <c r="A91" s="191"/>
      <c r="B91" s="240"/>
      <c r="C91" s="2"/>
      <c r="D91" s="73"/>
      <c r="E91" s="73"/>
      <c r="F91" s="73"/>
    </row>
    <row r="92" spans="1:6" s="241" customFormat="1" ht="13.8" x14ac:dyDescent="0.25">
      <c r="A92" s="191"/>
      <c r="B92" s="240"/>
      <c r="C92" s="2"/>
      <c r="D92" s="73"/>
      <c r="E92" s="73"/>
      <c r="F92" s="73"/>
    </row>
    <row r="93" spans="1:6" s="241" customFormat="1" ht="13.8" x14ac:dyDescent="0.25">
      <c r="A93" s="191"/>
      <c r="B93" s="240"/>
      <c r="C93" s="2"/>
      <c r="D93" s="73"/>
      <c r="E93" s="73"/>
      <c r="F93" s="73"/>
    </row>
    <row r="94" spans="1:6" s="241" customFormat="1" ht="13.8" x14ac:dyDescent="0.25">
      <c r="A94" s="191"/>
      <c r="B94" s="240"/>
      <c r="C94" s="2"/>
      <c r="D94" s="73"/>
      <c r="E94" s="73"/>
      <c r="F94" s="73"/>
    </row>
    <row r="95" spans="1:6" s="241" customFormat="1" ht="13.8" x14ac:dyDescent="0.25">
      <c r="A95" s="191"/>
      <c r="B95" s="240"/>
      <c r="C95" s="2"/>
      <c r="D95" s="73"/>
      <c r="E95" s="73"/>
      <c r="F95" s="73"/>
    </row>
    <row r="96" spans="1:6" s="241" customFormat="1" ht="13.8" x14ac:dyDescent="0.25">
      <c r="A96" s="191"/>
      <c r="B96" s="240"/>
      <c r="C96" s="2"/>
      <c r="D96" s="73"/>
      <c r="E96" s="73"/>
      <c r="F96" s="73"/>
    </row>
    <row r="97" spans="1:6" s="241" customFormat="1" ht="13.8" x14ac:dyDescent="0.25">
      <c r="A97" s="191"/>
      <c r="B97" s="240"/>
      <c r="C97" s="2"/>
      <c r="D97" s="73"/>
      <c r="E97" s="73"/>
      <c r="F97" s="73"/>
    </row>
    <row r="98" spans="1:6" s="241" customFormat="1" ht="13.8" x14ac:dyDescent="0.25">
      <c r="A98" s="191"/>
      <c r="B98" s="240"/>
      <c r="C98" s="2"/>
      <c r="D98" s="73"/>
      <c r="E98" s="73"/>
      <c r="F98" s="73"/>
    </row>
    <row r="99" spans="1:6" s="241" customFormat="1" ht="13.8" x14ac:dyDescent="0.25">
      <c r="A99" s="191"/>
      <c r="B99" s="240"/>
      <c r="C99" s="2"/>
      <c r="D99" s="73"/>
      <c r="E99" s="73"/>
      <c r="F99" s="73"/>
    </row>
    <row r="100" spans="1:6" s="241" customFormat="1" ht="13.8" x14ac:dyDescent="0.25">
      <c r="A100" s="191"/>
      <c r="B100" s="240"/>
      <c r="C100" s="2"/>
      <c r="D100" s="73"/>
      <c r="E100" s="73"/>
      <c r="F100" s="73"/>
    </row>
    <row r="101" spans="1:6" s="241" customFormat="1" ht="13.8" x14ac:dyDescent="0.25">
      <c r="A101" s="191"/>
      <c r="B101" s="240"/>
      <c r="C101" s="2"/>
      <c r="D101" s="73"/>
      <c r="E101" s="73"/>
      <c r="F101" s="73"/>
    </row>
    <row r="102" spans="1:6" s="241" customFormat="1" ht="13.8" x14ac:dyDescent="0.25">
      <c r="A102" s="191"/>
      <c r="B102" s="240"/>
      <c r="C102" s="2"/>
      <c r="D102" s="73"/>
      <c r="E102" s="73"/>
      <c r="F102" s="73"/>
    </row>
    <row r="103" spans="1:6" s="241" customFormat="1" ht="13.8" x14ac:dyDescent="0.25">
      <c r="A103" s="191"/>
      <c r="B103" s="240"/>
      <c r="C103" s="2"/>
      <c r="D103" s="73"/>
      <c r="E103" s="73"/>
      <c r="F103" s="73"/>
    </row>
    <row r="104" spans="1:6" s="241" customFormat="1" ht="13.8" x14ac:dyDescent="0.25">
      <c r="A104" s="191"/>
      <c r="B104" s="240"/>
      <c r="C104" s="2"/>
      <c r="D104" s="73"/>
      <c r="E104" s="73"/>
      <c r="F104" s="73"/>
    </row>
    <row r="105" spans="1:6" s="241" customFormat="1" ht="13.8" x14ac:dyDescent="0.25">
      <c r="A105" s="191"/>
      <c r="B105" s="240"/>
      <c r="C105" s="2"/>
      <c r="D105" s="73"/>
      <c r="E105" s="73"/>
      <c r="F105" s="73"/>
    </row>
    <row r="106" spans="1:6" s="241" customFormat="1" ht="13.8" x14ac:dyDescent="0.25">
      <c r="A106" s="191"/>
      <c r="B106" s="240"/>
      <c r="C106" s="2"/>
      <c r="D106" s="73"/>
      <c r="E106" s="73"/>
      <c r="F106" s="73"/>
    </row>
    <row r="107" spans="1:6" s="241" customFormat="1" ht="13.8" x14ac:dyDescent="0.25">
      <c r="A107" s="191"/>
      <c r="B107" s="240"/>
      <c r="C107" s="2"/>
      <c r="D107" s="73"/>
      <c r="E107" s="73"/>
      <c r="F107" s="73"/>
    </row>
    <row r="108" spans="1:6" s="241" customFormat="1" ht="13.8" x14ac:dyDescent="0.25">
      <c r="A108" s="191"/>
      <c r="B108" s="240"/>
      <c r="C108" s="2"/>
      <c r="D108" s="73"/>
      <c r="E108" s="73"/>
      <c r="F108" s="73"/>
    </row>
    <row r="109" spans="1:6" s="241" customFormat="1" ht="13.8" x14ac:dyDescent="0.25">
      <c r="A109" s="191"/>
      <c r="B109" s="240"/>
      <c r="C109" s="2"/>
      <c r="D109" s="73"/>
      <c r="E109" s="73"/>
      <c r="F109" s="73"/>
    </row>
    <row r="110" spans="1:6" s="241" customFormat="1" ht="13.8" x14ac:dyDescent="0.25">
      <c r="A110" s="191"/>
      <c r="B110" s="240"/>
      <c r="C110" s="2"/>
      <c r="D110" s="73"/>
      <c r="E110" s="73"/>
      <c r="F110" s="73"/>
    </row>
    <row r="111" spans="1:6" s="241" customFormat="1" ht="13.8" x14ac:dyDescent="0.25">
      <c r="A111" s="191"/>
      <c r="B111" s="240"/>
      <c r="C111" s="2"/>
      <c r="D111" s="73"/>
      <c r="E111" s="73"/>
      <c r="F111" s="73"/>
    </row>
    <row r="112" spans="1:6" s="241" customFormat="1" ht="13.8" x14ac:dyDescent="0.25">
      <c r="A112" s="191"/>
      <c r="B112" s="240"/>
      <c r="C112" s="2"/>
      <c r="D112" s="73"/>
      <c r="E112" s="73"/>
      <c r="F112" s="73"/>
    </row>
    <row r="113" spans="1:6" s="241" customFormat="1" ht="13.8" x14ac:dyDescent="0.25">
      <c r="A113" s="191"/>
      <c r="B113" s="240"/>
      <c r="C113" s="2"/>
      <c r="D113" s="73"/>
      <c r="E113" s="73"/>
      <c r="F113" s="73"/>
    </row>
    <row r="114" spans="1:6" s="241" customFormat="1" ht="13.8" x14ac:dyDescent="0.25">
      <c r="A114" s="191"/>
      <c r="B114" s="240"/>
      <c r="C114" s="2"/>
      <c r="D114" s="73"/>
      <c r="E114" s="73"/>
      <c r="F114" s="73"/>
    </row>
    <row r="115" spans="1:6" s="241" customFormat="1" ht="13.8" x14ac:dyDescent="0.25">
      <c r="A115" s="191"/>
      <c r="B115" s="240"/>
      <c r="C115" s="2"/>
      <c r="D115" s="73"/>
      <c r="E115" s="73"/>
      <c r="F115" s="73"/>
    </row>
    <row r="116" spans="1:6" s="241" customFormat="1" ht="13.8" x14ac:dyDescent="0.25">
      <c r="A116" s="191"/>
      <c r="B116" s="240"/>
      <c r="C116" s="2"/>
      <c r="D116" s="73"/>
      <c r="E116" s="73"/>
      <c r="F116" s="73"/>
    </row>
    <row r="117" spans="1:6" s="241" customFormat="1" ht="13.8" x14ac:dyDescent="0.25">
      <c r="A117" s="191"/>
      <c r="B117" s="240"/>
      <c r="C117" s="2"/>
      <c r="D117" s="73"/>
      <c r="E117" s="73"/>
      <c r="F117" s="73"/>
    </row>
    <row r="118" spans="1:6" s="241" customFormat="1" ht="13.8" x14ac:dyDescent="0.25">
      <c r="A118" s="191"/>
      <c r="B118" s="240"/>
      <c r="C118" s="2"/>
      <c r="D118" s="73"/>
      <c r="E118" s="73"/>
      <c r="F118" s="73"/>
    </row>
    <row r="119" spans="1:6" s="241" customFormat="1" ht="13.8" x14ac:dyDescent="0.25">
      <c r="A119" s="191"/>
      <c r="B119" s="240"/>
      <c r="C119" s="2"/>
      <c r="D119" s="73"/>
      <c r="E119" s="73"/>
      <c r="F119" s="73"/>
    </row>
    <row r="120" spans="1:6" s="241" customFormat="1" ht="13.8" x14ac:dyDescent="0.25">
      <c r="A120" s="191"/>
      <c r="B120" s="240"/>
      <c r="C120" s="2"/>
      <c r="D120" s="73"/>
      <c r="E120" s="73"/>
      <c r="F120" s="73"/>
    </row>
    <row r="121" spans="1:6" s="241" customFormat="1" ht="13.8" x14ac:dyDescent="0.25">
      <c r="A121" s="191"/>
      <c r="B121" s="240"/>
      <c r="C121" s="2"/>
      <c r="D121" s="73"/>
      <c r="E121" s="73"/>
      <c r="F121" s="73"/>
    </row>
    <row r="122" spans="1:6" s="241" customFormat="1" ht="13.8" x14ac:dyDescent="0.25">
      <c r="A122" s="191"/>
      <c r="B122" s="240"/>
      <c r="C122" s="2"/>
      <c r="D122" s="73"/>
      <c r="E122" s="73"/>
      <c r="F122" s="73"/>
    </row>
    <row r="123" spans="1:6" s="241" customFormat="1" ht="13.8" x14ac:dyDescent="0.25">
      <c r="A123" s="191"/>
      <c r="B123" s="240"/>
      <c r="C123" s="2"/>
      <c r="D123" s="73"/>
      <c r="E123" s="73"/>
      <c r="F123" s="73"/>
    </row>
    <row r="124" spans="1:6" s="241" customFormat="1" ht="13.8" x14ac:dyDescent="0.25">
      <c r="A124" s="191"/>
      <c r="B124" s="240"/>
      <c r="C124" s="2"/>
      <c r="D124" s="73"/>
      <c r="E124" s="73"/>
      <c r="F124" s="73"/>
    </row>
    <row r="125" spans="1:6" s="241" customFormat="1" ht="13.8" x14ac:dyDescent="0.25">
      <c r="A125" s="191"/>
      <c r="B125" s="240"/>
      <c r="C125" s="2"/>
      <c r="D125" s="73"/>
      <c r="E125" s="73"/>
      <c r="F125" s="73"/>
    </row>
    <row r="126" spans="1:6" s="241" customFormat="1" ht="13.8" x14ac:dyDescent="0.25">
      <c r="A126" s="191"/>
      <c r="B126" s="240"/>
      <c r="C126" s="2"/>
      <c r="D126" s="73"/>
      <c r="E126" s="73"/>
      <c r="F126" s="73"/>
    </row>
    <row r="127" spans="1:6" s="241" customFormat="1" ht="13.8" x14ac:dyDescent="0.25">
      <c r="A127" s="191"/>
      <c r="B127" s="240"/>
      <c r="C127" s="2"/>
      <c r="D127" s="73"/>
      <c r="E127" s="73"/>
      <c r="F127" s="73"/>
    </row>
    <row r="128" spans="1:6" s="241" customFormat="1" ht="13.8" x14ac:dyDescent="0.25">
      <c r="A128" s="191"/>
      <c r="B128" s="240"/>
      <c r="C128" s="2"/>
      <c r="D128" s="73"/>
      <c r="E128" s="73"/>
      <c r="F128" s="73"/>
    </row>
    <row r="129" spans="1:6" s="241" customFormat="1" ht="13.8" x14ac:dyDescent="0.25">
      <c r="A129" s="191"/>
      <c r="B129" s="240"/>
      <c r="C129" s="2"/>
      <c r="D129" s="73"/>
      <c r="E129" s="73"/>
      <c r="F129" s="73"/>
    </row>
    <row r="130" spans="1:6" s="241" customFormat="1" ht="13.8" x14ac:dyDescent="0.25">
      <c r="A130" s="191"/>
      <c r="B130" s="240"/>
      <c r="C130" s="2"/>
      <c r="D130" s="73"/>
      <c r="E130" s="73"/>
      <c r="F130" s="73"/>
    </row>
    <row r="131" spans="1:6" s="241" customFormat="1" ht="13.8" x14ac:dyDescent="0.25">
      <c r="A131" s="191"/>
      <c r="B131" s="240"/>
      <c r="C131" s="2"/>
      <c r="D131" s="73"/>
      <c r="E131" s="73"/>
      <c r="F131" s="73"/>
    </row>
    <row r="132" spans="1:6" s="241" customFormat="1" ht="13.8" x14ac:dyDescent="0.25">
      <c r="A132" s="191"/>
      <c r="B132" s="240"/>
      <c r="C132" s="2"/>
      <c r="D132" s="73"/>
      <c r="E132" s="73"/>
      <c r="F132" s="73"/>
    </row>
    <row r="133" spans="1:6" s="241" customFormat="1" ht="13.8" x14ac:dyDescent="0.25">
      <c r="A133" s="191"/>
      <c r="B133" s="240"/>
      <c r="C133" s="2"/>
      <c r="D133" s="73"/>
      <c r="E133" s="73"/>
      <c r="F133" s="73"/>
    </row>
    <row r="134" spans="1:6" s="241" customFormat="1" ht="13.8" x14ac:dyDescent="0.25">
      <c r="A134" s="191"/>
      <c r="B134" s="240"/>
      <c r="C134" s="2"/>
      <c r="D134" s="73"/>
      <c r="E134" s="73"/>
      <c r="F134" s="73"/>
    </row>
    <row r="135" spans="1:6" s="241" customFormat="1" ht="13.8" x14ac:dyDescent="0.25">
      <c r="A135" s="191"/>
      <c r="B135" s="240"/>
      <c r="C135" s="2"/>
      <c r="D135" s="73"/>
      <c r="E135" s="73"/>
      <c r="F135" s="73"/>
    </row>
    <row r="136" spans="1:6" s="241" customFormat="1" ht="13.8" x14ac:dyDescent="0.25">
      <c r="A136" s="191"/>
      <c r="B136" s="240"/>
      <c r="C136" s="2"/>
      <c r="D136" s="73"/>
      <c r="E136" s="73"/>
      <c r="F136" s="73"/>
    </row>
    <row r="137" spans="1:6" s="241" customFormat="1" ht="13.8" x14ac:dyDescent="0.25">
      <c r="A137" s="191"/>
      <c r="B137" s="240"/>
      <c r="C137" s="2"/>
      <c r="D137" s="73"/>
      <c r="E137" s="73"/>
      <c r="F137" s="73"/>
    </row>
    <row r="138" spans="1:6" s="241" customFormat="1" ht="13.8" x14ac:dyDescent="0.25">
      <c r="A138" s="191"/>
      <c r="B138" s="240"/>
      <c r="C138" s="2"/>
      <c r="D138" s="73"/>
      <c r="E138" s="73"/>
      <c r="F138" s="73"/>
    </row>
    <row r="139" spans="1:6" s="241" customFormat="1" ht="13.8" x14ac:dyDescent="0.25">
      <c r="A139" s="191"/>
      <c r="B139" s="240"/>
      <c r="C139" s="2"/>
      <c r="D139" s="73"/>
      <c r="E139" s="73"/>
      <c r="F139" s="73"/>
    </row>
    <row r="140" spans="1:6" s="241" customFormat="1" ht="13.8" x14ac:dyDescent="0.25">
      <c r="A140" s="191"/>
      <c r="B140" s="240"/>
      <c r="C140" s="2"/>
      <c r="D140" s="73"/>
      <c r="E140" s="73"/>
      <c r="F140" s="73"/>
    </row>
    <row r="141" spans="1:6" s="241" customFormat="1" ht="13.8" x14ac:dyDescent="0.25">
      <c r="A141" s="191"/>
      <c r="B141" s="240"/>
      <c r="C141" s="2"/>
      <c r="D141" s="73"/>
      <c r="E141" s="73"/>
      <c r="F141" s="73"/>
    </row>
    <row r="142" spans="1:6" s="241" customFormat="1" ht="13.8" x14ac:dyDescent="0.25">
      <c r="A142" s="191"/>
      <c r="B142" s="240"/>
      <c r="C142" s="2"/>
      <c r="D142" s="73"/>
      <c r="E142" s="73"/>
      <c r="F142" s="73"/>
    </row>
    <row r="143" spans="1:6" s="241" customFormat="1" ht="13.8" x14ac:dyDescent="0.25">
      <c r="A143" s="191"/>
      <c r="B143" s="240"/>
      <c r="C143" s="2"/>
      <c r="D143" s="73"/>
      <c r="E143" s="73"/>
      <c r="F143" s="73"/>
    </row>
    <row r="144" spans="1:6" s="241" customFormat="1" ht="13.8" x14ac:dyDescent="0.25">
      <c r="A144" s="191"/>
      <c r="B144" s="240"/>
      <c r="C144" s="2"/>
      <c r="D144" s="73"/>
      <c r="E144" s="73"/>
      <c r="F144" s="73"/>
    </row>
    <row r="145" spans="1:6" s="241" customFormat="1" ht="13.8" x14ac:dyDescent="0.25">
      <c r="A145" s="191"/>
      <c r="B145" s="240"/>
      <c r="C145" s="2"/>
      <c r="D145" s="73"/>
      <c r="E145" s="73"/>
      <c r="F145" s="73"/>
    </row>
    <row r="146" spans="1:6" s="241" customFormat="1" ht="13.8" x14ac:dyDescent="0.25">
      <c r="A146" s="191"/>
      <c r="B146" s="240"/>
      <c r="C146" s="2"/>
      <c r="D146" s="73"/>
      <c r="E146" s="73"/>
      <c r="F146" s="73"/>
    </row>
    <row r="147" spans="1:6" s="241" customFormat="1" ht="13.8" x14ac:dyDescent="0.25">
      <c r="A147" s="191"/>
      <c r="B147" s="240"/>
      <c r="C147" s="2"/>
      <c r="D147" s="73"/>
      <c r="E147" s="73"/>
      <c r="F147" s="73"/>
    </row>
    <row r="148" spans="1:6" s="241" customFormat="1" ht="13.8" x14ac:dyDescent="0.25">
      <c r="A148" s="191"/>
      <c r="B148" s="240"/>
      <c r="C148" s="2"/>
      <c r="D148" s="73"/>
      <c r="E148" s="73"/>
      <c r="F148" s="73"/>
    </row>
    <row r="149" spans="1:6" s="241" customFormat="1" ht="13.8" x14ac:dyDescent="0.25">
      <c r="A149" s="191"/>
      <c r="B149" s="240"/>
      <c r="C149" s="2"/>
      <c r="D149" s="73"/>
      <c r="E149" s="73"/>
      <c r="F149" s="73"/>
    </row>
    <row r="150" spans="1:6" s="241" customFormat="1" ht="13.8" x14ac:dyDescent="0.25">
      <c r="A150" s="191"/>
      <c r="B150" s="240"/>
      <c r="C150" s="2"/>
      <c r="D150" s="73"/>
      <c r="E150" s="73"/>
      <c r="F150" s="73"/>
    </row>
    <row r="151" spans="1:6" s="241" customFormat="1" ht="13.8" x14ac:dyDescent="0.25">
      <c r="A151" s="191"/>
      <c r="B151" s="240"/>
      <c r="C151" s="2"/>
      <c r="D151" s="73"/>
      <c r="E151" s="73"/>
      <c r="F151" s="73"/>
    </row>
    <row r="152" spans="1:6" s="241" customFormat="1" ht="13.8" x14ac:dyDescent="0.25">
      <c r="A152" s="191"/>
      <c r="B152" s="240"/>
      <c r="C152" s="2"/>
      <c r="D152" s="73"/>
      <c r="E152" s="73"/>
      <c r="F152" s="73"/>
    </row>
    <row r="153" spans="1:6" s="241" customFormat="1" ht="13.8" x14ac:dyDescent="0.25">
      <c r="A153" s="191"/>
      <c r="B153" s="240"/>
      <c r="C153" s="2"/>
      <c r="D153" s="73"/>
      <c r="E153" s="73"/>
      <c r="F153" s="73"/>
    </row>
    <row r="154" spans="1:6" s="241" customFormat="1" ht="13.8" x14ac:dyDescent="0.25">
      <c r="A154" s="191"/>
      <c r="B154" s="240"/>
      <c r="C154" s="2"/>
      <c r="D154" s="73"/>
      <c r="E154" s="73"/>
      <c r="F154" s="73"/>
    </row>
    <row r="155" spans="1:6" s="241" customFormat="1" ht="13.8" x14ac:dyDescent="0.25">
      <c r="A155" s="191"/>
      <c r="B155" s="240"/>
      <c r="C155" s="2"/>
      <c r="D155" s="73"/>
      <c r="E155" s="73"/>
      <c r="F155" s="73"/>
    </row>
    <row r="156" spans="1:6" s="241" customFormat="1" ht="13.8" x14ac:dyDescent="0.25">
      <c r="A156" s="191"/>
      <c r="B156" s="240"/>
      <c r="C156" s="2"/>
      <c r="D156" s="73"/>
      <c r="E156" s="73"/>
      <c r="F156" s="73"/>
    </row>
    <row r="157" spans="1:6" s="241" customFormat="1" ht="13.8" x14ac:dyDescent="0.25">
      <c r="A157" s="191"/>
      <c r="B157" s="240"/>
      <c r="C157" s="2"/>
      <c r="D157" s="73"/>
      <c r="E157" s="73"/>
      <c r="F157" s="73"/>
    </row>
    <row r="158" spans="1:6" s="241" customFormat="1" ht="13.8" x14ac:dyDescent="0.25">
      <c r="A158" s="191"/>
      <c r="B158" s="240"/>
      <c r="C158" s="2"/>
      <c r="D158" s="73"/>
      <c r="E158" s="73"/>
      <c r="F158" s="73"/>
    </row>
    <row r="159" spans="1:6" s="241" customFormat="1" ht="13.8" x14ac:dyDescent="0.25">
      <c r="A159" s="191"/>
      <c r="B159" s="240"/>
      <c r="C159" s="2"/>
      <c r="D159" s="73"/>
      <c r="E159" s="73"/>
      <c r="F159" s="73"/>
    </row>
    <row r="160" spans="1:6" s="241" customFormat="1" ht="13.8" x14ac:dyDescent="0.25">
      <c r="A160" s="191"/>
      <c r="B160" s="240"/>
      <c r="C160" s="2"/>
      <c r="D160" s="73"/>
      <c r="E160" s="73"/>
      <c r="F160" s="73"/>
    </row>
    <row r="161" spans="1:6" s="241" customFormat="1" ht="13.8" x14ac:dyDescent="0.25">
      <c r="A161" s="191"/>
      <c r="B161" s="240"/>
      <c r="C161" s="2"/>
      <c r="D161" s="73"/>
      <c r="E161" s="73"/>
      <c r="F161" s="73"/>
    </row>
    <row r="162" spans="1:6" s="241" customFormat="1" ht="13.8" x14ac:dyDescent="0.25">
      <c r="A162" s="191"/>
      <c r="B162" s="240"/>
      <c r="C162" s="2"/>
      <c r="D162" s="73"/>
      <c r="E162" s="73"/>
      <c r="F162" s="73"/>
    </row>
    <row r="163" spans="1:6" s="241" customFormat="1" ht="13.8" x14ac:dyDescent="0.25">
      <c r="A163" s="191"/>
      <c r="B163" s="240"/>
      <c r="C163" s="2"/>
      <c r="D163" s="73"/>
      <c r="E163" s="73"/>
      <c r="F163" s="73"/>
    </row>
    <row r="164" spans="1:6" s="241" customFormat="1" ht="13.8" x14ac:dyDescent="0.25">
      <c r="A164" s="191"/>
      <c r="B164" s="240"/>
      <c r="C164" s="2"/>
      <c r="D164" s="73"/>
      <c r="E164" s="73"/>
      <c r="F164" s="73"/>
    </row>
    <row r="165" spans="1:6" s="241" customFormat="1" ht="13.8" x14ac:dyDescent="0.25">
      <c r="A165" s="191"/>
      <c r="B165" s="240"/>
      <c r="C165" s="2"/>
      <c r="D165" s="73"/>
      <c r="E165" s="73"/>
      <c r="F165" s="73"/>
    </row>
    <row r="166" spans="1:6" s="241" customFormat="1" ht="13.8" x14ac:dyDescent="0.25">
      <c r="A166" s="191"/>
      <c r="B166" s="240"/>
      <c r="C166" s="2"/>
      <c r="D166" s="73"/>
      <c r="E166" s="73"/>
      <c r="F166" s="73"/>
    </row>
    <row r="167" spans="1:6" s="241" customFormat="1" ht="13.8" x14ac:dyDescent="0.25">
      <c r="A167" s="191"/>
      <c r="B167" s="240"/>
      <c r="C167" s="2"/>
      <c r="D167" s="73"/>
      <c r="E167" s="73"/>
      <c r="F167" s="73"/>
    </row>
    <row r="168" spans="1:6" s="241" customFormat="1" ht="13.8" x14ac:dyDescent="0.25">
      <c r="A168" s="191"/>
      <c r="B168" s="240"/>
      <c r="C168" s="2"/>
      <c r="D168" s="73"/>
      <c r="E168" s="73"/>
      <c r="F168" s="73"/>
    </row>
    <row r="169" spans="1:6" s="241" customFormat="1" ht="13.8" x14ac:dyDescent="0.25">
      <c r="A169" s="191"/>
      <c r="B169" s="240"/>
      <c r="C169" s="2"/>
      <c r="D169" s="73"/>
      <c r="E169" s="73"/>
      <c r="F169" s="73"/>
    </row>
    <row r="170" spans="1:6" s="241" customFormat="1" ht="13.8" x14ac:dyDescent="0.25">
      <c r="A170" s="191"/>
      <c r="B170" s="240"/>
      <c r="C170" s="2"/>
      <c r="D170" s="73"/>
      <c r="E170" s="73"/>
      <c r="F170" s="73"/>
    </row>
    <row r="171" spans="1:6" s="241" customFormat="1" ht="13.8" x14ac:dyDescent="0.25">
      <c r="A171" s="191"/>
      <c r="B171" s="240"/>
      <c r="C171" s="2"/>
      <c r="D171" s="73"/>
      <c r="E171" s="73"/>
      <c r="F171" s="73"/>
    </row>
    <row r="172" spans="1:6" s="241" customFormat="1" ht="13.8" x14ac:dyDescent="0.25">
      <c r="A172" s="191"/>
      <c r="B172" s="240"/>
      <c r="C172" s="2"/>
      <c r="D172" s="73"/>
      <c r="E172" s="73"/>
      <c r="F172" s="73"/>
    </row>
    <row r="173" spans="1:6" s="241" customFormat="1" ht="13.8" x14ac:dyDescent="0.25">
      <c r="A173" s="191"/>
      <c r="B173" s="240"/>
      <c r="C173" s="2"/>
      <c r="D173" s="73"/>
      <c r="E173" s="73"/>
      <c r="F173" s="73"/>
    </row>
    <row r="174" spans="1:6" s="241" customFormat="1" ht="13.8" x14ac:dyDescent="0.25">
      <c r="A174" s="191"/>
      <c r="B174" s="240"/>
      <c r="C174" s="2"/>
      <c r="D174" s="73"/>
      <c r="E174" s="73"/>
      <c r="F174" s="73"/>
    </row>
    <row r="175" spans="1:6" s="241" customFormat="1" ht="13.8" x14ac:dyDescent="0.25">
      <c r="A175" s="191"/>
      <c r="B175" s="240"/>
      <c r="C175" s="2"/>
      <c r="D175" s="73"/>
      <c r="E175" s="73"/>
      <c r="F175" s="73"/>
    </row>
    <row r="176" spans="1:6" s="241" customFormat="1" ht="13.8" x14ac:dyDescent="0.25">
      <c r="A176" s="191"/>
      <c r="B176" s="240"/>
      <c r="C176" s="2"/>
      <c r="D176" s="73"/>
      <c r="E176" s="73"/>
      <c r="F176" s="73"/>
    </row>
    <row r="177" spans="1:6" s="241" customFormat="1" ht="13.8" x14ac:dyDescent="0.25">
      <c r="A177" s="191"/>
      <c r="B177" s="240"/>
      <c r="C177" s="2"/>
      <c r="D177" s="73"/>
      <c r="E177" s="73"/>
      <c r="F177" s="73"/>
    </row>
    <row r="178" spans="1:6" s="241" customFormat="1" ht="13.8" x14ac:dyDescent="0.25">
      <c r="A178" s="191"/>
      <c r="B178" s="240"/>
      <c r="C178" s="2"/>
      <c r="D178" s="73"/>
      <c r="E178" s="73"/>
      <c r="F178" s="73"/>
    </row>
    <row r="179" spans="1:6" s="241" customFormat="1" ht="13.8" x14ac:dyDescent="0.25">
      <c r="A179" s="191"/>
      <c r="B179" s="240"/>
      <c r="C179" s="2"/>
      <c r="D179" s="73"/>
      <c r="E179" s="73"/>
      <c r="F179" s="73"/>
    </row>
    <row r="180" spans="1:6" s="241" customFormat="1" ht="13.8" x14ac:dyDescent="0.25">
      <c r="A180" s="191"/>
      <c r="B180" s="240"/>
      <c r="C180" s="2"/>
      <c r="D180" s="73"/>
      <c r="E180" s="73"/>
      <c r="F180" s="73"/>
    </row>
    <row r="181" spans="1:6" s="241" customFormat="1" ht="13.8" x14ac:dyDescent="0.25">
      <c r="A181" s="191"/>
      <c r="B181" s="240"/>
      <c r="C181" s="2"/>
      <c r="D181" s="73"/>
      <c r="E181" s="73"/>
      <c r="F181" s="73"/>
    </row>
    <row r="182" spans="1:6" s="241" customFormat="1" ht="13.8" x14ac:dyDescent="0.25">
      <c r="A182" s="191"/>
      <c r="B182" s="240"/>
      <c r="C182" s="2"/>
      <c r="D182" s="73"/>
      <c r="E182" s="73"/>
      <c r="F182" s="73"/>
    </row>
    <row r="183" spans="1:6" s="241" customFormat="1" ht="13.8" x14ac:dyDescent="0.25">
      <c r="A183" s="191"/>
      <c r="B183" s="240"/>
      <c r="C183" s="2"/>
      <c r="D183" s="73"/>
      <c r="E183" s="73"/>
      <c r="F183" s="73"/>
    </row>
    <row r="184" spans="1:6" s="241" customFormat="1" ht="13.8" x14ac:dyDescent="0.25">
      <c r="A184" s="191"/>
      <c r="B184" s="240"/>
      <c r="C184" s="2"/>
      <c r="D184" s="73"/>
      <c r="E184" s="73"/>
      <c r="F184" s="73"/>
    </row>
    <row r="185" spans="1:6" s="241" customFormat="1" ht="13.8" x14ac:dyDescent="0.25">
      <c r="A185" s="191"/>
      <c r="B185" s="240"/>
      <c r="C185" s="2"/>
      <c r="D185" s="73"/>
      <c r="E185" s="73"/>
      <c r="F185" s="73"/>
    </row>
    <row r="186" spans="1:6" s="241" customFormat="1" ht="13.8" x14ac:dyDescent="0.25">
      <c r="A186" s="191"/>
      <c r="B186" s="240"/>
      <c r="C186" s="2"/>
      <c r="D186" s="73"/>
      <c r="E186" s="73"/>
      <c r="F186" s="73"/>
    </row>
    <row r="187" spans="1:6" s="241" customFormat="1" ht="13.8" x14ac:dyDescent="0.25">
      <c r="A187" s="191"/>
      <c r="B187" s="240"/>
      <c r="C187" s="2"/>
      <c r="D187" s="73"/>
      <c r="E187" s="73"/>
      <c r="F187" s="73"/>
    </row>
    <row r="188" spans="1:6" s="241" customFormat="1" ht="13.8" x14ac:dyDescent="0.25">
      <c r="A188" s="191"/>
      <c r="B188" s="240"/>
      <c r="C188" s="2"/>
      <c r="D188" s="73"/>
      <c r="E188" s="73"/>
      <c r="F188" s="73"/>
    </row>
    <row r="189" spans="1:6" s="241" customFormat="1" ht="13.8" x14ac:dyDescent="0.25">
      <c r="A189" s="191"/>
      <c r="B189" s="240"/>
      <c r="C189" s="2"/>
      <c r="D189" s="73"/>
      <c r="E189" s="73"/>
      <c r="F189" s="73"/>
    </row>
    <row r="190" spans="1:6" s="241" customFormat="1" ht="13.8" x14ac:dyDescent="0.25">
      <c r="A190" s="191"/>
      <c r="B190" s="240"/>
      <c r="C190" s="2"/>
      <c r="D190" s="73"/>
      <c r="E190" s="73"/>
      <c r="F190" s="73"/>
    </row>
    <row r="191" spans="1:6" s="241" customFormat="1" ht="13.8" x14ac:dyDescent="0.25">
      <c r="A191" s="191"/>
      <c r="B191" s="240"/>
      <c r="C191" s="2"/>
      <c r="D191" s="73"/>
      <c r="E191" s="73"/>
      <c r="F191" s="73"/>
    </row>
    <row r="192" spans="1:6" s="241" customFormat="1" ht="13.8" x14ac:dyDescent="0.25">
      <c r="A192" s="191"/>
      <c r="B192" s="240"/>
      <c r="C192" s="2"/>
      <c r="D192" s="73"/>
      <c r="E192" s="73"/>
      <c r="F192" s="73"/>
    </row>
    <row r="193" spans="1:6" s="241" customFormat="1" ht="13.8" x14ac:dyDescent="0.25">
      <c r="A193" s="191"/>
      <c r="B193" s="240"/>
      <c r="C193" s="2"/>
      <c r="D193" s="73"/>
      <c r="E193" s="73"/>
      <c r="F193" s="73"/>
    </row>
    <row r="194" spans="1:6" s="241" customFormat="1" ht="13.8" x14ac:dyDescent="0.25">
      <c r="A194" s="191"/>
      <c r="B194" s="240"/>
      <c r="C194" s="2"/>
      <c r="D194" s="73"/>
      <c r="E194" s="73"/>
      <c r="F194" s="73"/>
    </row>
    <row r="195" spans="1:6" s="241" customFormat="1" ht="13.8" x14ac:dyDescent="0.25">
      <c r="A195" s="191"/>
      <c r="B195" s="240"/>
      <c r="C195" s="2"/>
      <c r="D195" s="73"/>
      <c r="E195" s="73"/>
      <c r="F195" s="73"/>
    </row>
    <row r="196" spans="1:6" s="241" customFormat="1" ht="13.8" x14ac:dyDescent="0.25">
      <c r="A196" s="191"/>
      <c r="B196" s="240"/>
      <c r="C196" s="2"/>
      <c r="D196" s="73"/>
      <c r="E196" s="73"/>
      <c r="F196" s="73"/>
    </row>
    <row r="197" spans="1:6" s="241" customFormat="1" ht="13.8" x14ac:dyDescent="0.25">
      <c r="A197" s="191"/>
      <c r="B197" s="240"/>
      <c r="C197" s="2"/>
      <c r="D197" s="73"/>
      <c r="E197" s="73"/>
      <c r="F197" s="73"/>
    </row>
    <row r="198" spans="1:6" s="241" customFormat="1" ht="13.8" x14ac:dyDescent="0.25">
      <c r="A198" s="191"/>
      <c r="B198" s="240"/>
      <c r="C198" s="2"/>
      <c r="D198" s="73"/>
      <c r="E198" s="73"/>
      <c r="F198" s="73"/>
    </row>
    <row r="199" spans="1:6" s="241" customFormat="1" ht="13.8" x14ac:dyDescent="0.25">
      <c r="A199" s="191"/>
      <c r="B199" s="240"/>
      <c r="C199" s="2"/>
      <c r="D199" s="73"/>
      <c r="E199" s="73"/>
      <c r="F199" s="73"/>
    </row>
    <row r="200" spans="1:6" s="241" customFormat="1" ht="13.8" x14ac:dyDescent="0.25">
      <c r="A200" s="191"/>
      <c r="B200" s="240"/>
      <c r="C200" s="2"/>
      <c r="D200" s="73"/>
      <c r="E200" s="73"/>
      <c r="F200" s="73"/>
    </row>
    <row r="201" spans="1:6" s="241" customFormat="1" ht="13.8" x14ac:dyDescent="0.25">
      <c r="A201" s="191"/>
      <c r="B201" s="240"/>
      <c r="C201" s="2"/>
      <c r="D201" s="73"/>
      <c r="E201" s="73"/>
      <c r="F201" s="73"/>
    </row>
    <row r="202" spans="1:6" s="241" customFormat="1" ht="13.8" x14ac:dyDescent="0.25">
      <c r="A202" s="191"/>
      <c r="B202" s="240"/>
      <c r="C202" s="2"/>
      <c r="D202" s="73"/>
      <c r="E202" s="73"/>
      <c r="F202" s="73"/>
    </row>
    <row r="203" spans="1:6" s="241" customFormat="1" ht="13.8" x14ac:dyDescent="0.25">
      <c r="A203" s="191"/>
      <c r="B203" s="240"/>
      <c r="C203" s="2"/>
      <c r="D203" s="73"/>
      <c r="E203" s="73"/>
      <c r="F203" s="73"/>
    </row>
    <row r="204" spans="1:6" s="241" customFormat="1" ht="13.8" x14ac:dyDescent="0.25">
      <c r="A204" s="191"/>
      <c r="B204" s="240"/>
      <c r="C204" s="2"/>
      <c r="D204" s="73"/>
      <c r="E204" s="73"/>
      <c r="F204" s="73"/>
    </row>
    <row r="205" spans="1:6" s="241" customFormat="1" ht="13.8" x14ac:dyDescent="0.25">
      <c r="A205" s="191"/>
      <c r="B205" s="240"/>
      <c r="C205" s="2"/>
      <c r="D205" s="73"/>
      <c r="E205" s="73"/>
      <c r="F205" s="73"/>
    </row>
    <row r="206" spans="1:6" s="241" customFormat="1" ht="13.8" x14ac:dyDescent="0.25">
      <c r="A206" s="191"/>
      <c r="B206" s="240"/>
      <c r="C206" s="2"/>
      <c r="D206" s="73"/>
      <c r="E206" s="73"/>
      <c r="F206" s="73"/>
    </row>
    <row r="207" spans="1:6" s="241" customFormat="1" ht="13.8" x14ac:dyDescent="0.25">
      <c r="A207" s="191"/>
      <c r="B207" s="240"/>
      <c r="C207" s="2"/>
      <c r="D207" s="73"/>
      <c r="E207" s="73"/>
      <c r="F207" s="73"/>
    </row>
    <row r="208" spans="1:6" s="241" customFormat="1" ht="13.8" x14ac:dyDescent="0.25">
      <c r="A208" s="191"/>
      <c r="B208" s="240"/>
      <c r="C208" s="2"/>
      <c r="D208" s="73"/>
      <c r="E208" s="73"/>
      <c r="F208" s="73"/>
    </row>
    <row r="209" spans="1:6" s="241" customFormat="1" ht="13.8" x14ac:dyDescent="0.25">
      <c r="A209" s="191"/>
      <c r="B209" s="240"/>
      <c r="C209" s="2"/>
      <c r="D209" s="73"/>
      <c r="E209" s="73"/>
      <c r="F209" s="73"/>
    </row>
    <row r="210" spans="1:6" s="241" customFormat="1" ht="13.8" x14ac:dyDescent="0.25">
      <c r="A210" s="191"/>
      <c r="B210" s="240"/>
      <c r="C210" s="2"/>
      <c r="D210" s="73"/>
      <c r="E210" s="73"/>
      <c r="F210" s="73"/>
    </row>
    <row r="211" spans="1:6" s="241" customFormat="1" ht="13.8" x14ac:dyDescent="0.25">
      <c r="A211" s="191"/>
      <c r="B211" s="240"/>
      <c r="C211" s="2"/>
      <c r="D211" s="73"/>
      <c r="E211" s="73"/>
      <c r="F211" s="73"/>
    </row>
    <row r="212" spans="1:6" s="241" customFormat="1" ht="13.8" x14ac:dyDescent="0.25">
      <c r="A212" s="191"/>
      <c r="B212" s="240"/>
      <c r="C212" s="2"/>
      <c r="D212" s="73"/>
      <c r="E212" s="73"/>
      <c r="F212" s="73"/>
    </row>
    <row r="213" spans="1:6" s="241" customFormat="1" ht="13.8" x14ac:dyDescent="0.25">
      <c r="A213" s="191"/>
      <c r="B213" s="240"/>
      <c r="C213" s="2"/>
      <c r="D213" s="73"/>
      <c r="E213" s="73"/>
      <c r="F213" s="73"/>
    </row>
    <row r="214" spans="1:6" s="241" customFormat="1" ht="13.8" x14ac:dyDescent="0.25">
      <c r="A214" s="191"/>
      <c r="B214" s="240"/>
      <c r="C214" s="2"/>
      <c r="D214" s="73"/>
      <c r="E214" s="73"/>
      <c r="F214" s="73"/>
    </row>
    <row r="215" spans="1:6" s="241" customFormat="1" ht="13.8" x14ac:dyDescent="0.25">
      <c r="A215" s="191"/>
      <c r="B215" s="240"/>
      <c r="C215" s="2"/>
      <c r="D215" s="73"/>
      <c r="E215" s="73"/>
      <c r="F215" s="73"/>
    </row>
    <row r="216" spans="1:6" s="241" customFormat="1" ht="13.8" x14ac:dyDescent="0.25">
      <c r="A216" s="191"/>
      <c r="B216" s="240"/>
      <c r="C216" s="2"/>
      <c r="D216" s="73"/>
      <c r="E216" s="73"/>
      <c r="F216" s="73"/>
    </row>
    <row r="217" spans="1:6" s="241" customFormat="1" ht="13.8" x14ac:dyDescent="0.25">
      <c r="A217" s="191"/>
      <c r="B217" s="240"/>
      <c r="C217" s="2"/>
      <c r="D217" s="73"/>
      <c r="E217" s="73"/>
      <c r="F217" s="73"/>
    </row>
    <row r="218" spans="1:6" s="241" customFormat="1" ht="13.8" x14ac:dyDescent="0.25">
      <c r="A218" s="191"/>
      <c r="B218" s="240"/>
      <c r="C218" s="2"/>
      <c r="D218" s="73"/>
      <c r="E218" s="73"/>
      <c r="F218" s="73"/>
    </row>
    <row r="219" spans="1:6" s="241" customFormat="1" ht="13.8" x14ac:dyDescent="0.25">
      <c r="A219" s="191"/>
      <c r="B219" s="240"/>
      <c r="C219" s="2"/>
      <c r="D219" s="73"/>
      <c r="E219" s="73"/>
      <c r="F219" s="73"/>
    </row>
    <row r="220" spans="1:6" s="241" customFormat="1" ht="13.8" x14ac:dyDescent="0.25">
      <c r="A220" s="191"/>
      <c r="B220" s="240"/>
      <c r="C220" s="2"/>
      <c r="D220" s="73"/>
      <c r="E220" s="73"/>
      <c r="F220" s="73"/>
    </row>
    <row r="221" spans="1:6" s="241" customFormat="1" ht="13.8" x14ac:dyDescent="0.25">
      <c r="A221" s="191"/>
      <c r="B221" s="240"/>
      <c r="C221" s="2"/>
      <c r="D221" s="73"/>
      <c r="E221" s="73"/>
      <c r="F221" s="73"/>
    </row>
    <row r="222" spans="1:6" s="241" customFormat="1" ht="13.8" x14ac:dyDescent="0.25">
      <c r="A222" s="191"/>
      <c r="B222" s="240"/>
      <c r="C222" s="2"/>
      <c r="D222" s="73"/>
      <c r="E222" s="73"/>
      <c r="F222" s="73"/>
    </row>
    <row r="223" spans="1:6" s="241" customFormat="1" ht="13.8" x14ac:dyDescent="0.25">
      <c r="A223" s="191"/>
      <c r="B223" s="240"/>
      <c r="C223" s="2"/>
      <c r="D223" s="73"/>
      <c r="E223" s="73"/>
      <c r="F223" s="73"/>
    </row>
    <row r="224" spans="1:6" s="241" customFormat="1" ht="13.8" x14ac:dyDescent="0.25">
      <c r="A224" s="191"/>
      <c r="B224" s="240"/>
      <c r="C224" s="2"/>
      <c r="D224" s="73"/>
      <c r="E224" s="73"/>
      <c r="F224" s="73"/>
    </row>
    <row r="225" spans="1:6" s="241" customFormat="1" ht="13.8" x14ac:dyDescent="0.25">
      <c r="A225" s="191"/>
      <c r="B225" s="240"/>
      <c r="C225" s="2"/>
      <c r="D225" s="73"/>
      <c r="E225" s="73"/>
      <c r="F225" s="73"/>
    </row>
    <row r="226" spans="1:6" s="241" customFormat="1" ht="13.8" x14ac:dyDescent="0.25">
      <c r="A226" s="191"/>
      <c r="B226" s="240"/>
      <c r="C226" s="2"/>
      <c r="D226" s="73"/>
      <c r="E226" s="73"/>
      <c r="F226" s="73"/>
    </row>
    <row r="227" spans="1:6" s="241" customFormat="1" ht="13.8" x14ac:dyDescent="0.25">
      <c r="A227" s="191"/>
      <c r="B227" s="240"/>
      <c r="C227" s="2"/>
      <c r="D227" s="73"/>
      <c r="E227" s="73"/>
      <c r="F227" s="73"/>
    </row>
    <row r="228" spans="1:6" s="241" customFormat="1" ht="13.8" x14ac:dyDescent="0.25">
      <c r="A228" s="191"/>
      <c r="B228" s="240"/>
      <c r="C228" s="2"/>
      <c r="D228" s="73"/>
      <c r="E228" s="73"/>
      <c r="F228" s="73"/>
    </row>
    <row r="229" spans="1:6" s="241" customFormat="1" ht="13.8" x14ac:dyDescent="0.25">
      <c r="A229" s="191"/>
      <c r="B229" s="240"/>
      <c r="C229" s="2"/>
      <c r="D229" s="73"/>
      <c r="E229" s="73"/>
      <c r="F229" s="73"/>
    </row>
    <row r="230" spans="1:6" s="241" customFormat="1" ht="13.8" x14ac:dyDescent="0.25">
      <c r="A230" s="191"/>
      <c r="B230" s="240"/>
      <c r="C230" s="2"/>
      <c r="D230" s="73"/>
      <c r="E230" s="73"/>
      <c r="F230" s="73"/>
    </row>
    <row r="231" spans="1:6" s="241" customFormat="1" ht="13.8" x14ac:dyDescent="0.25">
      <c r="A231" s="191"/>
      <c r="B231" s="240"/>
      <c r="C231" s="2"/>
      <c r="D231" s="73"/>
      <c r="E231" s="73"/>
      <c r="F231" s="73"/>
    </row>
    <row r="232" spans="1:6" s="241" customFormat="1" ht="13.8" x14ac:dyDescent="0.25">
      <c r="A232" s="191"/>
      <c r="B232" s="240"/>
      <c r="C232" s="2"/>
      <c r="D232" s="73"/>
      <c r="E232" s="73"/>
      <c r="F232" s="73"/>
    </row>
    <row r="233" spans="1:6" s="241" customFormat="1" ht="13.8" x14ac:dyDescent="0.25">
      <c r="A233" s="191"/>
      <c r="B233" s="240"/>
      <c r="C233" s="2"/>
      <c r="D233" s="73"/>
      <c r="E233" s="73"/>
      <c r="F233" s="73"/>
    </row>
    <row r="234" spans="1:6" s="241" customFormat="1" ht="13.8" x14ac:dyDescent="0.25">
      <c r="A234" s="191"/>
      <c r="B234" s="240"/>
      <c r="C234" s="2"/>
      <c r="D234" s="73"/>
      <c r="E234" s="73"/>
      <c r="F234" s="73"/>
    </row>
    <row r="235" spans="1:6" s="241" customFormat="1" ht="13.8" x14ac:dyDescent="0.25">
      <c r="A235" s="191"/>
      <c r="B235" s="240"/>
      <c r="C235" s="2"/>
      <c r="D235" s="73"/>
      <c r="E235" s="73"/>
      <c r="F235" s="73"/>
    </row>
    <row r="236" spans="1:6" s="241" customFormat="1" ht="13.8" x14ac:dyDescent="0.25">
      <c r="A236" s="191"/>
      <c r="B236" s="240"/>
      <c r="C236" s="2"/>
      <c r="D236" s="73"/>
      <c r="E236" s="73"/>
      <c r="F236" s="73"/>
    </row>
    <row r="237" spans="1:6" s="241" customFormat="1" ht="13.8" x14ac:dyDescent="0.25">
      <c r="A237" s="191"/>
      <c r="B237" s="240"/>
      <c r="C237" s="2"/>
      <c r="D237" s="73"/>
      <c r="E237" s="73"/>
      <c r="F237" s="73"/>
    </row>
    <row r="238" spans="1:6" s="241" customFormat="1" ht="13.8" x14ac:dyDescent="0.25">
      <c r="A238" s="191"/>
      <c r="B238" s="240"/>
      <c r="C238" s="2"/>
      <c r="D238" s="73"/>
      <c r="E238" s="73"/>
      <c r="F238" s="73"/>
    </row>
    <row r="239" spans="1:6" s="241" customFormat="1" ht="13.8" x14ac:dyDescent="0.25">
      <c r="A239" s="191"/>
      <c r="B239" s="240"/>
      <c r="C239" s="2"/>
      <c r="D239" s="73"/>
      <c r="E239" s="73"/>
      <c r="F239" s="73"/>
    </row>
    <row r="240" spans="1:6" s="241" customFormat="1" ht="13.8" x14ac:dyDescent="0.25">
      <c r="A240" s="191"/>
      <c r="B240" s="240"/>
      <c r="C240" s="2"/>
      <c r="D240" s="73"/>
      <c r="E240" s="73"/>
      <c r="F240" s="73"/>
    </row>
    <row r="241" spans="1:6" s="241" customFormat="1" ht="13.8" x14ac:dyDescent="0.25">
      <c r="A241" s="191"/>
      <c r="B241" s="240"/>
      <c r="C241" s="2"/>
      <c r="D241" s="73"/>
      <c r="E241" s="73"/>
      <c r="F241" s="73"/>
    </row>
    <row r="242" spans="1:6" s="241" customFormat="1" ht="13.8" x14ac:dyDescent="0.25">
      <c r="A242" s="191"/>
      <c r="B242" s="240"/>
      <c r="C242" s="2"/>
      <c r="D242" s="73"/>
      <c r="E242" s="73"/>
      <c r="F242" s="73"/>
    </row>
    <row r="243" spans="1:6" s="241" customFormat="1" ht="13.8" x14ac:dyDescent="0.25">
      <c r="A243" s="191"/>
      <c r="B243" s="240"/>
      <c r="C243" s="2"/>
      <c r="D243" s="73"/>
      <c r="E243" s="73"/>
      <c r="F243" s="73"/>
    </row>
    <row r="244" spans="1:6" s="241" customFormat="1" ht="13.8" x14ac:dyDescent="0.25">
      <c r="A244" s="191"/>
      <c r="B244" s="240"/>
      <c r="C244" s="2"/>
      <c r="D244" s="73"/>
      <c r="E244" s="73"/>
      <c r="F244" s="73"/>
    </row>
    <row r="245" spans="1:6" s="241" customFormat="1" ht="13.8" x14ac:dyDescent="0.25">
      <c r="A245" s="191"/>
      <c r="B245" s="240"/>
      <c r="C245" s="2"/>
      <c r="D245" s="73"/>
      <c r="E245" s="73"/>
      <c r="F245" s="73"/>
    </row>
    <row r="246" spans="1:6" s="241" customFormat="1" ht="13.8" x14ac:dyDescent="0.25">
      <c r="A246" s="191"/>
      <c r="B246" s="240"/>
      <c r="C246" s="2"/>
      <c r="D246" s="73"/>
      <c r="E246" s="73"/>
      <c r="F246" s="73"/>
    </row>
    <row r="247" spans="1:6" s="241" customFormat="1" ht="13.8" x14ac:dyDescent="0.25">
      <c r="A247" s="191"/>
      <c r="B247" s="240"/>
      <c r="C247" s="2"/>
      <c r="D247" s="73"/>
      <c r="E247" s="73"/>
      <c r="F247" s="73"/>
    </row>
    <row r="248" spans="1:6" s="241" customFormat="1" ht="13.8" x14ac:dyDescent="0.25">
      <c r="A248" s="191"/>
      <c r="B248" s="240"/>
      <c r="C248" s="2"/>
      <c r="D248" s="73"/>
      <c r="E248" s="73"/>
      <c r="F248" s="73"/>
    </row>
    <row r="249" spans="1:6" s="241" customFormat="1" ht="13.8" x14ac:dyDescent="0.25">
      <c r="A249" s="191"/>
      <c r="B249" s="240"/>
      <c r="C249" s="2"/>
      <c r="D249" s="73"/>
      <c r="E249" s="73"/>
      <c r="F249" s="73"/>
    </row>
    <row r="250" spans="1:6" s="241" customFormat="1" ht="13.8" x14ac:dyDescent="0.25">
      <c r="A250" s="191"/>
      <c r="B250" s="240"/>
      <c r="C250" s="2"/>
      <c r="D250" s="73"/>
      <c r="E250" s="73"/>
      <c r="F250" s="73"/>
    </row>
    <row r="251" spans="1:6" s="241" customFormat="1" ht="13.8" x14ac:dyDescent="0.25">
      <c r="A251" s="191"/>
      <c r="B251" s="240"/>
      <c r="C251" s="2"/>
      <c r="D251" s="73"/>
      <c r="E251" s="73"/>
      <c r="F251" s="73"/>
    </row>
    <row r="252" spans="1:6" s="241" customFormat="1" ht="13.8" x14ac:dyDescent="0.25">
      <c r="A252" s="191"/>
      <c r="B252" s="240"/>
      <c r="C252" s="2"/>
      <c r="D252" s="73"/>
      <c r="E252" s="73"/>
      <c r="F252" s="73"/>
    </row>
    <row r="253" spans="1:6" s="241" customFormat="1" ht="13.8" x14ac:dyDescent="0.25">
      <c r="A253" s="191"/>
      <c r="B253" s="240"/>
      <c r="C253" s="2"/>
      <c r="D253" s="73"/>
      <c r="E253" s="73"/>
      <c r="F253" s="73"/>
    </row>
    <row r="254" spans="1:6" s="241" customFormat="1" ht="13.8" x14ac:dyDescent="0.25">
      <c r="A254" s="191"/>
      <c r="B254" s="240"/>
      <c r="C254" s="2"/>
      <c r="D254" s="73"/>
      <c r="E254" s="73"/>
      <c r="F254" s="73"/>
    </row>
    <row r="255" spans="1:6" s="241" customFormat="1" ht="13.8" x14ac:dyDescent="0.25">
      <c r="A255" s="191"/>
      <c r="B255" s="240"/>
      <c r="C255" s="2"/>
      <c r="D255" s="73"/>
      <c r="E255" s="73"/>
      <c r="F255" s="73"/>
    </row>
    <row r="256" spans="1:6" s="241" customFormat="1" ht="13.8" x14ac:dyDescent="0.25">
      <c r="A256" s="191"/>
      <c r="B256" s="240"/>
      <c r="C256" s="2"/>
      <c r="D256" s="73"/>
      <c r="E256" s="73"/>
      <c r="F256" s="73"/>
    </row>
    <row r="257" spans="1:6" s="241" customFormat="1" ht="13.8" x14ac:dyDescent="0.25">
      <c r="A257" s="191"/>
      <c r="B257" s="240"/>
      <c r="C257" s="2"/>
      <c r="D257" s="73"/>
      <c r="E257" s="73"/>
      <c r="F257" s="73"/>
    </row>
    <row r="258" spans="1:6" s="241" customFormat="1" ht="13.8" x14ac:dyDescent="0.25">
      <c r="A258" s="191"/>
      <c r="B258" s="240"/>
      <c r="C258" s="2"/>
      <c r="D258" s="73"/>
      <c r="E258" s="73"/>
      <c r="F258" s="73"/>
    </row>
    <row r="259" spans="1:6" s="241" customFormat="1" ht="13.8" x14ac:dyDescent="0.25">
      <c r="A259" s="191"/>
      <c r="B259" s="240"/>
      <c r="C259" s="2"/>
      <c r="D259" s="73"/>
      <c r="E259" s="73"/>
      <c r="F259" s="73"/>
    </row>
    <row r="260" spans="1:6" s="241" customFormat="1" ht="13.8" x14ac:dyDescent="0.25">
      <c r="A260" s="191"/>
      <c r="B260" s="240"/>
      <c r="C260" s="2"/>
      <c r="D260" s="73"/>
      <c r="E260" s="73"/>
      <c r="F260" s="73"/>
    </row>
    <row r="261" spans="1:6" s="241" customFormat="1" ht="13.8" x14ac:dyDescent="0.25">
      <c r="A261" s="191"/>
      <c r="B261" s="240"/>
      <c r="C261" s="2"/>
      <c r="D261" s="73"/>
      <c r="E261" s="73"/>
      <c r="F261" s="73"/>
    </row>
    <row r="262" spans="1:6" s="241" customFormat="1" ht="13.8" x14ac:dyDescent="0.25">
      <c r="A262" s="191"/>
      <c r="B262" s="240"/>
      <c r="C262" s="2"/>
      <c r="D262" s="73"/>
      <c r="E262" s="73"/>
      <c r="F262" s="73"/>
    </row>
    <row r="263" spans="1:6" s="241" customFormat="1" ht="13.8" x14ac:dyDescent="0.25">
      <c r="A263" s="191"/>
      <c r="B263" s="240"/>
      <c r="C263" s="2"/>
      <c r="D263" s="73"/>
      <c r="E263" s="73"/>
      <c r="F263" s="73"/>
    </row>
    <row r="264" spans="1:6" s="241" customFormat="1" ht="13.8" x14ac:dyDescent="0.25">
      <c r="A264" s="191"/>
      <c r="B264" s="240"/>
      <c r="C264" s="2"/>
      <c r="D264" s="73"/>
      <c r="E264" s="73"/>
      <c r="F264" s="73"/>
    </row>
    <row r="265" spans="1:6" s="241" customFormat="1" ht="13.8" x14ac:dyDescent="0.25">
      <c r="A265" s="191"/>
      <c r="B265" s="240"/>
      <c r="C265" s="2"/>
      <c r="D265" s="73"/>
      <c r="E265" s="73"/>
      <c r="F265" s="73"/>
    </row>
    <row r="266" spans="1:6" s="241" customFormat="1" ht="13.8" x14ac:dyDescent="0.25">
      <c r="A266" s="191"/>
      <c r="B266" s="240"/>
      <c r="C266" s="2"/>
      <c r="D266" s="73"/>
      <c r="E266" s="73"/>
      <c r="F266" s="73"/>
    </row>
    <row r="267" spans="1:6" s="241" customFormat="1" ht="13.8" x14ac:dyDescent="0.25">
      <c r="A267" s="191"/>
      <c r="B267" s="240"/>
      <c r="C267" s="2"/>
      <c r="D267" s="73"/>
      <c r="E267" s="73"/>
      <c r="F267" s="73"/>
    </row>
    <row r="268" spans="1:6" s="241" customFormat="1" ht="13.8" x14ac:dyDescent="0.25">
      <c r="A268" s="191"/>
      <c r="B268" s="240"/>
      <c r="C268" s="2"/>
      <c r="D268" s="73"/>
      <c r="E268" s="73"/>
      <c r="F268" s="73"/>
    </row>
    <row r="269" spans="1:6" s="241" customFormat="1" ht="13.8" x14ac:dyDescent="0.25">
      <c r="A269" s="191"/>
      <c r="B269" s="240"/>
      <c r="C269" s="2"/>
      <c r="D269" s="73"/>
      <c r="E269" s="73"/>
      <c r="F269" s="73"/>
    </row>
    <row r="270" spans="1:6" s="241" customFormat="1" ht="13.8" x14ac:dyDescent="0.25">
      <c r="A270" s="191"/>
      <c r="B270" s="240"/>
      <c r="C270" s="2"/>
      <c r="D270" s="73"/>
      <c r="E270" s="73"/>
      <c r="F270" s="73"/>
    </row>
    <row r="271" spans="1:6" s="241" customFormat="1" ht="13.8" x14ac:dyDescent="0.25">
      <c r="A271" s="191"/>
      <c r="B271" s="240"/>
      <c r="C271" s="2"/>
      <c r="D271" s="73"/>
      <c r="E271" s="73"/>
      <c r="F271" s="73"/>
    </row>
    <row r="272" spans="1:6" s="241" customFormat="1" ht="13.8" x14ac:dyDescent="0.25">
      <c r="A272" s="191"/>
      <c r="B272" s="240"/>
      <c r="C272" s="2"/>
      <c r="D272" s="73"/>
      <c r="E272" s="73"/>
      <c r="F272" s="73"/>
    </row>
    <row r="273" spans="1:6" s="241" customFormat="1" ht="13.8" x14ac:dyDescent="0.25">
      <c r="A273" s="191"/>
      <c r="B273" s="240"/>
      <c r="C273" s="2"/>
      <c r="D273" s="73"/>
      <c r="E273" s="73"/>
      <c r="F273" s="73"/>
    </row>
    <row r="274" spans="1:6" s="241" customFormat="1" ht="13.8" x14ac:dyDescent="0.25">
      <c r="A274" s="191"/>
      <c r="B274" s="240"/>
      <c r="C274" s="2"/>
      <c r="D274" s="73"/>
      <c r="E274" s="73"/>
      <c r="F274" s="73"/>
    </row>
    <row r="275" spans="1:6" s="241" customFormat="1" ht="13.8" x14ac:dyDescent="0.25">
      <c r="A275" s="191"/>
      <c r="B275" s="240"/>
      <c r="C275" s="2"/>
      <c r="D275" s="73"/>
      <c r="E275" s="73"/>
      <c r="F275" s="73"/>
    </row>
    <row r="276" spans="1:6" s="241" customFormat="1" ht="13.8" x14ac:dyDescent="0.25">
      <c r="A276" s="191"/>
      <c r="B276" s="240"/>
      <c r="C276" s="2"/>
      <c r="D276" s="73"/>
      <c r="E276" s="73"/>
      <c r="F276" s="73"/>
    </row>
    <row r="277" spans="1:6" s="241" customFormat="1" ht="13.8" x14ac:dyDescent="0.25">
      <c r="A277" s="191"/>
      <c r="B277" s="240"/>
      <c r="C277" s="2"/>
      <c r="D277" s="73"/>
      <c r="E277" s="73"/>
      <c r="F277" s="73"/>
    </row>
    <row r="278" spans="1:6" s="241" customFormat="1" ht="13.8" x14ac:dyDescent="0.25">
      <c r="A278" s="191"/>
      <c r="B278" s="240"/>
      <c r="C278" s="2"/>
      <c r="D278" s="73"/>
      <c r="E278" s="73"/>
      <c r="F278" s="73"/>
    </row>
    <row r="279" spans="1:6" s="241" customFormat="1" ht="13.8" x14ac:dyDescent="0.25">
      <c r="A279" s="191"/>
      <c r="B279" s="240"/>
      <c r="C279" s="2"/>
      <c r="D279" s="73"/>
      <c r="E279" s="73"/>
      <c r="F279" s="73"/>
    </row>
    <row r="280" spans="1:6" s="241" customFormat="1" ht="13.8" x14ac:dyDescent="0.25">
      <c r="A280" s="191"/>
      <c r="B280" s="240"/>
      <c r="C280" s="2"/>
      <c r="D280" s="73"/>
      <c r="E280" s="73"/>
      <c r="F280" s="73"/>
    </row>
    <row r="281" spans="1:6" s="241" customFormat="1" ht="13.8" x14ac:dyDescent="0.25">
      <c r="A281" s="191"/>
      <c r="B281" s="240"/>
      <c r="C281" s="2"/>
      <c r="D281" s="73"/>
      <c r="E281" s="73"/>
      <c r="F281" s="73"/>
    </row>
    <row r="282" spans="1:6" s="241" customFormat="1" ht="13.8" x14ac:dyDescent="0.25">
      <c r="A282" s="191"/>
      <c r="B282" s="240"/>
      <c r="C282" s="2"/>
      <c r="D282" s="73"/>
      <c r="E282" s="73"/>
      <c r="F282" s="73"/>
    </row>
    <row r="283" spans="1:6" s="241" customFormat="1" ht="13.8" x14ac:dyDescent="0.25">
      <c r="A283" s="191"/>
      <c r="B283" s="240"/>
      <c r="C283" s="2"/>
      <c r="D283" s="73"/>
      <c r="E283" s="73"/>
      <c r="F283" s="73"/>
    </row>
    <row r="284" spans="1:6" s="241" customFormat="1" ht="13.8" x14ac:dyDescent="0.25">
      <c r="A284" s="191"/>
      <c r="B284" s="240"/>
      <c r="C284" s="2"/>
      <c r="D284" s="73"/>
      <c r="E284" s="73"/>
      <c r="F284" s="73"/>
    </row>
    <row r="285" spans="1:6" s="241" customFormat="1" ht="13.8" x14ac:dyDescent="0.25">
      <c r="A285" s="191"/>
      <c r="B285" s="240"/>
      <c r="C285" s="2"/>
      <c r="D285" s="73"/>
      <c r="E285" s="73"/>
      <c r="F285" s="73"/>
    </row>
    <row r="286" spans="1:6" s="241" customFormat="1" ht="13.8" x14ac:dyDescent="0.25">
      <c r="A286" s="191"/>
      <c r="B286" s="240"/>
      <c r="C286" s="2"/>
      <c r="D286" s="73"/>
      <c r="E286" s="73"/>
      <c r="F286" s="73"/>
    </row>
    <row r="287" spans="1:6" s="241" customFormat="1" ht="13.8" x14ac:dyDescent="0.25">
      <c r="A287" s="191"/>
      <c r="B287" s="240"/>
      <c r="C287" s="2"/>
      <c r="D287" s="73"/>
      <c r="E287" s="73"/>
      <c r="F287" s="73"/>
    </row>
    <row r="288" spans="1:6" s="241" customFormat="1" ht="13.8" x14ac:dyDescent="0.25">
      <c r="A288" s="191"/>
      <c r="B288" s="240"/>
      <c r="C288" s="2"/>
      <c r="D288" s="73"/>
      <c r="E288" s="73"/>
      <c r="F288" s="73"/>
    </row>
    <row r="289" spans="1:6" s="241" customFormat="1" ht="13.8" x14ac:dyDescent="0.25">
      <c r="A289" s="191"/>
      <c r="B289" s="240"/>
      <c r="C289" s="2"/>
      <c r="D289" s="73"/>
      <c r="E289" s="73"/>
      <c r="F289" s="73"/>
    </row>
    <row r="290" spans="1:6" s="241" customFormat="1" ht="13.8" x14ac:dyDescent="0.25">
      <c r="A290" s="191"/>
      <c r="B290" s="240"/>
      <c r="C290" s="2"/>
      <c r="D290" s="73"/>
      <c r="E290" s="73"/>
      <c r="F290" s="73"/>
    </row>
    <row r="291" spans="1:6" s="241" customFormat="1" ht="13.8" x14ac:dyDescent="0.25">
      <c r="A291" s="191"/>
      <c r="B291" s="240"/>
      <c r="C291" s="2"/>
      <c r="D291" s="73"/>
      <c r="E291" s="73"/>
      <c r="F291" s="73"/>
    </row>
    <row r="292" spans="1:6" s="241" customFormat="1" ht="13.8" x14ac:dyDescent="0.25">
      <c r="A292" s="191"/>
      <c r="B292" s="240"/>
      <c r="C292" s="2"/>
      <c r="D292" s="73"/>
      <c r="E292" s="73"/>
      <c r="F292" s="73"/>
    </row>
    <row r="293" spans="1:6" s="241" customFormat="1" ht="13.8" x14ac:dyDescent="0.25">
      <c r="A293" s="191"/>
      <c r="B293" s="240"/>
      <c r="C293" s="2"/>
      <c r="D293" s="73"/>
      <c r="E293" s="73"/>
      <c r="F293" s="73"/>
    </row>
    <row r="294" spans="1:6" s="241" customFormat="1" ht="13.8" x14ac:dyDescent="0.25">
      <c r="A294" s="191"/>
      <c r="B294" s="240"/>
      <c r="C294" s="2"/>
      <c r="D294" s="73"/>
      <c r="E294" s="73"/>
      <c r="F294" s="73"/>
    </row>
    <row r="295" spans="1:6" s="241" customFormat="1" ht="13.8" x14ac:dyDescent="0.25">
      <c r="A295" s="191"/>
      <c r="B295" s="240"/>
      <c r="C295" s="2"/>
      <c r="D295" s="73"/>
      <c r="E295" s="73"/>
      <c r="F295" s="73"/>
    </row>
    <row r="296" spans="1:6" s="241" customFormat="1" ht="13.8" x14ac:dyDescent="0.25">
      <c r="A296" s="191"/>
      <c r="B296" s="240"/>
      <c r="C296" s="2"/>
      <c r="D296" s="73"/>
      <c r="E296" s="73"/>
      <c r="F296" s="73"/>
    </row>
    <row r="297" spans="1:6" s="241" customFormat="1" ht="13.8" x14ac:dyDescent="0.25">
      <c r="A297" s="191"/>
      <c r="B297" s="240"/>
      <c r="C297" s="2"/>
      <c r="D297" s="73"/>
      <c r="E297" s="73"/>
      <c r="F297" s="73"/>
    </row>
    <row r="298" spans="1:6" s="241" customFormat="1" ht="13.8" x14ac:dyDescent="0.25">
      <c r="A298" s="191"/>
      <c r="B298" s="240"/>
      <c r="C298" s="2"/>
      <c r="D298" s="73"/>
      <c r="E298" s="73"/>
      <c r="F298" s="73"/>
    </row>
    <row r="299" spans="1:6" s="241" customFormat="1" ht="13.8" x14ac:dyDescent="0.25">
      <c r="A299" s="191"/>
      <c r="B299" s="240"/>
      <c r="C299" s="2"/>
      <c r="D299" s="73"/>
      <c r="E299" s="73"/>
      <c r="F299" s="73"/>
    </row>
    <row r="300" spans="1:6" s="241" customFormat="1" ht="13.8" x14ac:dyDescent="0.25">
      <c r="A300" s="191"/>
      <c r="B300" s="240"/>
      <c r="C300" s="2"/>
      <c r="D300" s="73"/>
      <c r="E300" s="73"/>
      <c r="F300" s="73"/>
    </row>
    <row r="301" spans="1:6" s="241" customFormat="1" ht="13.8" x14ac:dyDescent="0.25">
      <c r="A301" s="191"/>
      <c r="B301" s="240"/>
      <c r="C301" s="2"/>
      <c r="D301" s="73"/>
      <c r="E301" s="73"/>
      <c r="F301" s="73"/>
    </row>
    <row r="302" spans="1:6" s="241" customFormat="1" ht="13.8" x14ac:dyDescent="0.25">
      <c r="A302" s="191"/>
      <c r="B302" s="240"/>
      <c r="C302" s="2"/>
      <c r="D302" s="73"/>
      <c r="E302" s="73"/>
      <c r="F302" s="73"/>
    </row>
    <row r="303" spans="1:6" s="241" customFormat="1" ht="13.8" x14ac:dyDescent="0.25">
      <c r="A303" s="191"/>
      <c r="B303" s="240"/>
      <c r="C303" s="2"/>
      <c r="D303" s="73"/>
      <c r="E303" s="73"/>
      <c r="F303" s="73"/>
    </row>
    <row r="304" spans="1:6" s="241" customFormat="1" ht="13.8" x14ac:dyDescent="0.25">
      <c r="A304" s="191"/>
      <c r="B304" s="240"/>
      <c r="C304" s="2"/>
      <c r="D304" s="73"/>
      <c r="E304" s="73"/>
      <c r="F304" s="73"/>
    </row>
    <row r="305" spans="1:6" s="241" customFormat="1" ht="13.8" x14ac:dyDescent="0.25">
      <c r="A305" s="191"/>
      <c r="B305" s="240"/>
      <c r="C305" s="2"/>
      <c r="D305" s="73"/>
      <c r="E305" s="73"/>
      <c r="F305" s="73"/>
    </row>
    <row r="306" spans="1:6" s="241" customFormat="1" ht="13.8" x14ac:dyDescent="0.25">
      <c r="A306" s="191"/>
      <c r="B306" s="240"/>
      <c r="C306" s="2"/>
      <c r="D306" s="73"/>
      <c r="E306" s="73"/>
      <c r="F306" s="73"/>
    </row>
    <row r="307" spans="1:6" s="241" customFormat="1" ht="13.8" x14ac:dyDescent="0.25">
      <c r="A307" s="191"/>
      <c r="B307" s="240"/>
      <c r="C307" s="2"/>
      <c r="D307" s="73"/>
      <c r="E307" s="73"/>
      <c r="F307" s="73"/>
    </row>
    <row r="308" spans="1:6" s="241" customFormat="1" ht="13.8" x14ac:dyDescent="0.25">
      <c r="A308" s="191"/>
      <c r="B308" s="240"/>
      <c r="C308" s="2"/>
      <c r="D308" s="73"/>
      <c r="E308" s="73"/>
      <c r="F308" s="73"/>
    </row>
    <row r="309" spans="1:6" s="241" customFormat="1" ht="13.8" x14ac:dyDescent="0.25">
      <c r="A309" s="191"/>
      <c r="B309" s="240"/>
      <c r="C309" s="2"/>
      <c r="D309" s="73"/>
      <c r="E309" s="73"/>
      <c r="F309" s="73"/>
    </row>
    <row r="310" spans="1:6" s="241" customFormat="1" ht="13.8" x14ac:dyDescent="0.25">
      <c r="A310" s="191"/>
      <c r="B310" s="240"/>
      <c r="C310" s="2"/>
      <c r="D310" s="73"/>
      <c r="E310" s="73"/>
      <c r="F310" s="73"/>
    </row>
    <row r="311" spans="1:6" s="241" customFormat="1" ht="13.8" x14ac:dyDescent="0.25">
      <c r="A311" s="191"/>
      <c r="B311" s="240"/>
      <c r="C311" s="2"/>
      <c r="D311" s="73"/>
      <c r="E311" s="73"/>
      <c r="F311" s="73"/>
    </row>
    <row r="312" spans="1:6" s="241" customFormat="1" ht="13.8" x14ac:dyDescent="0.25">
      <c r="A312" s="191"/>
      <c r="B312" s="240"/>
      <c r="C312" s="2"/>
      <c r="D312" s="73"/>
      <c r="E312" s="73"/>
      <c r="F312" s="73"/>
    </row>
    <row r="313" spans="1:6" s="241" customFormat="1" ht="13.8" x14ac:dyDescent="0.25">
      <c r="A313" s="191"/>
      <c r="B313" s="240"/>
      <c r="C313" s="2"/>
      <c r="D313" s="73"/>
      <c r="E313" s="73"/>
      <c r="F313" s="73"/>
    </row>
    <row r="314" spans="1:6" s="241" customFormat="1" ht="13.8" x14ac:dyDescent="0.25">
      <c r="A314" s="191"/>
      <c r="B314" s="240"/>
      <c r="C314" s="2"/>
      <c r="D314" s="73"/>
      <c r="E314" s="73"/>
      <c r="F314" s="73"/>
    </row>
    <row r="315" spans="1:6" s="241" customFormat="1" ht="13.8" x14ac:dyDescent="0.25">
      <c r="A315" s="191"/>
      <c r="B315" s="240"/>
      <c r="C315" s="2"/>
      <c r="D315" s="73"/>
      <c r="E315" s="73"/>
      <c r="F315" s="73"/>
    </row>
    <row r="316" spans="1:6" s="241" customFormat="1" ht="13.8" x14ac:dyDescent="0.25">
      <c r="A316" s="191"/>
      <c r="B316" s="240"/>
      <c r="C316" s="2"/>
      <c r="D316" s="73"/>
      <c r="E316" s="73"/>
      <c r="F316" s="73"/>
    </row>
    <row r="317" spans="1:6" s="241" customFormat="1" ht="13.8" x14ac:dyDescent="0.25">
      <c r="A317" s="191"/>
      <c r="B317" s="240"/>
      <c r="C317" s="2"/>
      <c r="D317" s="73"/>
      <c r="E317" s="73"/>
      <c r="F317" s="73"/>
    </row>
    <row r="318" spans="1:6" s="241" customFormat="1" ht="13.8" x14ac:dyDescent="0.25">
      <c r="A318" s="191"/>
      <c r="B318" s="240"/>
      <c r="C318" s="2"/>
      <c r="D318" s="73"/>
      <c r="E318" s="73"/>
      <c r="F318" s="73"/>
    </row>
    <row r="319" spans="1:6" s="241" customFormat="1" ht="13.8" x14ac:dyDescent="0.25">
      <c r="A319" s="191"/>
      <c r="B319" s="240"/>
      <c r="C319" s="2"/>
      <c r="D319" s="73"/>
      <c r="E319" s="73"/>
      <c r="F319" s="73"/>
    </row>
    <row r="320" spans="1:6" s="241" customFormat="1" ht="13.8" x14ac:dyDescent="0.25">
      <c r="A320" s="191"/>
      <c r="B320" s="240"/>
      <c r="C320" s="2"/>
      <c r="D320" s="73"/>
      <c r="E320" s="73"/>
      <c r="F320" s="73"/>
    </row>
    <row r="321" spans="1:6" s="241" customFormat="1" ht="13.8" x14ac:dyDescent="0.25">
      <c r="A321" s="191"/>
      <c r="B321" s="240"/>
      <c r="C321" s="2"/>
      <c r="D321" s="73"/>
      <c r="E321" s="73"/>
      <c r="F321" s="73"/>
    </row>
    <row r="322" spans="1:6" s="241" customFormat="1" ht="13.8" x14ac:dyDescent="0.25">
      <c r="A322" s="191"/>
      <c r="B322" s="240"/>
      <c r="C322" s="2"/>
      <c r="D322" s="73"/>
      <c r="E322" s="73"/>
      <c r="F322" s="73"/>
    </row>
    <row r="323" spans="1:6" s="241" customFormat="1" ht="13.8" x14ac:dyDescent="0.25">
      <c r="A323" s="191"/>
      <c r="B323" s="240"/>
      <c r="C323" s="2"/>
      <c r="D323" s="73"/>
      <c r="E323" s="73"/>
      <c r="F323" s="73"/>
    </row>
    <row r="324" spans="1:6" s="241" customFormat="1" ht="13.8" x14ac:dyDescent="0.25">
      <c r="A324" s="191"/>
      <c r="B324" s="240"/>
      <c r="C324" s="2"/>
      <c r="D324" s="73"/>
      <c r="E324" s="73"/>
      <c r="F324" s="73"/>
    </row>
    <row r="325" spans="1:6" s="241" customFormat="1" ht="13.8" x14ac:dyDescent="0.25">
      <c r="A325" s="191"/>
      <c r="B325" s="240"/>
      <c r="C325" s="2"/>
      <c r="D325" s="73"/>
      <c r="E325" s="73"/>
      <c r="F325" s="73"/>
    </row>
    <row r="326" spans="1:6" s="241" customFormat="1" ht="13.8" x14ac:dyDescent="0.25">
      <c r="A326" s="191"/>
      <c r="B326" s="240"/>
      <c r="C326" s="2"/>
      <c r="D326" s="73"/>
      <c r="E326" s="73"/>
      <c r="F326" s="73"/>
    </row>
    <row r="327" spans="1:6" s="241" customFormat="1" ht="13.8" x14ac:dyDescent="0.25">
      <c r="A327" s="191"/>
      <c r="B327" s="240"/>
      <c r="C327" s="2"/>
      <c r="D327" s="73"/>
      <c r="E327" s="73"/>
      <c r="F327" s="73"/>
    </row>
    <row r="328" spans="1:6" s="241" customFormat="1" ht="13.8" x14ac:dyDescent="0.25">
      <c r="A328" s="191"/>
      <c r="B328" s="240"/>
      <c r="C328" s="2"/>
      <c r="D328" s="73"/>
      <c r="E328" s="73"/>
      <c r="F328" s="73"/>
    </row>
    <row r="329" spans="1:6" s="241" customFormat="1" ht="13.8" x14ac:dyDescent="0.25">
      <c r="A329" s="191"/>
      <c r="B329" s="240"/>
      <c r="C329" s="2"/>
      <c r="D329" s="73"/>
      <c r="E329" s="73"/>
      <c r="F329" s="73"/>
    </row>
    <row r="330" spans="1:6" s="241" customFormat="1" ht="13.8" x14ac:dyDescent="0.25">
      <c r="A330" s="191"/>
      <c r="B330" s="240"/>
      <c r="C330" s="2"/>
      <c r="D330" s="73"/>
      <c r="E330" s="73"/>
      <c r="F330" s="73"/>
    </row>
    <row r="331" spans="1:6" s="241" customFormat="1" ht="13.8" x14ac:dyDescent="0.25">
      <c r="A331" s="191"/>
      <c r="B331" s="240"/>
      <c r="C331" s="2"/>
      <c r="D331" s="73"/>
      <c r="E331" s="73"/>
      <c r="F331" s="73"/>
    </row>
    <row r="332" spans="1:6" s="241" customFormat="1" ht="13.8" x14ac:dyDescent="0.25">
      <c r="A332" s="191"/>
      <c r="B332" s="240"/>
      <c r="C332" s="2"/>
      <c r="D332" s="73"/>
      <c r="E332" s="73"/>
      <c r="F332" s="73"/>
    </row>
    <row r="333" spans="1:6" s="241" customFormat="1" ht="13.8" x14ac:dyDescent="0.25">
      <c r="A333" s="191"/>
      <c r="B333" s="240"/>
      <c r="C333" s="2"/>
      <c r="D333" s="73"/>
      <c r="E333" s="73"/>
      <c r="F333" s="73"/>
    </row>
    <row r="334" spans="1:6" s="241" customFormat="1" ht="13.8" x14ac:dyDescent="0.25">
      <c r="A334" s="191"/>
      <c r="B334" s="240"/>
      <c r="C334" s="2"/>
      <c r="D334" s="73"/>
      <c r="E334" s="73"/>
      <c r="F334" s="73"/>
    </row>
    <row r="335" spans="1:6" s="241" customFormat="1" ht="13.8" x14ac:dyDescent="0.25">
      <c r="A335" s="191"/>
      <c r="B335" s="240"/>
      <c r="C335" s="2"/>
      <c r="D335" s="73"/>
      <c r="E335" s="73"/>
      <c r="F335" s="73"/>
    </row>
    <row r="336" spans="1:6" s="241" customFormat="1" ht="13.8" x14ac:dyDescent="0.25">
      <c r="A336" s="191"/>
      <c r="B336" s="240"/>
      <c r="C336" s="2"/>
      <c r="D336" s="73"/>
      <c r="E336" s="73"/>
      <c r="F336" s="73"/>
    </row>
    <row r="337" spans="1:6" s="241" customFormat="1" ht="13.8" x14ac:dyDescent="0.25">
      <c r="A337" s="191"/>
      <c r="B337" s="240"/>
      <c r="C337" s="2"/>
      <c r="D337" s="73"/>
      <c r="E337" s="73"/>
      <c r="F337" s="73"/>
    </row>
    <row r="338" spans="1:6" s="241" customFormat="1" ht="13.8" x14ac:dyDescent="0.25">
      <c r="A338" s="191"/>
      <c r="B338" s="240"/>
      <c r="C338" s="2"/>
      <c r="D338" s="73"/>
      <c r="E338" s="73"/>
      <c r="F338" s="73"/>
    </row>
    <row r="339" spans="1:6" s="241" customFormat="1" ht="13.8" x14ac:dyDescent="0.25">
      <c r="A339" s="191"/>
      <c r="B339" s="240"/>
      <c r="C339" s="2"/>
      <c r="D339" s="73"/>
      <c r="E339" s="73"/>
      <c r="F339" s="73"/>
    </row>
    <row r="340" spans="1:6" s="241" customFormat="1" ht="13.8" x14ac:dyDescent="0.25">
      <c r="A340" s="191"/>
      <c r="B340" s="240"/>
      <c r="C340" s="2"/>
      <c r="D340" s="73"/>
      <c r="E340" s="73"/>
      <c r="F340" s="73"/>
    </row>
    <row r="341" spans="1:6" s="241" customFormat="1" ht="13.8" x14ac:dyDescent="0.25">
      <c r="A341" s="191"/>
      <c r="B341" s="240"/>
      <c r="C341" s="2"/>
      <c r="D341" s="73"/>
      <c r="E341" s="73"/>
      <c r="F341" s="73"/>
    </row>
    <row r="342" spans="1:6" s="241" customFormat="1" ht="13.8" x14ac:dyDescent="0.25">
      <c r="A342" s="191"/>
      <c r="B342" s="240"/>
      <c r="C342" s="2"/>
      <c r="D342" s="73"/>
      <c r="E342" s="73"/>
      <c r="F342" s="73"/>
    </row>
    <row r="343" spans="1:6" s="241" customFormat="1" ht="13.8" x14ac:dyDescent="0.25">
      <c r="A343" s="191"/>
      <c r="B343" s="240"/>
      <c r="C343" s="2"/>
      <c r="D343" s="73"/>
      <c r="E343" s="73"/>
      <c r="F343" s="73"/>
    </row>
    <row r="344" spans="1:6" s="241" customFormat="1" ht="13.8" x14ac:dyDescent="0.25">
      <c r="A344" s="191"/>
      <c r="B344" s="240"/>
      <c r="C344" s="2"/>
      <c r="D344" s="73"/>
      <c r="E344" s="73"/>
      <c r="F344" s="73"/>
    </row>
    <row r="345" spans="1:6" s="241" customFormat="1" ht="13.8" x14ac:dyDescent="0.25">
      <c r="A345" s="191"/>
      <c r="B345" s="240"/>
      <c r="C345" s="2"/>
      <c r="D345" s="73"/>
      <c r="E345" s="73"/>
      <c r="F345" s="73"/>
    </row>
    <row r="346" spans="1:6" s="241" customFormat="1" ht="13.8" x14ac:dyDescent="0.25">
      <c r="A346" s="191"/>
      <c r="B346" s="240"/>
      <c r="C346" s="2"/>
      <c r="D346" s="73"/>
      <c r="E346" s="73"/>
      <c r="F346" s="73"/>
    </row>
    <row r="347" spans="1:6" s="241" customFormat="1" ht="13.8" x14ac:dyDescent="0.25">
      <c r="A347" s="191"/>
      <c r="B347" s="240"/>
      <c r="C347" s="2"/>
      <c r="D347" s="73"/>
      <c r="E347" s="73"/>
      <c r="F347" s="73"/>
    </row>
    <row r="348" spans="1:6" s="241" customFormat="1" ht="13.8" x14ac:dyDescent="0.25">
      <c r="A348" s="191"/>
      <c r="B348" s="240"/>
      <c r="C348" s="2"/>
      <c r="D348" s="73"/>
      <c r="E348" s="73"/>
      <c r="F348" s="73"/>
    </row>
    <row r="349" spans="1:6" s="241" customFormat="1" ht="13.8" x14ac:dyDescent="0.25">
      <c r="A349" s="191"/>
      <c r="B349" s="240"/>
      <c r="C349" s="2"/>
      <c r="D349" s="73"/>
      <c r="E349" s="73"/>
      <c r="F349" s="73"/>
    </row>
    <row r="350" spans="1:6" s="241" customFormat="1" ht="13.8" x14ac:dyDescent="0.25">
      <c r="A350" s="191"/>
      <c r="B350" s="240"/>
      <c r="C350" s="2"/>
      <c r="D350" s="73"/>
      <c r="E350" s="73"/>
      <c r="F350" s="73"/>
    </row>
    <row r="351" spans="1:6" s="241" customFormat="1" ht="13.8" x14ac:dyDescent="0.25">
      <c r="A351" s="191"/>
      <c r="B351" s="240"/>
      <c r="C351" s="2"/>
      <c r="D351" s="73"/>
      <c r="E351" s="73"/>
      <c r="F351" s="73"/>
    </row>
    <row r="352" spans="1:6" s="241" customFormat="1" ht="13.8" x14ac:dyDescent="0.25">
      <c r="A352" s="191"/>
      <c r="B352" s="240"/>
      <c r="C352" s="2"/>
      <c r="D352" s="73"/>
      <c r="E352" s="73"/>
      <c r="F352" s="73"/>
    </row>
    <row r="353" spans="1:6" s="241" customFormat="1" ht="13.8" x14ac:dyDescent="0.25">
      <c r="A353" s="191"/>
      <c r="B353" s="240"/>
      <c r="C353" s="2"/>
      <c r="D353" s="73"/>
      <c r="E353" s="73"/>
      <c r="F353" s="73"/>
    </row>
    <row r="354" spans="1:6" s="241" customFormat="1" ht="13.8" x14ac:dyDescent="0.25">
      <c r="A354" s="191"/>
      <c r="B354" s="240"/>
      <c r="C354" s="2"/>
      <c r="D354" s="73"/>
      <c r="E354" s="73"/>
      <c r="F354" s="73"/>
    </row>
    <row r="355" spans="1:6" s="241" customFormat="1" ht="13.8" x14ac:dyDescent="0.25">
      <c r="A355" s="191"/>
      <c r="B355" s="240"/>
      <c r="C355" s="2"/>
      <c r="D355" s="73"/>
      <c r="E355" s="73"/>
      <c r="F355" s="73"/>
    </row>
    <row r="356" spans="1:6" s="241" customFormat="1" ht="13.8" x14ac:dyDescent="0.25">
      <c r="A356" s="191"/>
      <c r="B356" s="240"/>
      <c r="C356" s="2"/>
      <c r="D356" s="73"/>
      <c r="E356" s="73"/>
      <c r="F356" s="73"/>
    </row>
    <row r="357" spans="1:6" s="241" customFormat="1" ht="13.8" x14ac:dyDescent="0.25">
      <c r="A357" s="191"/>
      <c r="B357" s="240"/>
      <c r="C357" s="2"/>
      <c r="D357" s="73"/>
      <c r="E357" s="73"/>
      <c r="F357" s="73"/>
    </row>
    <row r="358" spans="1:6" s="241" customFormat="1" ht="13.8" x14ac:dyDescent="0.25">
      <c r="A358" s="191"/>
      <c r="B358" s="240"/>
      <c r="C358" s="2"/>
      <c r="D358" s="73"/>
      <c r="E358" s="73"/>
      <c r="F358" s="73"/>
    </row>
    <row r="359" spans="1:6" s="241" customFormat="1" ht="13.8" x14ac:dyDescent="0.25">
      <c r="A359" s="191"/>
      <c r="B359" s="240"/>
      <c r="C359" s="2"/>
      <c r="D359" s="73"/>
      <c r="E359" s="73"/>
      <c r="F359" s="73"/>
    </row>
    <row r="360" spans="1:6" s="241" customFormat="1" ht="13.8" x14ac:dyDescent="0.25">
      <c r="A360" s="191"/>
      <c r="B360" s="240"/>
      <c r="C360" s="2"/>
      <c r="D360" s="73"/>
      <c r="E360" s="73"/>
      <c r="F360" s="73"/>
    </row>
    <row r="361" spans="1:6" s="241" customFormat="1" ht="13.8" x14ac:dyDescent="0.25">
      <c r="A361" s="191"/>
      <c r="B361" s="240"/>
      <c r="C361" s="2"/>
      <c r="D361" s="73"/>
      <c r="E361" s="73"/>
      <c r="F361" s="73"/>
    </row>
    <row r="362" spans="1:6" s="241" customFormat="1" ht="13.8" x14ac:dyDescent="0.25">
      <c r="A362" s="191"/>
      <c r="B362" s="240"/>
      <c r="C362" s="2"/>
      <c r="D362" s="73"/>
      <c r="E362" s="73"/>
      <c r="F362" s="73"/>
    </row>
    <row r="363" spans="1:6" s="241" customFormat="1" ht="13.8" x14ac:dyDescent="0.25">
      <c r="A363" s="191"/>
      <c r="B363" s="240"/>
      <c r="C363" s="2"/>
      <c r="D363" s="73"/>
      <c r="E363" s="73"/>
      <c r="F363" s="73"/>
    </row>
    <row r="364" spans="1:6" s="241" customFormat="1" ht="13.8" x14ac:dyDescent="0.25">
      <c r="A364" s="191"/>
      <c r="B364" s="240"/>
      <c r="C364" s="2"/>
      <c r="D364" s="73"/>
      <c r="E364" s="73"/>
      <c r="F364" s="73"/>
    </row>
    <row r="365" spans="1:6" s="241" customFormat="1" ht="13.8" x14ac:dyDescent="0.25">
      <c r="A365" s="191"/>
      <c r="B365" s="240"/>
      <c r="C365" s="2"/>
      <c r="D365" s="73"/>
      <c r="E365" s="73"/>
      <c r="F365" s="73"/>
    </row>
    <row r="366" spans="1:6" s="241" customFormat="1" ht="13.8" x14ac:dyDescent="0.25">
      <c r="A366" s="191"/>
      <c r="B366" s="240"/>
      <c r="C366" s="2"/>
      <c r="D366" s="73"/>
      <c r="E366" s="73"/>
      <c r="F366" s="73"/>
    </row>
    <row r="367" spans="1:6" s="241" customFormat="1" ht="13.8" x14ac:dyDescent="0.25">
      <c r="A367" s="191"/>
      <c r="B367" s="240"/>
      <c r="C367" s="2"/>
      <c r="D367" s="73"/>
      <c r="E367" s="73"/>
      <c r="F367" s="73"/>
    </row>
    <row r="368" spans="1:6" s="241" customFormat="1" ht="13.8" x14ac:dyDescent="0.25">
      <c r="A368" s="191"/>
      <c r="B368" s="240"/>
      <c r="C368" s="2"/>
      <c r="D368" s="73"/>
      <c r="E368" s="73"/>
      <c r="F368" s="73"/>
    </row>
    <row r="369" spans="1:6" s="241" customFormat="1" ht="13.8" x14ac:dyDescent="0.25">
      <c r="A369" s="191"/>
      <c r="B369" s="240"/>
      <c r="C369" s="2"/>
      <c r="D369" s="73"/>
      <c r="E369" s="73"/>
      <c r="F369" s="73"/>
    </row>
    <row r="370" spans="1:6" s="241" customFormat="1" ht="13.8" x14ac:dyDescent="0.25">
      <c r="A370" s="191"/>
      <c r="B370" s="240"/>
      <c r="C370" s="2"/>
      <c r="D370" s="73"/>
      <c r="E370" s="73"/>
      <c r="F370" s="73"/>
    </row>
    <row r="371" spans="1:6" s="241" customFormat="1" ht="13.8" x14ac:dyDescent="0.25">
      <c r="A371" s="191"/>
      <c r="B371" s="240"/>
      <c r="C371" s="2"/>
      <c r="D371" s="73"/>
      <c r="E371" s="73"/>
      <c r="F371" s="73"/>
    </row>
    <row r="372" spans="1:6" s="241" customFormat="1" ht="13.8" x14ac:dyDescent="0.25">
      <c r="A372" s="191"/>
      <c r="B372" s="240"/>
      <c r="C372" s="2"/>
      <c r="D372" s="73"/>
      <c r="E372" s="73"/>
      <c r="F372" s="73"/>
    </row>
    <row r="373" spans="1:6" s="241" customFormat="1" ht="13.8" x14ac:dyDescent="0.25">
      <c r="A373" s="191"/>
      <c r="B373" s="240"/>
      <c r="C373" s="2"/>
      <c r="D373" s="73"/>
      <c r="E373" s="73"/>
      <c r="F373" s="73"/>
    </row>
    <row r="374" spans="1:6" s="241" customFormat="1" ht="13.8" x14ac:dyDescent="0.25">
      <c r="A374" s="191"/>
      <c r="B374" s="240"/>
      <c r="C374" s="2"/>
      <c r="D374" s="73"/>
      <c r="E374" s="73"/>
      <c r="F374" s="73"/>
    </row>
    <row r="375" spans="1:6" s="241" customFormat="1" ht="13.8" x14ac:dyDescent="0.25">
      <c r="A375" s="191"/>
      <c r="B375" s="240"/>
      <c r="C375" s="2"/>
      <c r="D375" s="73"/>
      <c r="E375" s="73"/>
      <c r="F375" s="73"/>
    </row>
    <row r="376" spans="1:6" s="241" customFormat="1" ht="13.8" x14ac:dyDescent="0.25">
      <c r="A376" s="191"/>
      <c r="B376" s="240"/>
      <c r="C376" s="2"/>
      <c r="D376" s="73"/>
      <c r="E376" s="73"/>
      <c r="F376" s="73"/>
    </row>
    <row r="377" spans="1:6" s="241" customFormat="1" ht="13.8" x14ac:dyDescent="0.25">
      <c r="A377" s="191"/>
      <c r="B377" s="240"/>
      <c r="C377" s="2"/>
      <c r="D377" s="73"/>
      <c r="E377" s="73"/>
      <c r="F377" s="73"/>
    </row>
    <row r="378" spans="1:6" s="241" customFormat="1" ht="13.8" x14ac:dyDescent="0.25">
      <c r="A378" s="191"/>
      <c r="B378" s="240"/>
      <c r="C378" s="2"/>
      <c r="D378" s="73"/>
      <c r="E378" s="73"/>
      <c r="F378" s="73"/>
    </row>
    <row r="379" spans="1:6" s="241" customFormat="1" ht="13.8" x14ac:dyDescent="0.25">
      <c r="A379" s="191"/>
      <c r="B379" s="240"/>
      <c r="C379" s="2"/>
      <c r="D379" s="73"/>
      <c r="E379" s="73"/>
      <c r="F379" s="73"/>
    </row>
    <row r="380" spans="1:6" s="241" customFormat="1" ht="13.8" x14ac:dyDescent="0.25">
      <c r="A380" s="191"/>
      <c r="B380" s="240"/>
      <c r="C380" s="2"/>
      <c r="D380" s="73"/>
      <c r="E380" s="73"/>
      <c r="F380" s="73"/>
    </row>
    <row r="381" spans="1:6" s="241" customFormat="1" ht="13.8" x14ac:dyDescent="0.25">
      <c r="A381" s="191"/>
      <c r="B381" s="240"/>
      <c r="C381" s="2"/>
      <c r="D381" s="73"/>
      <c r="E381" s="73"/>
      <c r="F381" s="73"/>
    </row>
    <row r="382" spans="1:6" s="241" customFormat="1" ht="13.8" x14ac:dyDescent="0.25">
      <c r="A382" s="191"/>
      <c r="B382" s="240"/>
      <c r="C382" s="2"/>
      <c r="D382" s="73"/>
      <c r="E382" s="73"/>
      <c r="F382" s="73"/>
    </row>
    <row r="383" spans="1:6" s="241" customFormat="1" ht="13.8" x14ac:dyDescent="0.25">
      <c r="A383" s="191"/>
      <c r="B383" s="240"/>
      <c r="C383" s="2"/>
      <c r="D383" s="73"/>
      <c r="E383" s="73"/>
      <c r="F383" s="73"/>
    </row>
    <row r="384" spans="1:6" s="241" customFormat="1" ht="13.8" x14ac:dyDescent="0.25">
      <c r="A384" s="191"/>
      <c r="B384" s="240"/>
      <c r="C384" s="2"/>
      <c r="D384" s="73"/>
      <c r="E384" s="73"/>
      <c r="F384" s="73"/>
    </row>
    <row r="385" spans="1:6" s="241" customFormat="1" ht="13.8" x14ac:dyDescent="0.25">
      <c r="A385" s="191"/>
      <c r="B385" s="240"/>
      <c r="C385" s="2"/>
      <c r="D385" s="73"/>
      <c r="E385" s="73"/>
      <c r="F385" s="73"/>
    </row>
    <row r="386" spans="1:6" s="241" customFormat="1" ht="13.8" x14ac:dyDescent="0.25">
      <c r="A386" s="191"/>
      <c r="B386" s="240"/>
      <c r="C386" s="2"/>
      <c r="D386" s="73"/>
      <c r="E386" s="73"/>
      <c r="F386" s="73"/>
    </row>
    <row r="387" spans="1:6" s="241" customFormat="1" ht="13.8" x14ac:dyDescent="0.25">
      <c r="A387" s="191"/>
      <c r="B387" s="240"/>
      <c r="C387" s="2"/>
      <c r="D387" s="73"/>
      <c r="E387" s="73"/>
      <c r="F387" s="73"/>
    </row>
    <row r="388" spans="1:6" s="241" customFormat="1" ht="13.8" x14ac:dyDescent="0.25">
      <c r="A388" s="191"/>
      <c r="B388" s="240"/>
      <c r="C388" s="2"/>
      <c r="D388" s="73"/>
      <c r="E388" s="73"/>
      <c r="F388" s="73"/>
    </row>
    <row r="389" spans="1:6" s="241" customFormat="1" ht="13.8" x14ac:dyDescent="0.25">
      <c r="A389" s="191"/>
      <c r="B389" s="240"/>
      <c r="C389" s="2"/>
      <c r="D389" s="73"/>
      <c r="E389" s="73"/>
      <c r="F389" s="73"/>
    </row>
    <row r="390" spans="1:6" s="241" customFormat="1" ht="13.8" x14ac:dyDescent="0.25">
      <c r="A390" s="191"/>
      <c r="B390" s="240"/>
      <c r="C390" s="2"/>
      <c r="D390" s="73"/>
      <c r="E390" s="73"/>
      <c r="F390" s="73"/>
    </row>
    <row r="391" spans="1:6" s="241" customFormat="1" ht="13.8" x14ac:dyDescent="0.25">
      <c r="A391" s="191"/>
      <c r="B391" s="240"/>
      <c r="C391" s="2"/>
      <c r="D391" s="73"/>
      <c r="E391" s="73"/>
      <c r="F391" s="73"/>
    </row>
    <row r="392" spans="1:6" s="241" customFormat="1" ht="13.8" x14ac:dyDescent="0.25">
      <c r="A392" s="191"/>
      <c r="B392" s="240"/>
      <c r="C392" s="2"/>
      <c r="D392" s="73"/>
      <c r="E392" s="73"/>
      <c r="F392" s="73"/>
    </row>
    <row r="393" spans="1:6" s="241" customFormat="1" ht="13.8" x14ac:dyDescent="0.25">
      <c r="A393" s="191"/>
      <c r="B393" s="240"/>
      <c r="C393" s="2"/>
      <c r="D393" s="73"/>
      <c r="E393" s="73"/>
      <c r="F393" s="73"/>
    </row>
    <row r="394" spans="1:6" s="241" customFormat="1" ht="13.8" x14ac:dyDescent="0.25">
      <c r="A394" s="191"/>
      <c r="B394" s="240"/>
      <c r="C394" s="2"/>
      <c r="D394" s="73"/>
      <c r="E394" s="73"/>
      <c r="F394" s="73"/>
    </row>
    <row r="395" spans="1:6" s="241" customFormat="1" ht="13.8" x14ac:dyDescent="0.25">
      <c r="A395" s="191"/>
      <c r="B395" s="240"/>
      <c r="C395" s="2"/>
      <c r="D395" s="73"/>
      <c r="E395" s="73"/>
      <c r="F395" s="73"/>
    </row>
    <row r="396" spans="1:6" s="241" customFormat="1" ht="13.8" x14ac:dyDescent="0.25">
      <c r="A396" s="191"/>
      <c r="B396" s="240"/>
      <c r="C396" s="2"/>
      <c r="D396" s="73"/>
      <c r="E396" s="73"/>
      <c r="F396" s="73"/>
    </row>
    <row r="397" spans="1:6" s="241" customFormat="1" ht="13.8" x14ac:dyDescent="0.25">
      <c r="A397" s="191"/>
      <c r="B397" s="240"/>
      <c r="C397" s="2"/>
      <c r="D397" s="73"/>
      <c r="E397" s="73"/>
      <c r="F397" s="73"/>
    </row>
    <row r="398" spans="1:6" s="241" customFormat="1" ht="13.8" x14ac:dyDescent="0.25">
      <c r="A398" s="191"/>
      <c r="B398" s="240"/>
      <c r="C398" s="2"/>
      <c r="D398" s="73"/>
      <c r="E398" s="73"/>
      <c r="F398" s="73"/>
    </row>
    <row r="399" spans="1:6" s="241" customFormat="1" ht="13.8" x14ac:dyDescent="0.25">
      <c r="A399" s="191"/>
      <c r="B399" s="240"/>
      <c r="C399" s="2"/>
      <c r="D399" s="73"/>
      <c r="E399" s="73"/>
      <c r="F399" s="73"/>
    </row>
    <row r="400" spans="1:6" s="241" customFormat="1" ht="13.8" x14ac:dyDescent="0.25">
      <c r="A400" s="191"/>
      <c r="B400" s="240"/>
      <c r="C400" s="2"/>
      <c r="D400" s="73"/>
      <c r="E400" s="73"/>
      <c r="F400" s="73"/>
    </row>
    <row r="401" spans="1:6" s="241" customFormat="1" ht="13.8" x14ac:dyDescent="0.25">
      <c r="A401" s="191"/>
      <c r="B401" s="240"/>
      <c r="C401" s="2"/>
      <c r="D401" s="73"/>
      <c r="E401" s="73"/>
      <c r="F401" s="73"/>
    </row>
    <row r="402" spans="1:6" s="241" customFormat="1" ht="13.8" x14ac:dyDescent="0.25">
      <c r="A402" s="191"/>
      <c r="B402" s="240"/>
      <c r="C402" s="2"/>
      <c r="D402" s="73"/>
      <c r="E402" s="73"/>
      <c r="F402" s="73"/>
    </row>
    <row r="403" spans="1:6" s="241" customFormat="1" ht="13.8" x14ac:dyDescent="0.25">
      <c r="A403" s="191"/>
      <c r="B403" s="240"/>
      <c r="C403" s="2"/>
      <c r="D403" s="73"/>
      <c r="E403" s="73"/>
      <c r="F403" s="73"/>
    </row>
    <row r="404" spans="1:6" s="241" customFormat="1" ht="13.8" x14ac:dyDescent="0.25">
      <c r="A404" s="191"/>
      <c r="B404" s="240"/>
      <c r="C404" s="2"/>
      <c r="D404" s="73"/>
      <c r="E404" s="73"/>
      <c r="F404" s="73"/>
    </row>
    <row r="405" spans="1:6" s="241" customFormat="1" ht="13.8" x14ac:dyDescent="0.25">
      <c r="A405" s="191"/>
      <c r="B405" s="240"/>
      <c r="C405" s="2"/>
      <c r="D405" s="73"/>
      <c r="E405" s="73"/>
      <c r="F405" s="73"/>
    </row>
    <row r="406" spans="1:6" s="241" customFormat="1" ht="13.8" x14ac:dyDescent="0.25">
      <c r="A406" s="191"/>
      <c r="B406" s="240"/>
      <c r="C406" s="2"/>
      <c r="D406" s="73"/>
      <c r="E406" s="73"/>
      <c r="F406" s="73"/>
    </row>
    <row r="407" spans="1:6" s="241" customFormat="1" ht="13.8" x14ac:dyDescent="0.25">
      <c r="A407" s="191"/>
      <c r="B407" s="240"/>
      <c r="C407" s="2"/>
      <c r="D407" s="73"/>
      <c r="E407" s="73"/>
      <c r="F407" s="73"/>
    </row>
    <row r="408" spans="1:6" s="241" customFormat="1" ht="13.8" x14ac:dyDescent="0.25">
      <c r="A408" s="191"/>
      <c r="B408" s="240"/>
      <c r="C408" s="2"/>
      <c r="D408" s="73"/>
      <c r="E408" s="73"/>
      <c r="F408" s="73"/>
    </row>
    <row r="409" spans="1:6" s="241" customFormat="1" ht="13.8" x14ac:dyDescent="0.25">
      <c r="A409" s="191"/>
      <c r="B409" s="240"/>
      <c r="C409" s="2"/>
      <c r="D409" s="73"/>
      <c r="E409" s="73"/>
      <c r="F409" s="73"/>
    </row>
    <row r="410" spans="1:6" s="241" customFormat="1" ht="13.8" x14ac:dyDescent="0.25">
      <c r="A410" s="191"/>
      <c r="B410" s="240"/>
      <c r="C410" s="2"/>
      <c r="D410" s="73"/>
      <c r="E410" s="73"/>
      <c r="F410" s="73"/>
    </row>
    <row r="411" spans="1:6" s="241" customFormat="1" ht="13.8" x14ac:dyDescent="0.25">
      <c r="A411" s="191"/>
      <c r="B411" s="240"/>
      <c r="C411" s="2"/>
      <c r="D411" s="73"/>
      <c r="E411" s="73"/>
      <c r="F411" s="73"/>
    </row>
    <row r="412" spans="1:6" s="241" customFormat="1" ht="13.8" x14ac:dyDescent="0.25">
      <c r="A412" s="191"/>
      <c r="B412" s="240"/>
      <c r="C412" s="2"/>
      <c r="D412" s="73"/>
      <c r="E412" s="73"/>
      <c r="F412" s="73"/>
    </row>
    <row r="413" spans="1:6" s="241" customFormat="1" ht="13.8" x14ac:dyDescent="0.25">
      <c r="A413" s="191"/>
      <c r="B413" s="240"/>
      <c r="C413" s="2"/>
      <c r="D413" s="73"/>
      <c r="E413" s="73"/>
      <c r="F413" s="73"/>
    </row>
    <row r="414" spans="1:6" s="241" customFormat="1" ht="13.8" x14ac:dyDescent="0.25">
      <c r="A414" s="191"/>
      <c r="B414" s="240"/>
      <c r="C414" s="2"/>
      <c r="D414" s="73"/>
      <c r="E414" s="73"/>
      <c r="F414" s="73"/>
    </row>
    <row r="415" spans="1:6" s="241" customFormat="1" ht="13.8" x14ac:dyDescent="0.25">
      <c r="A415" s="191"/>
      <c r="B415" s="240"/>
      <c r="C415" s="2"/>
      <c r="D415" s="73"/>
      <c r="E415" s="73"/>
      <c r="F415" s="73"/>
    </row>
    <row r="416" spans="1:6" s="241" customFormat="1" ht="13.8" x14ac:dyDescent="0.25">
      <c r="A416" s="191"/>
      <c r="B416" s="240"/>
      <c r="C416" s="2"/>
      <c r="D416" s="73"/>
      <c r="E416" s="73"/>
      <c r="F416" s="73"/>
    </row>
    <row r="417" spans="1:6" s="241" customFormat="1" ht="13.8" x14ac:dyDescent="0.25">
      <c r="A417" s="191"/>
      <c r="B417" s="240"/>
      <c r="C417" s="2"/>
      <c r="D417" s="73"/>
      <c r="E417" s="73"/>
      <c r="F417" s="73"/>
    </row>
    <row r="418" spans="1:6" s="241" customFormat="1" ht="13.8" x14ac:dyDescent="0.25">
      <c r="A418" s="191"/>
      <c r="B418" s="240"/>
      <c r="C418" s="2"/>
      <c r="D418" s="73"/>
      <c r="E418" s="73"/>
      <c r="F418" s="73"/>
    </row>
    <row r="419" spans="1:6" s="241" customFormat="1" ht="13.8" x14ac:dyDescent="0.25">
      <c r="A419" s="191"/>
      <c r="B419" s="240"/>
      <c r="C419" s="2"/>
      <c r="D419" s="73"/>
      <c r="E419" s="73"/>
      <c r="F419" s="73"/>
    </row>
    <row r="420" spans="1:6" s="241" customFormat="1" ht="13.8" x14ac:dyDescent="0.25">
      <c r="A420" s="191"/>
      <c r="B420" s="240"/>
      <c r="C420" s="2"/>
      <c r="D420" s="73"/>
      <c r="E420" s="73"/>
      <c r="F420" s="73"/>
    </row>
    <row r="421" spans="1:6" s="241" customFormat="1" ht="13.8" x14ac:dyDescent="0.25">
      <c r="A421" s="191"/>
      <c r="B421" s="240"/>
      <c r="C421" s="2"/>
      <c r="D421" s="73"/>
      <c r="E421" s="73"/>
      <c r="F421" s="73"/>
    </row>
    <row r="422" spans="1:6" s="241" customFormat="1" ht="13.8" x14ac:dyDescent="0.25">
      <c r="A422" s="191"/>
      <c r="B422" s="240"/>
      <c r="C422" s="2"/>
      <c r="D422" s="73"/>
      <c r="E422" s="73"/>
      <c r="F422" s="73"/>
    </row>
    <row r="423" spans="1:6" s="241" customFormat="1" ht="13.8" x14ac:dyDescent="0.25">
      <c r="A423" s="191"/>
      <c r="B423" s="240"/>
      <c r="C423" s="2"/>
      <c r="D423" s="73"/>
      <c r="E423" s="73"/>
      <c r="F423" s="73"/>
    </row>
    <row r="424" spans="1:6" s="241" customFormat="1" ht="13.8" x14ac:dyDescent="0.25">
      <c r="A424" s="191"/>
      <c r="B424" s="240"/>
      <c r="C424" s="2"/>
      <c r="D424" s="73"/>
      <c r="E424" s="73"/>
      <c r="F424" s="73"/>
    </row>
    <row r="425" spans="1:6" s="241" customFormat="1" ht="13.8" x14ac:dyDescent="0.25">
      <c r="A425" s="191"/>
      <c r="B425" s="240"/>
      <c r="C425" s="2"/>
      <c r="D425" s="73"/>
      <c r="E425" s="73"/>
      <c r="F425" s="73"/>
    </row>
    <row r="426" spans="1:6" s="241" customFormat="1" ht="13.8" x14ac:dyDescent="0.25">
      <c r="A426" s="191"/>
      <c r="B426" s="240"/>
      <c r="C426" s="2"/>
      <c r="D426" s="73"/>
      <c r="E426" s="73"/>
      <c r="F426" s="73"/>
    </row>
    <row r="427" spans="1:6" s="241" customFormat="1" ht="13.8" x14ac:dyDescent="0.25">
      <c r="A427" s="191"/>
      <c r="B427" s="240"/>
      <c r="C427" s="2"/>
      <c r="D427" s="73"/>
      <c r="E427" s="73"/>
      <c r="F427" s="73"/>
    </row>
    <row r="428" spans="1:6" s="241" customFormat="1" ht="13.8" x14ac:dyDescent="0.25">
      <c r="A428" s="191"/>
      <c r="B428" s="240"/>
      <c r="C428" s="2"/>
      <c r="D428" s="73"/>
      <c r="E428" s="73"/>
      <c r="F428" s="73"/>
    </row>
    <row r="429" spans="1:6" s="241" customFormat="1" ht="13.8" x14ac:dyDescent="0.25">
      <c r="A429" s="191"/>
      <c r="B429" s="240"/>
      <c r="C429" s="2"/>
      <c r="D429" s="73"/>
      <c r="E429" s="73"/>
      <c r="F429" s="73"/>
    </row>
    <row r="430" spans="1:6" s="241" customFormat="1" ht="13.8" x14ac:dyDescent="0.25">
      <c r="A430" s="191"/>
      <c r="B430" s="240"/>
      <c r="C430" s="2"/>
      <c r="D430" s="73"/>
      <c r="E430" s="73"/>
      <c r="F430" s="73"/>
    </row>
    <row r="431" spans="1:6" s="241" customFormat="1" ht="13.8" x14ac:dyDescent="0.25">
      <c r="A431" s="191"/>
      <c r="B431" s="240"/>
      <c r="C431" s="2"/>
      <c r="D431" s="73"/>
      <c r="E431" s="73"/>
      <c r="F431" s="73"/>
    </row>
    <row r="432" spans="1:6" s="241" customFormat="1" ht="13.8" x14ac:dyDescent="0.25">
      <c r="A432" s="191"/>
      <c r="B432" s="240"/>
      <c r="C432" s="2"/>
      <c r="D432" s="73"/>
      <c r="E432" s="73"/>
      <c r="F432" s="73"/>
    </row>
    <row r="433" spans="1:6" s="241" customFormat="1" ht="13.8" x14ac:dyDescent="0.25">
      <c r="A433" s="191"/>
      <c r="B433" s="240"/>
      <c r="C433" s="2"/>
      <c r="D433" s="73"/>
      <c r="E433" s="73"/>
      <c r="F433" s="73"/>
    </row>
    <row r="434" spans="1:6" s="241" customFormat="1" ht="13.8" x14ac:dyDescent="0.25">
      <c r="A434" s="191"/>
      <c r="B434" s="240"/>
      <c r="C434" s="2"/>
      <c r="D434" s="73"/>
      <c r="E434" s="73"/>
      <c r="F434" s="73"/>
    </row>
    <row r="435" spans="1:6" s="241" customFormat="1" ht="13.8" x14ac:dyDescent="0.25">
      <c r="A435" s="191"/>
      <c r="B435" s="240"/>
      <c r="C435" s="2"/>
      <c r="D435" s="73"/>
      <c r="E435" s="73"/>
      <c r="F435" s="73"/>
    </row>
    <row r="436" spans="1:6" s="241" customFormat="1" ht="13.8" x14ac:dyDescent="0.25">
      <c r="A436" s="191"/>
      <c r="B436" s="240"/>
      <c r="C436" s="2"/>
      <c r="D436" s="73"/>
      <c r="E436" s="73"/>
      <c r="F436" s="73"/>
    </row>
    <row r="437" spans="1:6" s="241" customFormat="1" ht="13.8" x14ac:dyDescent="0.25">
      <c r="A437" s="191"/>
      <c r="B437" s="240"/>
      <c r="C437" s="2"/>
      <c r="D437" s="73"/>
      <c r="E437" s="73"/>
      <c r="F437" s="73"/>
    </row>
    <row r="438" spans="1:6" s="241" customFormat="1" ht="13.8" x14ac:dyDescent="0.25">
      <c r="A438" s="191"/>
      <c r="B438" s="240"/>
      <c r="C438" s="2"/>
      <c r="D438" s="73"/>
      <c r="E438" s="73"/>
      <c r="F438" s="73"/>
    </row>
    <row r="439" spans="1:6" s="241" customFormat="1" ht="13.8" x14ac:dyDescent="0.25">
      <c r="A439" s="191"/>
      <c r="B439" s="240"/>
      <c r="C439" s="2"/>
      <c r="D439" s="73"/>
      <c r="E439" s="73"/>
      <c r="F439" s="73"/>
    </row>
    <row r="440" spans="1:6" s="241" customFormat="1" ht="13.8" x14ac:dyDescent="0.25">
      <c r="A440" s="191"/>
      <c r="B440" s="240"/>
      <c r="C440" s="2"/>
      <c r="D440" s="73"/>
      <c r="E440" s="73"/>
      <c r="F440" s="73"/>
    </row>
    <row r="441" spans="1:6" s="241" customFormat="1" ht="13.8" x14ac:dyDescent="0.25">
      <c r="A441" s="191"/>
      <c r="B441" s="240"/>
      <c r="C441" s="2"/>
      <c r="D441" s="73"/>
      <c r="E441" s="73"/>
      <c r="F441" s="73"/>
    </row>
    <row r="442" spans="1:6" s="241" customFormat="1" ht="13.8" x14ac:dyDescent="0.25">
      <c r="A442" s="191"/>
      <c r="B442" s="240"/>
      <c r="C442" s="2"/>
      <c r="D442" s="73"/>
      <c r="E442" s="73"/>
      <c r="F442" s="73"/>
    </row>
    <row r="443" spans="1:6" s="241" customFormat="1" ht="13.8" x14ac:dyDescent="0.25">
      <c r="A443" s="191"/>
      <c r="B443" s="240"/>
      <c r="C443" s="2"/>
      <c r="D443" s="73"/>
      <c r="E443" s="73"/>
      <c r="F443" s="73"/>
    </row>
    <row r="444" spans="1:6" s="241" customFormat="1" ht="13.8" x14ac:dyDescent="0.25">
      <c r="A444" s="191"/>
      <c r="B444" s="240"/>
      <c r="C444" s="2"/>
      <c r="D444" s="73"/>
      <c r="E444" s="73"/>
      <c r="F444" s="73"/>
    </row>
    <row r="445" spans="1:6" s="241" customFormat="1" ht="13.8" x14ac:dyDescent="0.25">
      <c r="A445" s="191"/>
      <c r="B445" s="240"/>
      <c r="C445" s="2"/>
      <c r="D445" s="73"/>
      <c r="E445" s="73"/>
      <c r="F445" s="73"/>
    </row>
    <row r="446" spans="1:6" s="241" customFormat="1" ht="13.8" x14ac:dyDescent="0.25">
      <c r="A446" s="191"/>
      <c r="B446" s="240"/>
      <c r="C446" s="2"/>
      <c r="D446" s="73"/>
      <c r="E446" s="73"/>
      <c r="F446" s="73"/>
    </row>
    <row r="447" spans="1:6" s="241" customFormat="1" ht="13.8" x14ac:dyDescent="0.25">
      <c r="A447" s="191"/>
      <c r="B447" s="240"/>
      <c r="C447" s="2"/>
      <c r="D447" s="73"/>
      <c r="E447" s="73"/>
      <c r="F447" s="73"/>
    </row>
    <row r="448" spans="1:6" s="241" customFormat="1" ht="13.8" x14ac:dyDescent="0.25">
      <c r="A448" s="191"/>
      <c r="B448" s="240"/>
      <c r="C448" s="2"/>
      <c r="D448" s="73"/>
      <c r="E448" s="73"/>
      <c r="F448" s="73"/>
    </row>
    <row r="449" spans="1:6" s="241" customFormat="1" ht="13.8" x14ac:dyDescent="0.25">
      <c r="A449" s="191"/>
      <c r="B449" s="240"/>
      <c r="C449" s="2"/>
      <c r="D449" s="73"/>
      <c r="E449" s="73"/>
      <c r="F449" s="73"/>
    </row>
    <row r="450" spans="1:6" s="241" customFormat="1" ht="13.8" x14ac:dyDescent="0.25">
      <c r="A450" s="191"/>
      <c r="B450" s="240"/>
      <c r="C450" s="2"/>
      <c r="D450" s="73"/>
      <c r="E450" s="73"/>
      <c r="F450" s="73"/>
    </row>
    <row r="451" spans="1:6" s="241" customFormat="1" ht="13.8" x14ac:dyDescent="0.25">
      <c r="A451" s="191"/>
      <c r="B451" s="240"/>
      <c r="C451" s="2"/>
      <c r="D451" s="73"/>
      <c r="E451" s="73"/>
      <c r="F451" s="73"/>
    </row>
    <row r="452" spans="1:6" s="241" customFormat="1" ht="13.8" x14ac:dyDescent="0.25">
      <c r="A452" s="191"/>
      <c r="B452" s="240"/>
      <c r="C452" s="2"/>
      <c r="D452" s="73"/>
      <c r="E452" s="73"/>
      <c r="F452" s="73"/>
    </row>
    <row r="453" spans="1:6" s="241" customFormat="1" ht="13.8" x14ac:dyDescent="0.25">
      <c r="A453" s="191"/>
      <c r="B453" s="240"/>
      <c r="C453" s="2"/>
      <c r="D453" s="73"/>
      <c r="E453" s="73"/>
      <c r="F453" s="73"/>
    </row>
    <row r="454" spans="1:6" s="241" customFormat="1" ht="13.8" x14ac:dyDescent="0.25">
      <c r="A454" s="191"/>
      <c r="B454" s="240"/>
      <c r="C454" s="2"/>
      <c r="D454" s="73"/>
      <c r="E454" s="73"/>
      <c r="F454" s="73"/>
    </row>
    <row r="455" spans="1:6" s="241" customFormat="1" ht="13.8" x14ac:dyDescent="0.25">
      <c r="A455" s="191"/>
      <c r="B455" s="240"/>
      <c r="C455" s="2"/>
      <c r="D455" s="73"/>
      <c r="E455" s="73"/>
      <c r="F455" s="73"/>
    </row>
    <row r="456" spans="1:6" s="241" customFormat="1" ht="13.8" x14ac:dyDescent="0.25">
      <c r="A456" s="191"/>
      <c r="B456" s="240"/>
      <c r="C456" s="2"/>
      <c r="D456" s="73"/>
      <c r="E456" s="73"/>
      <c r="F456" s="73"/>
    </row>
    <row r="457" spans="1:6" s="241" customFormat="1" ht="13.8" x14ac:dyDescent="0.25">
      <c r="A457" s="191"/>
      <c r="B457" s="240"/>
      <c r="C457" s="2"/>
      <c r="D457" s="73"/>
      <c r="E457" s="73"/>
      <c r="F457" s="73"/>
    </row>
    <row r="458" spans="1:6" s="241" customFormat="1" ht="13.8" x14ac:dyDescent="0.25">
      <c r="A458" s="191"/>
      <c r="B458" s="240"/>
      <c r="C458" s="2"/>
      <c r="D458" s="73"/>
      <c r="E458" s="73"/>
      <c r="F458" s="73"/>
    </row>
    <row r="459" spans="1:6" s="241" customFormat="1" ht="13.8" x14ac:dyDescent="0.25">
      <c r="A459" s="191"/>
      <c r="B459" s="240"/>
      <c r="C459" s="2"/>
      <c r="D459" s="73"/>
      <c r="E459" s="73"/>
      <c r="F459" s="73"/>
    </row>
    <row r="460" spans="1:6" s="241" customFormat="1" ht="13.8" x14ac:dyDescent="0.25">
      <c r="A460" s="191"/>
      <c r="B460" s="240"/>
      <c r="C460" s="2"/>
      <c r="D460" s="73"/>
      <c r="E460" s="73"/>
      <c r="F460" s="73"/>
    </row>
    <row r="461" spans="1:6" s="241" customFormat="1" ht="13.8" x14ac:dyDescent="0.25">
      <c r="A461" s="191"/>
      <c r="B461" s="240"/>
      <c r="C461" s="2"/>
      <c r="D461" s="73"/>
      <c r="E461" s="73"/>
      <c r="F461" s="73"/>
    </row>
    <row r="462" spans="1:6" s="241" customFormat="1" ht="13.8" x14ac:dyDescent="0.25">
      <c r="A462" s="191"/>
      <c r="B462" s="240"/>
      <c r="C462" s="2"/>
      <c r="D462" s="73"/>
      <c r="E462" s="73"/>
      <c r="F462" s="73"/>
    </row>
    <row r="463" spans="1:6" s="241" customFormat="1" ht="13.8" x14ac:dyDescent="0.25">
      <c r="A463" s="191"/>
      <c r="B463" s="240"/>
      <c r="C463" s="2"/>
      <c r="D463" s="73"/>
      <c r="E463" s="73"/>
      <c r="F463" s="73"/>
    </row>
    <row r="464" spans="1:6" s="241" customFormat="1" ht="13.8" x14ac:dyDescent="0.25">
      <c r="A464" s="191"/>
      <c r="B464" s="240"/>
      <c r="C464" s="2"/>
      <c r="D464" s="73"/>
      <c r="E464" s="73"/>
      <c r="F464" s="73"/>
    </row>
    <row r="465" spans="1:6" s="241" customFormat="1" ht="13.8" x14ac:dyDescent="0.25">
      <c r="A465" s="191"/>
      <c r="B465" s="240"/>
      <c r="C465" s="2"/>
      <c r="D465" s="73"/>
      <c r="E465" s="73"/>
      <c r="F465" s="73"/>
    </row>
    <row r="466" spans="1:6" s="241" customFormat="1" ht="13.8" x14ac:dyDescent="0.25">
      <c r="A466" s="191"/>
      <c r="B466" s="240"/>
      <c r="C466" s="2"/>
      <c r="D466" s="73"/>
      <c r="E466" s="73"/>
      <c r="F466" s="73"/>
    </row>
    <row r="467" spans="1:6" s="241" customFormat="1" ht="13.8" x14ac:dyDescent="0.25">
      <c r="A467" s="191"/>
      <c r="B467" s="240"/>
      <c r="C467" s="2"/>
      <c r="D467" s="73"/>
      <c r="E467" s="73"/>
      <c r="F467" s="73"/>
    </row>
    <row r="468" spans="1:6" s="241" customFormat="1" ht="13.8" x14ac:dyDescent="0.25">
      <c r="A468" s="191"/>
      <c r="B468" s="240"/>
      <c r="C468" s="2"/>
      <c r="D468" s="73"/>
      <c r="E468" s="73"/>
      <c r="F468" s="73"/>
    </row>
    <row r="469" spans="1:6" s="241" customFormat="1" ht="13.8" x14ac:dyDescent="0.25">
      <c r="A469" s="191"/>
      <c r="B469" s="240"/>
      <c r="C469" s="2"/>
      <c r="D469" s="73"/>
      <c r="E469" s="73"/>
      <c r="F469" s="73"/>
    </row>
    <row r="470" spans="1:6" s="241" customFormat="1" ht="13.8" x14ac:dyDescent="0.25">
      <c r="A470" s="191"/>
      <c r="B470" s="240"/>
      <c r="C470" s="2"/>
      <c r="D470" s="73"/>
      <c r="E470" s="73"/>
      <c r="F470" s="73"/>
    </row>
    <row r="471" spans="1:6" s="241" customFormat="1" ht="13.8" x14ac:dyDescent="0.25">
      <c r="A471" s="191"/>
      <c r="B471" s="240"/>
      <c r="C471" s="2"/>
      <c r="D471" s="73"/>
      <c r="E471" s="73"/>
      <c r="F471" s="73"/>
    </row>
    <row r="472" spans="1:6" s="241" customFormat="1" ht="13.8" x14ac:dyDescent="0.25">
      <c r="A472" s="191"/>
      <c r="B472" s="240"/>
      <c r="C472" s="2"/>
      <c r="D472" s="73"/>
      <c r="E472" s="73"/>
      <c r="F472" s="73"/>
    </row>
    <row r="473" spans="1:6" s="241" customFormat="1" ht="13.8" x14ac:dyDescent="0.25">
      <c r="A473" s="191"/>
      <c r="B473" s="240"/>
      <c r="C473" s="2"/>
      <c r="D473" s="73"/>
      <c r="E473" s="73"/>
      <c r="F473" s="73"/>
    </row>
    <row r="474" spans="1:6" s="241" customFormat="1" ht="13.8" x14ac:dyDescent="0.25">
      <c r="A474" s="191"/>
      <c r="B474" s="240"/>
      <c r="C474" s="2"/>
      <c r="D474" s="73"/>
      <c r="E474" s="73"/>
      <c r="F474" s="73"/>
    </row>
    <row r="475" spans="1:6" s="241" customFormat="1" ht="13.8" x14ac:dyDescent="0.25">
      <c r="A475" s="191"/>
      <c r="B475" s="240"/>
      <c r="C475" s="2"/>
      <c r="D475" s="73"/>
      <c r="E475" s="73"/>
      <c r="F475" s="73"/>
    </row>
    <row r="476" spans="1:6" s="241" customFormat="1" ht="13.8" x14ac:dyDescent="0.25">
      <c r="A476" s="191"/>
      <c r="B476" s="240"/>
      <c r="C476" s="2"/>
      <c r="D476" s="73"/>
      <c r="E476" s="73"/>
      <c r="F476" s="73"/>
    </row>
    <row r="477" spans="1:6" s="241" customFormat="1" ht="13.8" x14ac:dyDescent="0.25">
      <c r="A477" s="191"/>
      <c r="B477" s="240"/>
      <c r="C477" s="2"/>
      <c r="D477" s="73"/>
      <c r="E477" s="73"/>
      <c r="F477" s="73"/>
    </row>
    <row r="478" spans="1:6" s="241" customFormat="1" ht="13.8" x14ac:dyDescent="0.25">
      <c r="A478" s="191"/>
      <c r="B478" s="240"/>
      <c r="C478" s="2"/>
      <c r="D478" s="73"/>
      <c r="E478" s="73"/>
      <c r="F478" s="73"/>
    </row>
    <row r="479" spans="1:6" s="241" customFormat="1" ht="13.8" x14ac:dyDescent="0.25">
      <c r="A479" s="191"/>
      <c r="B479" s="240"/>
      <c r="C479" s="2"/>
      <c r="D479" s="73"/>
      <c r="E479" s="73"/>
      <c r="F479" s="73"/>
    </row>
    <row r="480" spans="1:6" s="241" customFormat="1" ht="13.8" x14ac:dyDescent="0.25">
      <c r="A480" s="191"/>
      <c r="B480" s="240"/>
      <c r="C480" s="2"/>
      <c r="D480" s="73"/>
      <c r="E480" s="73"/>
      <c r="F480" s="73"/>
    </row>
    <row r="481" spans="1:6" s="241" customFormat="1" ht="13.8" x14ac:dyDescent="0.25">
      <c r="A481" s="191"/>
      <c r="B481" s="240"/>
      <c r="C481" s="2"/>
      <c r="D481" s="73"/>
      <c r="E481" s="73"/>
      <c r="F481" s="73"/>
    </row>
    <row r="482" spans="1:6" s="241" customFormat="1" ht="13.8" x14ac:dyDescent="0.25">
      <c r="A482" s="191"/>
      <c r="B482" s="240"/>
      <c r="C482" s="2"/>
      <c r="D482" s="73"/>
      <c r="E482" s="73"/>
      <c r="F482" s="73"/>
    </row>
    <row r="483" spans="1:6" s="241" customFormat="1" ht="13.8" x14ac:dyDescent="0.25">
      <c r="A483" s="191"/>
      <c r="B483" s="240"/>
      <c r="C483" s="2"/>
      <c r="D483" s="73"/>
      <c r="E483" s="73"/>
      <c r="F483" s="73"/>
    </row>
    <row r="484" spans="1:6" s="241" customFormat="1" ht="13.8" x14ac:dyDescent="0.25">
      <c r="A484" s="191"/>
      <c r="B484" s="240"/>
      <c r="C484" s="2"/>
      <c r="D484" s="73"/>
      <c r="E484" s="73"/>
      <c r="F484" s="73"/>
    </row>
    <row r="485" spans="1:6" s="241" customFormat="1" ht="13.8" x14ac:dyDescent="0.25">
      <c r="A485" s="191"/>
      <c r="B485" s="240"/>
      <c r="C485" s="2"/>
      <c r="D485" s="73"/>
      <c r="E485" s="73"/>
      <c r="F485" s="73"/>
    </row>
    <row r="486" spans="1:6" s="241" customFormat="1" ht="13.8" x14ac:dyDescent="0.25">
      <c r="A486" s="191"/>
      <c r="B486" s="240"/>
      <c r="C486" s="2"/>
      <c r="D486" s="73"/>
      <c r="E486" s="73"/>
      <c r="F486" s="73"/>
    </row>
    <row r="487" spans="1:6" s="241" customFormat="1" ht="13.8" x14ac:dyDescent="0.25">
      <c r="A487" s="191"/>
      <c r="B487" s="240"/>
      <c r="C487" s="2"/>
      <c r="D487" s="73"/>
      <c r="E487" s="73"/>
      <c r="F487" s="73"/>
    </row>
    <row r="488" spans="1:6" s="241" customFormat="1" ht="13.8" x14ac:dyDescent="0.25">
      <c r="A488" s="191"/>
      <c r="B488" s="240"/>
      <c r="C488" s="2"/>
      <c r="D488" s="73"/>
      <c r="E488" s="73"/>
      <c r="F488" s="73"/>
    </row>
    <row r="489" spans="1:6" s="241" customFormat="1" ht="13.8" x14ac:dyDescent="0.25">
      <c r="A489" s="191"/>
      <c r="B489" s="240"/>
      <c r="C489" s="2"/>
      <c r="D489" s="73"/>
      <c r="E489" s="73"/>
      <c r="F489" s="73"/>
    </row>
    <row r="490" spans="1:6" s="241" customFormat="1" ht="13.8" x14ac:dyDescent="0.25">
      <c r="A490" s="191"/>
      <c r="B490" s="240"/>
      <c r="C490" s="2"/>
      <c r="D490" s="73"/>
      <c r="E490" s="73"/>
      <c r="F490" s="73"/>
    </row>
    <row r="491" spans="1:6" s="241" customFormat="1" ht="13.8" x14ac:dyDescent="0.25">
      <c r="A491" s="191"/>
      <c r="B491" s="240"/>
      <c r="C491" s="2"/>
      <c r="D491" s="73"/>
      <c r="E491" s="73"/>
      <c r="F491" s="73"/>
    </row>
    <row r="492" spans="1:6" s="241" customFormat="1" ht="13.8" x14ac:dyDescent="0.25">
      <c r="A492" s="191"/>
      <c r="B492" s="240"/>
      <c r="C492" s="2"/>
      <c r="D492" s="73"/>
      <c r="E492" s="73"/>
      <c r="F492" s="73"/>
    </row>
    <row r="493" spans="1:6" s="241" customFormat="1" ht="13.8" x14ac:dyDescent="0.25">
      <c r="A493" s="191"/>
      <c r="B493" s="240"/>
      <c r="C493" s="2"/>
      <c r="D493" s="73"/>
      <c r="E493" s="73"/>
      <c r="F493" s="73"/>
    </row>
    <row r="494" spans="1:6" s="241" customFormat="1" ht="13.8" x14ac:dyDescent="0.25">
      <c r="A494" s="191"/>
      <c r="B494" s="240"/>
      <c r="C494" s="2"/>
      <c r="D494" s="73"/>
      <c r="E494" s="73"/>
      <c r="F494" s="73"/>
    </row>
    <row r="495" spans="1:6" s="241" customFormat="1" ht="13.8" x14ac:dyDescent="0.25">
      <c r="A495" s="191"/>
      <c r="B495" s="240"/>
      <c r="C495" s="2"/>
      <c r="D495" s="73"/>
      <c r="E495" s="73"/>
      <c r="F495" s="73"/>
    </row>
    <row r="496" spans="1:6" s="241" customFormat="1" ht="13.8" x14ac:dyDescent="0.25">
      <c r="A496" s="191"/>
      <c r="B496" s="240"/>
      <c r="C496" s="2"/>
      <c r="D496" s="73"/>
      <c r="E496" s="73"/>
      <c r="F496" s="73"/>
    </row>
    <row r="497" spans="1:6" s="241" customFormat="1" ht="13.8" x14ac:dyDescent="0.25">
      <c r="A497" s="191"/>
      <c r="B497" s="240"/>
      <c r="C497" s="2"/>
      <c r="D497" s="73"/>
      <c r="E497" s="73"/>
      <c r="F497" s="73"/>
    </row>
    <row r="498" spans="1:6" s="241" customFormat="1" ht="13.8" x14ac:dyDescent="0.25">
      <c r="A498" s="191"/>
      <c r="B498" s="240"/>
      <c r="C498" s="2"/>
      <c r="D498" s="73"/>
      <c r="E498" s="73"/>
      <c r="F498" s="73"/>
    </row>
    <row r="499" spans="1:6" s="241" customFormat="1" ht="13.8" x14ac:dyDescent="0.25">
      <c r="A499" s="191"/>
      <c r="B499" s="240"/>
      <c r="C499" s="2"/>
      <c r="D499" s="73"/>
      <c r="E499" s="73"/>
      <c r="F499" s="73"/>
    </row>
    <row r="500" spans="1:6" s="241" customFormat="1" ht="13.8" x14ac:dyDescent="0.25">
      <c r="A500" s="191"/>
      <c r="B500" s="240"/>
      <c r="C500" s="2"/>
      <c r="D500" s="73"/>
      <c r="E500" s="73"/>
      <c r="F500" s="73"/>
    </row>
    <row r="501" spans="1:6" s="241" customFormat="1" ht="13.8" x14ac:dyDescent="0.25">
      <c r="A501" s="191"/>
      <c r="B501" s="240"/>
      <c r="C501" s="2"/>
      <c r="D501" s="73"/>
      <c r="E501" s="73"/>
      <c r="F501" s="73"/>
    </row>
    <row r="502" spans="1:6" s="241" customFormat="1" ht="13.8" x14ac:dyDescent="0.25">
      <c r="A502" s="191"/>
      <c r="B502" s="240"/>
      <c r="C502" s="2"/>
      <c r="D502" s="73"/>
      <c r="E502" s="73"/>
      <c r="F502" s="73"/>
    </row>
    <row r="503" spans="1:6" s="241" customFormat="1" ht="13.8" x14ac:dyDescent="0.25">
      <c r="A503" s="191"/>
      <c r="B503" s="240"/>
      <c r="C503" s="2"/>
      <c r="D503" s="73"/>
      <c r="E503" s="73"/>
      <c r="F503" s="73"/>
    </row>
    <row r="504" spans="1:6" s="241" customFormat="1" ht="13.8" x14ac:dyDescent="0.25">
      <c r="A504" s="191"/>
      <c r="B504" s="240"/>
      <c r="C504" s="2"/>
      <c r="D504" s="73"/>
      <c r="E504" s="73"/>
      <c r="F504" s="73"/>
    </row>
    <row r="505" spans="1:6" s="241" customFormat="1" ht="13.8" x14ac:dyDescent="0.25">
      <c r="A505" s="191"/>
      <c r="B505" s="240"/>
      <c r="C505" s="2"/>
      <c r="D505" s="73"/>
      <c r="E505" s="73"/>
      <c r="F505" s="73"/>
    </row>
    <row r="506" spans="1:6" s="241" customFormat="1" ht="13.8" x14ac:dyDescent="0.25">
      <c r="A506" s="191"/>
      <c r="B506" s="240"/>
      <c r="C506" s="2"/>
      <c r="D506" s="73"/>
      <c r="E506" s="73"/>
      <c r="F506" s="73"/>
    </row>
    <row r="507" spans="1:6" s="241" customFormat="1" ht="13.8" x14ac:dyDescent="0.25">
      <c r="A507" s="191"/>
      <c r="B507" s="240"/>
      <c r="C507" s="2"/>
      <c r="D507" s="73"/>
      <c r="E507" s="73"/>
      <c r="F507" s="73"/>
    </row>
    <row r="508" spans="1:6" s="241" customFormat="1" ht="13.8" x14ac:dyDescent="0.25">
      <c r="A508" s="191"/>
      <c r="B508" s="240"/>
      <c r="C508" s="2"/>
      <c r="D508" s="73"/>
      <c r="E508" s="73"/>
      <c r="F508" s="73"/>
    </row>
    <row r="509" spans="1:6" s="241" customFormat="1" ht="13.8" x14ac:dyDescent="0.25">
      <c r="A509" s="191"/>
      <c r="B509" s="240"/>
      <c r="C509" s="2"/>
      <c r="D509" s="73"/>
      <c r="E509" s="73"/>
      <c r="F509" s="73"/>
    </row>
    <row r="510" spans="1:6" s="241" customFormat="1" ht="13.8" x14ac:dyDescent="0.25">
      <c r="A510" s="191"/>
      <c r="B510" s="240"/>
      <c r="C510" s="2"/>
      <c r="D510" s="73"/>
      <c r="E510" s="73"/>
      <c r="F510" s="73"/>
    </row>
    <row r="511" spans="1:6" s="241" customFormat="1" ht="13.8" x14ac:dyDescent="0.25">
      <c r="A511" s="191"/>
      <c r="B511" s="240"/>
      <c r="C511" s="2"/>
      <c r="D511" s="73"/>
      <c r="E511" s="73"/>
      <c r="F511" s="73"/>
    </row>
    <row r="512" spans="1:6" s="241" customFormat="1" ht="13.8" x14ac:dyDescent="0.25">
      <c r="A512" s="191"/>
      <c r="B512" s="240"/>
      <c r="C512" s="2"/>
      <c r="D512" s="73"/>
      <c r="E512" s="73"/>
      <c r="F512" s="73"/>
    </row>
    <row r="513" spans="1:6" s="241" customFormat="1" ht="13.8" x14ac:dyDescent="0.25">
      <c r="A513" s="191"/>
      <c r="B513" s="240"/>
      <c r="C513" s="2"/>
      <c r="D513" s="73"/>
      <c r="E513" s="73"/>
      <c r="F513" s="73"/>
    </row>
  </sheetData>
  <sheetProtection algorithmName="SHA-512" hashValue="jRSaFUcx5tt7+NXXNWY5YUHW7HB9VyTQlPabb1bSr8mAY+IJ3ylUwlqamhO6O9fZTtGUaNFOUWwW/IhezUcpIQ==" saltValue="FYjWUGExqLzxd8zIcqqBZg==" spinCount="100000" sheet="1" objects="1" scenarios="1"/>
  <pageMargins left="0.31496062992125984" right="0.31496062992125984" top="0.43307086614173229" bottom="0.31496062992125984" header="0.31496062992125984" footer="0.31496062992125984"/>
  <pageSetup paperSize="9" scale="75" orientation="landscape" r:id="rId1"/>
  <rowBreaks count="1" manualBreakCount="1">
    <brk id="40"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66"/>
  <sheetViews>
    <sheetView showGridLines="0" topLeftCell="A2" zoomScale="80" zoomScaleNormal="80" workbookViewId="0">
      <pane xSplit="2" ySplit="7" topLeftCell="C9" activePane="bottomRight" state="frozen"/>
      <selection activeCell="N2" sqref="N2"/>
      <selection pane="topRight" activeCell="N2" sqref="N2"/>
      <selection pane="bottomLeft" activeCell="N2" sqref="N2"/>
      <selection pane="bottomRight" activeCell="A14" sqref="A14:A15"/>
    </sheetView>
  </sheetViews>
  <sheetFormatPr defaultColWidth="8.88671875" defaultRowHeight="14.4" x14ac:dyDescent="0.3"/>
  <cols>
    <col min="1" max="1" width="60.44140625" style="2" customWidth="1"/>
    <col min="2" max="2" width="10.109375" customWidth="1"/>
    <col min="3" max="12" width="11.6640625" customWidth="1"/>
    <col min="13" max="13" width="2.88671875" customWidth="1"/>
    <col min="14" max="23" width="10.88671875" customWidth="1"/>
    <col min="25" max="38" width="0" hidden="1" customWidth="1"/>
  </cols>
  <sheetData>
    <row r="1" spans="1:37" ht="39.9" customHeight="1" x14ac:dyDescent="0.3">
      <c r="A1" s="183" t="str">
        <f>'Assumptions input'!A1</f>
        <v>Devices for remote monitoring of Parkinson’s disease</v>
      </c>
      <c r="B1" s="193" t="s">
        <v>3</v>
      </c>
      <c r="C1" s="193" t="s">
        <v>3</v>
      </c>
      <c r="D1" s="193" t="s">
        <v>3</v>
      </c>
      <c r="E1" s="193" t="s">
        <v>3</v>
      </c>
      <c r="F1" s="193" t="s">
        <v>3</v>
      </c>
      <c r="G1" s="193" t="s">
        <v>3</v>
      </c>
      <c r="H1" s="193" t="s">
        <v>3</v>
      </c>
      <c r="I1" s="193" t="s">
        <v>3</v>
      </c>
      <c r="J1" s="193" t="s">
        <v>3</v>
      </c>
      <c r="K1" s="193" t="s">
        <v>3</v>
      </c>
      <c r="L1" s="193" t="s">
        <v>3</v>
      </c>
      <c r="M1" s="193" t="s">
        <v>3</v>
      </c>
      <c r="N1" s="193" t="s">
        <v>3</v>
      </c>
      <c r="O1" s="193" t="s">
        <v>3</v>
      </c>
      <c r="P1" s="193" t="s">
        <v>3</v>
      </c>
      <c r="Q1" s="193" t="s">
        <v>3</v>
      </c>
      <c r="R1" s="193" t="s">
        <v>3</v>
      </c>
      <c r="S1" s="193" t="s">
        <v>3</v>
      </c>
      <c r="T1" s="193" t="s">
        <v>3</v>
      </c>
      <c r="U1" s="193" t="s">
        <v>3</v>
      </c>
      <c r="V1" s="193" t="s">
        <v>3</v>
      </c>
      <c r="W1" s="193" t="s">
        <v>3</v>
      </c>
    </row>
    <row r="2" spans="1:37" ht="30" customHeight="1" x14ac:dyDescent="0.3">
      <c r="A2" s="192" t="s">
        <v>472</v>
      </c>
      <c r="B2" s="193" t="s">
        <v>3</v>
      </c>
      <c r="C2" s="193" t="s">
        <v>3</v>
      </c>
      <c r="D2" s="193" t="s">
        <v>3</v>
      </c>
      <c r="E2" s="193" t="s">
        <v>3</v>
      </c>
      <c r="F2" s="193" t="s">
        <v>3</v>
      </c>
      <c r="G2" s="193" t="s">
        <v>3</v>
      </c>
      <c r="H2" s="193" t="s">
        <v>3</v>
      </c>
      <c r="I2" s="193"/>
      <c r="J2" s="193" t="s">
        <v>3</v>
      </c>
      <c r="K2" s="193" t="s">
        <v>3</v>
      </c>
      <c r="L2" s="193" t="s">
        <v>3</v>
      </c>
      <c r="M2" s="193" t="s">
        <v>3</v>
      </c>
      <c r="N2" s="193" t="s">
        <v>3</v>
      </c>
      <c r="O2" s="193" t="s">
        <v>3</v>
      </c>
      <c r="P2" s="193" t="s">
        <v>3</v>
      </c>
      <c r="Q2" s="193" t="s">
        <v>3</v>
      </c>
      <c r="R2" s="193" t="s">
        <v>3</v>
      </c>
      <c r="S2" s="193" t="s">
        <v>3</v>
      </c>
      <c r="T2" s="193" t="s">
        <v>3</v>
      </c>
      <c r="U2" s="193" t="s">
        <v>3</v>
      </c>
      <c r="V2" s="193" t="s">
        <v>3</v>
      </c>
      <c r="W2" s="193" t="s">
        <v>3</v>
      </c>
    </row>
    <row r="3" spans="1:37" ht="15" thickBot="1" x14ac:dyDescent="0.35">
      <c r="A3" s="212" t="s">
        <v>3</v>
      </c>
      <c r="B3" s="218" t="s">
        <v>3</v>
      </c>
      <c r="C3" s="218" t="s">
        <v>3</v>
      </c>
      <c r="D3" s="218" t="s">
        <v>3</v>
      </c>
      <c r="E3" s="218" t="s">
        <v>3</v>
      </c>
      <c r="F3" s="218" t="s">
        <v>3</v>
      </c>
      <c r="G3" s="218" t="s">
        <v>3</v>
      </c>
      <c r="H3" s="218" t="s">
        <v>3</v>
      </c>
      <c r="I3" s="218" t="s">
        <v>3</v>
      </c>
      <c r="J3" s="218" t="s">
        <v>3</v>
      </c>
      <c r="K3" s="218" t="s">
        <v>3</v>
      </c>
      <c r="L3" s="218" t="s">
        <v>3</v>
      </c>
      <c r="M3" s="218" t="s">
        <v>3</v>
      </c>
      <c r="N3" s="218" t="s">
        <v>3</v>
      </c>
      <c r="O3" s="218" t="s">
        <v>3</v>
      </c>
      <c r="P3" s="218" t="s">
        <v>3</v>
      </c>
      <c r="Q3" s="218" t="s">
        <v>3</v>
      </c>
      <c r="R3" s="218" t="s">
        <v>3</v>
      </c>
      <c r="S3" s="218" t="s">
        <v>3</v>
      </c>
      <c r="T3" s="218" t="s">
        <v>3</v>
      </c>
      <c r="U3" s="218" t="s">
        <v>3</v>
      </c>
      <c r="V3" s="218" t="s">
        <v>3</v>
      </c>
      <c r="W3" s="218" t="s">
        <v>3</v>
      </c>
    </row>
    <row r="4" spans="1:37" s="274" customFormat="1" ht="31.5" customHeight="1" thickBot="1" x14ac:dyDescent="0.35">
      <c r="A4" s="275" t="s">
        <v>660</v>
      </c>
      <c r="B4" s="276">
        <v>1</v>
      </c>
      <c r="C4" s="277" t="str">
        <f>VLOOKUP(B4,'Population selection'!B561:C577,2,0)</f>
        <v>All population</v>
      </c>
      <c r="D4" s="278"/>
      <c r="E4" s="278"/>
      <c r="F4" s="273"/>
      <c r="G4" s="273"/>
      <c r="H4" s="273"/>
      <c r="I4" s="273"/>
      <c r="J4" s="273"/>
      <c r="K4" s="273"/>
      <c r="L4" s="273"/>
      <c r="M4" s="273"/>
      <c r="N4" s="273"/>
      <c r="O4" s="273"/>
      <c r="P4" s="273"/>
      <c r="Q4" s="273"/>
      <c r="R4" s="273"/>
      <c r="S4" s="273"/>
      <c r="T4" s="273"/>
      <c r="U4" s="273"/>
      <c r="V4" s="273"/>
      <c r="W4" s="273"/>
    </row>
    <row r="5" spans="1:37" x14ac:dyDescent="0.3">
      <c r="A5" s="212"/>
      <c r="B5" s="218"/>
      <c r="C5" s="218"/>
      <c r="D5" s="218"/>
      <c r="E5" s="218"/>
      <c r="F5" s="218"/>
      <c r="G5" s="218"/>
      <c r="H5" s="218"/>
      <c r="I5" s="218"/>
      <c r="J5" s="218"/>
      <c r="K5" s="218"/>
      <c r="L5" s="218"/>
      <c r="M5" s="218"/>
      <c r="N5" s="218"/>
      <c r="O5" s="218"/>
      <c r="P5" s="218"/>
      <c r="Q5" s="218"/>
      <c r="R5" s="218"/>
      <c r="S5" s="218"/>
      <c r="T5" s="218"/>
      <c r="U5" s="218"/>
      <c r="V5" s="218"/>
      <c r="W5" s="218"/>
    </row>
    <row r="6" spans="1:37" x14ac:dyDescent="0.3">
      <c r="A6" s="15" t="s">
        <v>770</v>
      </c>
      <c r="E6" s="218"/>
      <c r="F6" s="218"/>
      <c r="G6" s="218"/>
      <c r="H6" s="218"/>
      <c r="I6" s="218" t="s">
        <v>3</v>
      </c>
      <c r="J6" s="218" t="s">
        <v>3</v>
      </c>
      <c r="K6" s="218" t="s">
        <v>3</v>
      </c>
      <c r="L6" s="218" t="s">
        <v>3</v>
      </c>
      <c r="M6" s="218" t="s">
        <v>3</v>
      </c>
      <c r="N6" s="218" t="s">
        <v>3</v>
      </c>
      <c r="O6" s="218" t="s">
        <v>3</v>
      </c>
      <c r="P6" s="218" t="s">
        <v>3</v>
      </c>
      <c r="Q6" s="218" t="s">
        <v>3</v>
      </c>
      <c r="R6" s="218" t="s">
        <v>3</v>
      </c>
      <c r="S6" s="218" t="s">
        <v>3</v>
      </c>
      <c r="T6" s="218" t="s">
        <v>3</v>
      </c>
      <c r="U6" s="218" t="s">
        <v>3</v>
      </c>
      <c r="V6" s="218" t="s">
        <v>3</v>
      </c>
      <c r="W6" s="218" t="s">
        <v>3</v>
      </c>
    </row>
    <row r="7" spans="1:37" ht="15" thickBot="1" x14ac:dyDescent="0.35">
      <c r="A7" s="219" t="s">
        <v>3</v>
      </c>
      <c r="B7" s="218" t="s">
        <v>3</v>
      </c>
      <c r="C7" s="218" t="s">
        <v>3</v>
      </c>
      <c r="D7" s="218" t="s">
        <v>3</v>
      </c>
      <c r="E7" s="218" t="s">
        <v>3</v>
      </c>
      <c r="F7" s="218" t="s">
        <v>3</v>
      </c>
      <c r="G7" s="218" t="s">
        <v>3</v>
      </c>
      <c r="H7" s="218" t="s">
        <v>3</v>
      </c>
      <c r="I7" s="218" t="s">
        <v>3</v>
      </c>
      <c r="J7" s="218" t="s">
        <v>3</v>
      </c>
      <c r="K7" s="218" t="s">
        <v>3</v>
      </c>
      <c r="L7" s="218" t="s">
        <v>3</v>
      </c>
      <c r="M7" s="218" t="s">
        <v>3</v>
      </c>
      <c r="N7" s="218" t="s">
        <v>3</v>
      </c>
      <c r="O7" s="218" t="s">
        <v>3</v>
      </c>
      <c r="P7" s="218" t="s">
        <v>3</v>
      </c>
      <c r="Q7" s="218" t="s">
        <v>3</v>
      </c>
      <c r="R7" s="218" t="s">
        <v>3</v>
      </c>
      <c r="S7" s="218" t="s">
        <v>3</v>
      </c>
      <c r="T7" s="218" t="s">
        <v>3</v>
      </c>
      <c r="U7" s="218" t="s">
        <v>3</v>
      </c>
      <c r="V7" s="218" t="s">
        <v>3</v>
      </c>
      <c r="W7" s="218" t="s">
        <v>3</v>
      </c>
    </row>
    <row r="8" spans="1:37" ht="90" customHeight="1" x14ac:dyDescent="0.3">
      <c r="A8" s="432" t="s">
        <v>653</v>
      </c>
      <c r="B8" s="440"/>
      <c r="C8" s="269" t="s">
        <v>494</v>
      </c>
      <c r="D8" s="268" t="s">
        <v>495</v>
      </c>
      <c r="E8" s="268" t="s">
        <v>496</v>
      </c>
      <c r="F8" s="268" t="s">
        <v>497</v>
      </c>
      <c r="G8" s="269" t="s">
        <v>498</v>
      </c>
      <c r="H8" s="279" t="s">
        <v>499</v>
      </c>
      <c r="I8" s="279" t="s">
        <v>500</v>
      </c>
      <c r="J8" s="270" t="s">
        <v>501</v>
      </c>
      <c r="K8" s="270" t="s">
        <v>502</v>
      </c>
      <c r="L8" s="306" t="s">
        <v>503</v>
      </c>
      <c r="M8" s="218" t="s">
        <v>3</v>
      </c>
      <c r="N8" s="218" t="s">
        <v>3</v>
      </c>
      <c r="O8" s="218" t="s">
        <v>3</v>
      </c>
      <c r="P8" s="218" t="s">
        <v>3</v>
      </c>
      <c r="Q8" s="218" t="s">
        <v>3</v>
      </c>
      <c r="R8" s="218" t="s">
        <v>3</v>
      </c>
      <c r="S8" s="218" t="s">
        <v>3</v>
      </c>
      <c r="T8" s="218" t="s">
        <v>3</v>
      </c>
      <c r="U8" s="218" t="s">
        <v>3</v>
      </c>
      <c r="V8" s="218" t="s">
        <v>3</v>
      </c>
      <c r="W8" s="218" t="s">
        <v>3</v>
      </c>
    </row>
    <row r="9" spans="1:37" s="311" customFormat="1" ht="30" customHeight="1" x14ac:dyDescent="0.3">
      <c r="A9" s="320" t="s">
        <v>675</v>
      </c>
      <c r="B9" s="437"/>
      <c r="C9" s="445"/>
      <c r="D9" s="447"/>
      <c r="E9" s="447"/>
      <c r="F9" s="447"/>
      <c r="G9" s="356"/>
      <c r="H9" s="446"/>
      <c r="I9" s="448"/>
      <c r="J9" s="448"/>
      <c r="K9" s="448"/>
      <c r="L9" s="357"/>
      <c r="M9" s="244" t="s">
        <v>3</v>
      </c>
      <c r="N9" s="218" t="s">
        <v>3</v>
      </c>
      <c r="O9" s="244" t="s">
        <v>3</v>
      </c>
      <c r="P9" s="244" t="s">
        <v>3</v>
      </c>
      <c r="Q9" s="244" t="s">
        <v>3</v>
      </c>
      <c r="R9" s="244" t="s">
        <v>3</v>
      </c>
      <c r="S9" s="244" t="s">
        <v>3</v>
      </c>
      <c r="T9" s="244" t="s">
        <v>3</v>
      </c>
      <c r="U9" s="244" t="s">
        <v>3</v>
      </c>
      <c r="V9" s="244" t="s">
        <v>3</v>
      </c>
      <c r="W9" s="244" t="s">
        <v>3</v>
      </c>
    </row>
    <row r="10" spans="1:37" s="311" customFormat="1" ht="40.5" customHeight="1" x14ac:dyDescent="0.3">
      <c r="A10" s="312" t="s">
        <v>774</v>
      </c>
      <c r="B10" s="438"/>
      <c r="C10" s="334">
        <f>VLOOKUP($B$4,'Population selection'!$B$561:$I$577,4,0)</f>
        <v>1.012558766876926</v>
      </c>
      <c r="D10" s="334">
        <f>VLOOKUP($B$4,'Population selection'!$B$561:$I$577,5,0)</f>
        <v>1.0164706229364109</v>
      </c>
      <c r="E10" s="334">
        <f>VLOOKUP($B$4,'Population selection'!$B$561:$I$577,6,0)</f>
        <v>1.0201553531133736</v>
      </c>
      <c r="F10" s="335">
        <f>VLOOKUP($B$4,'Population selection'!$B$561:$I$577,7,0)</f>
        <v>1.0235742483952912</v>
      </c>
      <c r="G10" s="336">
        <f>VLOOKUP($B$4,'Population selection'!$B$561:$I$577,8,0)</f>
        <v>1.0267172469145875</v>
      </c>
      <c r="H10" s="337">
        <f>C10</f>
        <v>1.012558766876926</v>
      </c>
      <c r="I10" s="338">
        <f>D10</f>
        <v>1.0164706229364109</v>
      </c>
      <c r="J10" s="338">
        <f>E10</f>
        <v>1.0201553531133736</v>
      </c>
      <c r="K10" s="338">
        <f>F10</f>
        <v>1.0235742483952912</v>
      </c>
      <c r="L10" s="339">
        <f>G10</f>
        <v>1.0267172469145875</v>
      </c>
      <c r="M10" s="244" t="s">
        <v>3</v>
      </c>
      <c r="N10" s="244" t="s">
        <v>3</v>
      </c>
      <c r="O10" s="244" t="s">
        <v>3</v>
      </c>
      <c r="P10" s="244" t="s">
        <v>3</v>
      </c>
      <c r="Q10" s="244" t="s">
        <v>3</v>
      </c>
      <c r="R10" s="244" t="s">
        <v>3</v>
      </c>
      <c r="S10" s="244" t="s">
        <v>3</v>
      </c>
      <c r="T10" s="244" t="s">
        <v>3</v>
      </c>
      <c r="U10" s="244" t="s">
        <v>3</v>
      </c>
      <c r="V10" s="244" t="s">
        <v>3</v>
      </c>
      <c r="W10" s="244" t="s">
        <v>3</v>
      </c>
    </row>
    <row r="11" spans="1:37" s="311" customFormat="1" ht="30" customHeight="1" x14ac:dyDescent="0.3">
      <c r="A11" s="320" t="s">
        <v>775</v>
      </c>
      <c r="B11" s="438"/>
      <c r="C11" s="334">
        <v>1</v>
      </c>
      <c r="D11" s="334">
        <v>1</v>
      </c>
      <c r="E11" s="334">
        <v>1</v>
      </c>
      <c r="F11" s="334">
        <v>1</v>
      </c>
      <c r="G11" s="340">
        <v>1</v>
      </c>
      <c r="H11" s="336">
        <v>1</v>
      </c>
      <c r="I11" s="334">
        <v>1</v>
      </c>
      <c r="J11" s="334">
        <v>1</v>
      </c>
      <c r="K11" s="334">
        <v>1</v>
      </c>
      <c r="L11" s="340">
        <v>1</v>
      </c>
      <c r="M11" s="244"/>
      <c r="N11" s="244"/>
      <c r="O11" s="244"/>
      <c r="P11" s="244"/>
      <c r="Q11" s="244"/>
      <c r="R11" s="244"/>
      <c r="S11" s="244"/>
      <c r="T11" s="244"/>
      <c r="U11" s="244"/>
      <c r="V11" s="244"/>
      <c r="W11" s="244"/>
    </row>
    <row r="12" spans="1:37" s="311" customFormat="1" ht="30" customHeight="1" x14ac:dyDescent="0.3">
      <c r="A12" s="312" t="s">
        <v>676</v>
      </c>
      <c r="B12" s="438"/>
      <c r="C12" s="313">
        <f>IF('Population selection'!$J$23="",'Population selection'!$J$15*C10,C10*'Population selection'!$J$23)</f>
        <v>57260337.999999993</v>
      </c>
      <c r="D12" s="313">
        <f>IF('Population selection'!$J$23="",'Population selection'!$J$15*D10,D10*'Population selection'!$J$23)</f>
        <v>57481554</v>
      </c>
      <c r="E12" s="313">
        <f>IF('Population selection'!$J$23="",'Population selection'!$J$15*E10,E10*'Population selection'!$J$23)</f>
        <v>57689926.000000007</v>
      </c>
      <c r="F12" s="313">
        <f>IF('Population selection'!$J$23="",'Population selection'!$J$15*F10,F10*'Population selection'!$J$23)</f>
        <v>57883265</v>
      </c>
      <c r="G12" s="314">
        <f>IF('Population selection'!$J$23="",'Population selection'!$J$15*G10,G10*'Population selection'!$J$23)</f>
        <v>58061002</v>
      </c>
      <c r="H12" s="315">
        <f>IF('Population selection'!$J$23="",'Population selection'!$J$15*H10,H10*'Population selection'!$J$23)</f>
        <v>57260337.999999993</v>
      </c>
      <c r="I12" s="313">
        <f>IF('Population selection'!$J$23="",'Population selection'!$J$15*I10,I10*'Population selection'!$J$23)</f>
        <v>57481554</v>
      </c>
      <c r="J12" s="313">
        <f>IF('Population selection'!$J$23="",'Population selection'!$J$15*J10,J10*'Population selection'!$J$23)</f>
        <v>57689926.000000007</v>
      </c>
      <c r="K12" s="313">
        <f>IF('Population selection'!$J$23="",'Population selection'!$J$15*K10,K10*'Population selection'!$J$23)</f>
        <v>57883265</v>
      </c>
      <c r="L12" s="314">
        <f>IF('Population selection'!$J$23="",'Population selection'!$J$15*L10,L10*'Population selection'!$J$23)</f>
        <v>58061002</v>
      </c>
      <c r="M12" s="244" t="s">
        <v>3</v>
      </c>
      <c r="N12" s="244" t="s">
        <v>3</v>
      </c>
      <c r="O12" s="244" t="s">
        <v>3</v>
      </c>
      <c r="P12" s="244" t="s">
        <v>3</v>
      </c>
      <c r="Q12" s="244" t="s">
        <v>3</v>
      </c>
      <c r="R12" s="244" t="s">
        <v>3</v>
      </c>
      <c r="S12" s="244" t="s">
        <v>3</v>
      </c>
      <c r="T12" s="244" t="s">
        <v>3</v>
      </c>
      <c r="U12" s="244" t="s">
        <v>3</v>
      </c>
      <c r="V12" s="244" t="s">
        <v>3</v>
      </c>
      <c r="W12" s="244" t="s">
        <v>3</v>
      </c>
    </row>
    <row r="13" spans="1:37" s="274" customFormat="1" ht="30" customHeight="1" thickBot="1" x14ac:dyDescent="0.35">
      <c r="A13" s="316" t="s">
        <v>653</v>
      </c>
      <c r="B13" s="439"/>
      <c r="C13" s="317">
        <f>C12*'Assumptions input'!$B$16*'Assumptions input'!$B$17</f>
        <v>6233.8122608548501</v>
      </c>
      <c r="D13" s="317">
        <f>D12*'Assumptions input'!$B$16*'Assumptions input'!$B$17</f>
        <v>6257.8955803263016</v>
      </c>
      <c r="E13" s="317">
        <f>E12*'Assumptions input'!$B$16*'Assumptions input'!$B$17</f>
        <v>6280.5806006001767</v>
      </c>
      <c r="F13" s="317">
        <f>F12*'Assumptions input'!$B$16*'Assumptions input'!$B$17</f>
        <v>6301.6290098621221</v>
      </c>
      <c r="G13" s="318">
        <f>G12*'Assumptions input'!$B$16*'Assumptions input'!$B$17</f>
        <v>6320.9788622819178</v>
      </c>
      <c r="H13" s="319">
        <f>H12*'Assumptions input'!$D$16*'Assumptions input'!$D$17</f>
        <v>6233.8122608548501</v>
      </c>
      <c r="I13" s="317">
        <f>I12*'Assumptions input'!$D$16*'Assumptions input'!$D$17</f>
        <v>6257.8955803263016</v>
      </c>
      <c r="J13" s="317">
        <f>J12*'Assumptions input'!$D$16*'Assumptions input'!$D$17</f>
        <v>6280.5806006001767</v>
      </c>
      <c r="K13" s="317">
        <f>K12*'Assumptions input'!$D$16*'Assumptions input'!$D$17</f>
        <v>6301.6290098621221</v>
      </c>
      <c r="L13" s="318">
        <f>L12*'Assumptions input'!$D$16*'Assumptions input'!$D$17</f>
        <v>6320.9788622819178</v>
      </c>
      <c r="M13" s="273" t="s">
        <v>3</v>
      </c>
      <c r="N13" s="273" t="s">
        <v>3</v>
      </c>
      <c r="O13" s="343"/>
      <c r="P13" s="343"/>
      <c r="Q13" s="343"/>
      <c r="R13" s="343"/>
      <c r="S13" s="343"/>
      <c r="T13" s="343"/>
      <c r="U13" s="343"/>
      <c r="V13" s="273" t="s">
        <v>3</v>
      </c>
      <c r="W13" s="273" t="s">
        <v>3</v>
      </c>
    </row>
    <row r="14" spans="1:37" x14ac:dyDescent="0.3">
      <c r="A14" s="219" t="s">
        <v>3</v>
      </c>
      <c r="B14" s="218" t="s">
        <v>3</v>
      </c>
      <c r="C14" s="218" t="s">
        <v>3</v>
      </c>
      <c r="D14" s="218" t="s">
        <v>3</v>
      </c>
      <c r="E14" s="218" t="s">
        <v>3</v>
      </c>
      <c r="F14" s="218" t="s">
        <v>3</v>
      </c>
      <c r="G14" s="218" t="s">
        <v>3</v>
      </c>
      <c r="H14" s="218" t="s">
        <v>3</v>
      </c>
      <c r="I14" s="218" t="s">
        <v>3</v>
      </c>
      <c r="J14" s="218" t="s">
        <v>3</v>
      </c>
      <c r="K14" s="218" t="s">
        <v>3</v>
      </c>
      <c r="L14" s="218" t="s">
        <v>3</v>
      </c>
      <c r="M14" s="218" t="s">
        <v>3</v>
      </c>
      <c r="N14" s="218" t="s">
        <v>3</v>
      </c>
      <c r="O14" s="218" t="s">
        <v>3</v>
      </c>
      <c r="P14" s="218" t="s">
        <v>3</v>
      </c>
      <c r="Q14" s="218" t="s">
        <v>3</v>
      </c>
      <c r="R14" s="218" t="s">
        <v>3</v>
      </c>
      <c r="S14" s="218" t="s">
        <v>3</v>
      </c>
      <c r="T14" s="218" t="s">
        <v>3</v>
      </c>
      <c r="U14" s="218" t="s">
        <v>3</v>
      </c>
      <c r="V14" s="218" t="s">
        <v>3</v>
      </c>
      <c r="W14" s="218" t="s">
        <v>3</v>
      </c>
      <c r="AG14" s="188" t="e">
        <f>#REF!-#REF!</f>
        <v>#REF!</v>
      </c>
      <c r="AH14" s="188" t="e">
        <f>#REF!-#REF!</f>
        <v>#REF!</v>
      </c>
      <c r="AI14" s="188" t="e">
        <f>#REF!-#REF!</f>
        <v>#REF!</v>
      </c>
      <c r="AJ14" s="188" t="e">
        <f>#REF!-#REF!</f>
        <v>#REF!</v>
      </c>
      <c r="AK14" s="188" t="e">
        <f>#REF!-#REF!</f>
        <v>#REF!</v>
      </c>
    </row>
    <row r="15" spans="1:37" ht="15" thickBot="1" x14ac:dyDescent="0.35">
      <c r="A15" s="219"/>
      <c r="B15" s="218"/>
      <c r="C15" s="218"/>
      <c r="D15" s="218"/>
      <c r="E15" s="218"/>
      <c r="F15" s="218"/>
      <c r="G15" s="218"/>
      <c r="H15" s="218"/>
      <c r="I15" s="218"/>
      <c r="J15" s="218"/>
      <c r="K15" s="218"/>
      <c r="L15" s="218"/>
      <c r="M15" s="218"/>
      <c r="N15" s="218"/>
      <c r="O15" s="218"/>
      <c r="P15" s="218"/>
      <c r="Q15" s="218"/>
      <c r="R15" s="218"/>
      <c r="S15" s="218"/>
      <c r="T15" s="218"/>
      <c r="U15" s="218"/>
      <c r="V15" s="218"/>
      <c r="W15" s="218"/>
      <c r="AG15" s="188"/>
      <c r="AH15" s="188"/>
      <c r="AI15" s="188"/>
      <c r="AJ15" s="188"/>
      <c r="AK15" s="188"/>
    </row>
    <row r="16" spans="1:37" ht="90" customHeight="1" x14ac:dyDescent="0.3">
      <c r="A16" s="433" t="str">
        <f>'Resource impact template'!A4</f>
        <v>Remote monitoring device costs</v>
      </c>
      <c r="B16" s="440"/>
      <c r="C16" s="359" t="s">
        <v>494</v>
      </c>
      <c r="D16" s="250" t="s">
        <v>495</v>
      </c>
      <c r="E16" s="250" t="s">
        <v>496</v>
      </c>
      <c r="F16" s="250" t="s">
        <v>497</v>
      </c>
      <c r="G16" s="359" t="s">
        <v>498</v>
      </c>
      <c r="H16" s="360" t="s">
        <v>499</v>
      </c>
      <c r="I16" s="251" t="s">
        <v>500</v>
      </c>
      <c r="J16" s="251" t="s">
        <v>501</v>
      </c>
      <c r="K16" s="251" t="s">
        <v>502</v>
      </c>
      <c r="L16" s="361" t="s">
        <v>503</v>
      </c>
      <c r="N16" s="349"/>
      <c r="O16" s="349"/>
      <c r="P16" s="349"/>
      <c r="Q16" s="349"/>
      <c r="R16" s="349"/>
      <c r="S16" s="349"/>
      <c r="T16" s="349"/>
      <c r="U16" s="349"/>
      <c r="V16" s="349"/>
      <c r="W16" s="349"/>
    </row>
    <row r="17" spans="1:37" x14ac:dyDescent="0.3">
      <c r="A17" s="434" t="s">
        <v>467</v>
      </c>
      <c r="B17" s="441"/>
      <c r="C17" s="445"/>
      <c r="D17" s="447"/>
      <c r="E17" s="447"/>
      <c r="F17" s="447"/>
      <c r="G17" s="356"/>
      <c r="H17" s="446"/>
      <c r="I17" s="448"/>
      <c r="J17" s="448"/>
      <c r="K17" s="448"/>
      <c r="L17" s="357"/>
    </row>
    <row r="18" spans="1:37" x14ac:dyDescent="0.3">
      <c r="A18" s="435" t="str">
        <f>'Assumptions input'!A21</f>
        <v>People using standard of care</v>
      </c>
      <c r="B18" s="441"/>
      <c r="C18" s="544"/>
      <c r="D18" s="544"/>
      <c r="E18" s="544"/>
      <c r="F18" s="544"/>
      <c r="G18" s="545"/>
      <c r="H18" s="546"/>
      <c r="I18" s="544"/>
      <c r="J18" s="544"/>
      <c r="K18" s="544"/>
      <c r="L18" s="547"/>
      <c r="N18" s="188"/>
      <c r="O18" s="188"/>
      <c r="P18" s="188"/>
      <c r="Q18" s="188"/>
      <c r="R18" s="188"/>
      <c r="S18" s="350"/>
      <c r="T18" s="350"/>
      <c r="U18" s="350"/>
      <c r="V18" s="350"/>
      <c r="W18" s="350"/>
      <c r="Y18" s="188">
        <f>C18</f>
        <v>0</v>
      </c>
      <c r="Z18" s="188">
        <f>C18+N18</f>
        <v>0</v>
      </c>
      <c r="AA18" s="188">
        <f t="shared" ref="Z18:AD24" si="0">D18+O18</f>
        <v>0</v>
      </c>
      <c r="AB18" s="188">
        <f t="shared" si="0"/>
        <v>0</v>
      </c>
      <c r="AC18" s="188">
        <f t="shared" si="0"/>
        <v>0</v>
      </c>
      <c r="AD18" s="188">
        <f t="shared" si="0"/>
        <v>0</v>
      </c>
      <c r="AF18" s="188">
        <f>(C18*B18)/1000</f>
        <v>0</v>
      </c>
      <c r="AG18" s="188">
        <f>$AF18+S18</f>
        <v>0</v>
      </c>
      <c r="AH18" s="188">
        <f t="shared" ref="AH18:AK24" si="1">$AF18+T18</f>
        <v>0</v>
      </c>
      <c r="AI18" s="188">
        <f t="shared" si="1"/>
        <v>0</v>
      </c>
      <c r="AJ18" s="188">
        <f t="shared" si="1"/>
        <v>0</v>
      </c>
      <c r="AK18" s="188">
        <f t="shared" si="1"/>
        <v>0</v>
      </c>
    </row>
    <row r="19" spans="1:37" x14ac:dyDescent="0.3">
      <c r="A19" s="436" t="str">
        <f>'Assumptions input'!A22</f>
        <v xml:space="preserve">People using Personal KinetiGraph (PKG) </v>
      </c>
      <c r="B19" s="442"/>
      <c r="C19" s="544"/>
      <c r="D19" s="544"/>
      <c r="E19" s="544"/>
      <c r="F19" s="544"/>
      <c r="G19" s="545"/>
      <c r="H19" s="546"/>
      <c r="I19" s="544"/>
      <c r="J19" s="544"/>
      <c r="K19" s="544"/>
      <c r="L19" s="547"/>
      <c r="N19" s="188"/>
      <c r="O19" s="188"/>
      <c r="P19" s="188"/>
      <c r="Q19" s="188"/>
      <c r="R19" s="188"/>
      <c r="S19" s="350"/>
      <c r="T19" s="350"/>
      <c r="U19" s="350"/>
      <c r="V19" s="350"/>
      <c r="W19" s="350"/>
      <c r="Y19" s="188"/>
      <c r="Z19" s="188"/>
      <c r="AA19" s="188"/>
      <c r="AB19" s="188"/>
      <c r="AC19" s="188"/>
      <c r="AD19" s="188"/>
      <c r="AF19" s="188"/>
      <c r="AG19" s="188"/>
      <c r="AH19" s="188"/>
      <c r="AI19" s="188"/>
      <c r="AJ19" s="188"/>
      <c r="AK19" s="188"/>
    </row>
    <row r="20" spans="1:37" x14ac:dyDescent="0.3">
      <c r="A20" s="436" t="str">
        <f>'Assumptions input'!A23</f>
        <v xml:space="preserve">People using Kinesia 360 </v>
      </c>
      <c r="B20" s="442"/>
      <c r="C20" s="544"/>
      <c r="D20" s="544"/>
      <c r="E20" s="544"/>
      <c r="F20" s="544"/>
      <c r="G20" s="545"/>
      <c r="H20" s="546"/>
      <c r="I20" s="544"/>
      <c r="J20" s="544"/>
      <c r="K20" s="544"/>
      <c r="L20" s="547"/>
      <c r="N20" s="188"/>
      <c r="O20" s="188"/>
      <c r="P20" s="188"/>
      <c r="Q20" s="188"/>
      <c r="R20" s="188"/>
      <c r="S20" s="350"/>
      <c r="T20" s="350"/>
      <c r="U20" s="350"/>
      <c r="V20" s="350"/>
      <c r="W20" s="350"/>
      <c r="Y20" s="188"/>
      <c r="Z20" s="188"/>
      <c r="AA20" s="188"/>
      <c r="AB20" s="188"/>
      <c r="AC20" s="188"/>
      <c r="AD20" s="188"/>
      <c r="AF20" s="188"/>
      <c r="AG20" s="188"/>
      <c r="AH20" s="188"/>
      <c r="AI20" s="188"/>
      <c r="AJ20" s="188"/>
      <c r="AK20" s="188"/>
    </row>
    <row r="21" spans="1:37" x14ac:dyDescent="0.3">
      <c r="A21" s="436" t="str">
        <f>'Assumptions input'!A24</f>
        <v xml:space="preserve">People using Kinesia U </v>
      </c>
      <c r="B21" s="442"/>
      <c r="C21" s="544"/>
      <c r="D21" s="544"/>
      <c r="E21" s="544"/>
      <c r="F21" s="544"/>
      <c r="G21" s="545"/>
      <c r="H21" s="546"/>
      <c r="I21" s="544"/>
      <c r="J21" s="544"/>
      <c r="K21" s="544"/>
      <c r="L21" s="547"/>
      <c r="N21" s="188"/>
      <c r="O21" s="188"/>
      <c r="P21" s="188"/>
      <c r="Q21" s="188"/>
      <c r="R21" s="188"/>
      <c r="S21" s="350"/>
      <c r="T21" s="350"/>
      <c r="U21" s="350"/>
      <c r="V21" s="350"/>
      <c r="W21" s="350"/>
      <c r="Y21" s="188"/>
      <c r="Z21" s="188"/>
      <c r="AA21" s="188"/>
      <c r="AB21" s="188"/>
      <c r="AC21" s="188"/>
      <c r="AD21" s="188"/>
      <c r="AF21" s="188"/>
      <c r="AG21" s="188"/>
      <c r="AH21" s="188"/>
      <c r="AI21" s="188"/>
      <c r="AJ21" s="188"/>
      <c r="AK21" s="188"/>
    </row>
    <row r="22" spans="1:37" x14ac:dyDescent="0.3">
      <c r="A22" s="436" t="str">
        <f>'Assumptions input'!A25</f>
        <v>People using PDMonitor</v>
      </c>
      <c r="B22" s="442"/>
      <c r="C22" s="544"/>
      <c r="D22" s="544"/>
      <c r="E22" s="544"/>
      <c r="F22" s="544"/>
      <c r="G22" s="545"/>
      <c r="H22" s="546"/>
      <c r="I22" s="544"/>
      <c r="J22" s="544"/>
      <c r="K22" s="544"/>
      <c r="L22" s="547"/>
      <c r="N22" s="188"/>
      <c r="O22" s="188"/>
      <c r="P22" s="188"/>
      <c r="Q22" s="188"/>
      <c r="R22" s="188"/>
      <c r="S22" s="350"/>
      <c r="T22" s="350"/>
      <c r="U22" s="350"/>
      <c r="V22" s="350"/>
      <c r="W22" s="350"/>
      <c r="Y22" s="188"/>
      <c r="Z22" s="188"/>
      <c r="AA22" s="188"/>
      <c r="AB22" s="188"/>
      <c r="AC22" s="188"/>
      <c r="AD22" s="188"/>
      <c r="AF22" s="188"/>
      <c r="AG22" s="188"/>
      <c r="AH22" s="188"/>
      <c r="AI22" s="188"/>
      <c r="AJ22" s="188"/>
      <c r="AK22" s="188"/>
    </row>
    <row r="23" spans="1:37" x14ac:dyDescent="0.3">
      <c r="A23" s="436" t="str">
        <f>'Assumptions input'!A26</f>
        <v xml:space="preserve">People using STAT-ON </v>
      </c>
      <c r="B23" s="442"/>
      <c r="C23" s="544"/>
      <c r="D23" s="544"/>
      <c r="E23" s="544"/>
      <c r="F23" s="544"/>
      <c r="G23" s="545"/>
      <c r="H23" s="546"/>
      <c r="I23" s="544"/>
      <c r="J23" s="544"/>
      <c r="K23" s="544"/>
      <c r="L23" s="547"/>
      <c r="N23" s="188"/>
      <c r="O23" s="188"/>
      <c r="P23" s="188"/>
      <c r="Q23" s="188"/>
      <c r="R23" s="188"/>
      <c r="S23" s="350"/>
      <c r="T23" s="350"/>
      <c r="U23" s="350"/>
      <c r="V23" s="350"/>
      <c r="W23" s="350"/>
      <c r="Y23" s="188"/>
      <c r="Z23" s="188"/>
      <c r="AA23" s="188"/>
      <c r="AB23" s="188"/>
      <c r="AC23" s="188"/>
      <c r="AD23" s="188"/>
      <c r="AF23" s="188"/>
      <c r="AG23" s="188"/>
      <c r="AH23" s="188"/>
      <c r="AI23" s="188"/>
      <c r="AJ23" s="188"/>
      <c r="AK23" s="188"/>
    </row>
    <row r="24" spans="1:37" ht="15" thickBot="1" x14ac:dyDescent="0.35">
      <c r="A24" s="443" t="s">
        <v>677</v>
      </c>
      <c r="B24" s="353"/>
      <c r="C24" s="344">
        <f t="shared" ref="C24:L24" si="2">SUM(C18:C23)</f>
        <v>0</v>
      </c>
      <c r="D24" s="344">
        <f t="shared" si="2"/>
        <v>0</v>
      </c>
      <c r="E24" s="344">
        <f t="shared" si="2"/>
        <v>0</v>
      </c>
      <c r="F24" s="344">
        <f t="shared" si="2"/>
        <v>0</v>
      </c>
      <c r="G24" s="345">
        <f t="shared" si="2"/>
        <v>0</v>
      </c>
      <c r="H24" s="346">
        <f t="shared" si="2"/>
        <v>0</v>
      </c>
      <c r="I24" s="347">
        <f t="shared" si="2"/>
        <v>0</v>
      </c>
      <c r="J24" s="347">
        <f t="shared" si="2"/>
        <v>0</v>
      </c>
      <c r="K24" s="347">
        <f t="shared" si="2"/>
        <v>0</v>
      </c>
      <c r="L24" s="348">
        <f t="shared" si="2"/>
        <v>0</v>
      </c>
      <c r="M24" s="333"/>
      <c r="N24" s="351"/>
      <c r="O24" s="351"/>
      <c r="P24" s="351"/>
      <c r="Q24" s="351"/>
      <c r="R24" s="351"/>
      <c r="S24" s="352"/>
      <c r="T24" s="352"/>
      <c r="U24" s="352"/>
      <c r="V24" s="352"/>
      <c r="W24" s="352"/>
      <c r="Y24" s="188">
        <f>C24</f>
        <v>0</v>
      </c>
      <c r="Z24" s="188">
        <f t="shared" si="0"/>
        <v>0</v>
      </c>
      <c r="AA24" s="188">
        <f t="shared" si="0"/>
        <v>0</v>
      </c>
      <c r="AB24" s="188">
        <f t="shared" si="0"/>
        <v>0</v>
      </c>
      <c r="AC24" s="188">
        <f t="shared" si="0"/>
        <v>0</v>
      </c>
      <c r="AD24" s="188">
        <f t="shared" si="0"/>
        <v>0</v>
      </c>
      <c r="AF24" s="188">
        <f>(C24*B24)/1000</f>
        <v>0</v>
      </c>
      <c r="AG24" s="188">
        <f>$AF24+S24</f>
        <v>0</v>
      </c>
      <c r="AH24" s="188">
        <f t="shared" si="1"/>
        <v>0</v>
      </c>
      <c r="AI24" s="188">
        <f t="shared" si="1"/>
        <v>0</v>
      </c>
      <c r="AJ24" s="188">
        <f t="shared" si="1"/>
        <v>0</v>
      </c>
      <c r="AK24" s="188">
        <f t="shared" si="1"/>
        <v>0</v>
      </c>
    </row>
    <row r="25" spans="1:37" ht="15" thickBot="1" x14ac:dyDescent="0.35">
      <c r="A25" s="307"/>
      <c r="B25" s="218"/>
      <c r="C25" s="218"/>
      <c r="D25" s="218"/>
      <c r="E25" s="218"/>
      <c r="F25" s="218"/>
      <c r="G25" s="218"/>
      <c r="H25" s="218"/>
      <c r="I25" s="218"/>
      <c r="J25" s="218"/>
      <c r="K25" s="218"/>
      <c r="L25" s="218"/>
      <c r="M25" s="218"/>
      <c r="N25" s="218"/>
      <c r="O25" s="218"/>
      <c r="P25" s="218"/>
      <c r="Q25" s="218"/>
      <c r="R25" s="218"/>
      <c r="S25" s="218"/>
      <c r="T25" s="218"/>
      <c r="U25" s="218"/>
      <c r="V25" s="218"/>
      <c r="W25" s="218"/>
      <c r="AG25" s="188"/>
      <c r="AH25" s="188"/>
      <c r="AI25" s="188"/>
      <c r="AJ25" s="188"/>
      <c r="AK25" s="188"/>
    </row>
    <row r="26" spans="1:37" ht="86.4" x14ac:dyDescent="0.3">
      <c r="A26" s="425" t="str">
        <f>A16</f>
        <v>Remote monitoring device costs</v>
      </c>
      <c r="B26" s="358" t="s">
        <v>458</v>
      </c>
      <c r="C26" s="269" t="s">
        <v>705</v>
      </c>
      <c r="D26" s="268" t="s">
        <v>706</v>
      </c>
      <c r="E26" s="268" t="s">
        <v>707</v>
      </c>
      <c r="F26" s="268" t="s">
        <v>708</v>
      </c>
      <c r="G26" s="426" t="s">
        <v>709</v>
      </c>
      <c r="H26" s="427" t="s">
        <v>710</v>
      </c>
      <c r="I26" s="270" t="s">
        <v>711</v>
      </c>
      <c r="J26" s="270" t="s">
        <v>712</v>
      </c>
      <c r="K26" s="270" t="s">
        <v>713</v>
      </c>
      <c r="L26" s="428" t="s">
        <v>714</v>
      </c>
      <c r="M26" s="218"/>
      <c r="N26" s="429" t="s">
        <v>484</v>
      </c>
      <c r="O26" s="430" t="s">
        <v>485</v>
      </c>
      <c r="P26" s="430" t="s">
        <v>486</v>
      </c>
      <c r="Q26" s="430" t="s">
        <v>487</v>
      </c>
      <c r="R26" s="431" t="s">
        <v>488</v>
      </c>
      <c r="S26" s="429" t="s">
        <v>489</v>
      </c>
      <c r="T26" s="430" t="s">
        <v>490</v>
      </c>
      <c r="U26" s="430" t="s">
        <v>491</v>
      </c>
      <c r="V26" s="430" t="s">
        <v>492</v>
      </c>
      <c r="W26" s="431" t="s">
        <v>493</v>
      </c>
      <c r="AG26" s="188"/>
      <c r="AH26" s="188"/>
      <c r="AI26" s="188"/>
      <c r="AJ26" s="188"/>
      <c r="AK26" s="188"/>
    </row>
    <row r="27" spans="1:37" x14ac:dyDescent="0.3">
      <c r="A27" s="265" t="str">
        <f t="shared" ref="A27:A32" si="3">A18</f>
        <v>People using standard of care</v>
      </c>
      <c r="B27" s="195">
        <f>'Resource impact template'!B5</f>
        <v>0</v>
      </c>
      <c r="C27" s="194">
        <f t="shared" ref="C27:L27" si="4">C18*C13</f>
        <v>0</v>
      </c>
      <c r="D27" s="194">
        <f t="shared" si="4"/>
        <v>0</v>
      </c>
      <c r="E27" s="194">
        <f t="shared" si="4"/>
        <v>0</v>
      </c>
      <c r="F27" s="194">
        <f t="shared" si="4"/>
        <v>0</v>
      </c>
      <c r="G27" s="281">
        <f t="shared" si="4"/>
        <v>0</v>
      </c>
      <c r="H27" s="222">
        <f t="shared" si="4"/>
        <v>0</v>
      </c>
      <c r="I27" s="194">
        <f t="shared" si="4"/>
        <v>0</v>
      </c>
      <c r="J27" s="194">
        <f t="shared" si="4"/>
        <v>0</v>
      </c>
      <c r="K27" s="194">
        <f t="shared" si="4"/>
        <v>0</v>
      </c>
      <c r="L27" s="281">
        <f t="shared" si="4"/>
        <v>0</v>
      </c>
      <c r="M27" s="218"/>
      <c r="N27" s="222">
        <f>H27-C27</f>
        <v>0</v>
      </c>
      <c r="O27" s="194">
        <f>I27-D27</f>
        <v>0</v>
      </c>
      <c r="P27" s="194">
        <f>J27-E27</f>
        <v>0</v>
      </c>
      <c r="Q27" s="194">
        <f>K27-F27</f>
        <v>0</v>
      </c>
      <c r="R27" s="281">
        <f>L27-G27</f>
        <v>0</v>
      </c>
      <c r="S27" s="223">
        <f>N27*$B27/1000</f>
        <v>0</v>
      </c>
      <c r="T27" s="195">
        <f t="shared" ref="T27:T32" si="5">O27*$B27/1000</f>
        <v>0</v>
      </c>
      <c r="U27" s="195">
        <f t="shared" ref="U27:U32" si="6">P27*$B27/1000</f>
        <v>0</v>
      </c>
      <c r="V27" s="195">
        <f t="shared" ref="V27:V28" si="7">Q27*$B27/1000</f>
        <v>0</v>
      </c>
      <c r="W27" s="196">
        <f t="shared" ref="W27:W32" si="8">R27*$B27/1000</f>
        <v>0</v>
      </c>
      <c r="AG27" s="188"/>
      <c r="AH27" s="188"/>
      <c r="AI27" s="188"/>
      <c r="AJ27" s="188"/>
      <c r="AK27" s="188"/>
    </row>
    <row r="28" spans="1:37" x14ac:dyDescent="0.3">
      <c r="A28" s="265" t="str">
        <f t="shared" si="3"/>
        <v xml:space="preserve">People using Personal KinetiGraph (PKG) </v>
      </c>
      <c r="B28" s="195">
        <f>'Resource impact template'!B6</f>
        <v>450</v>
      </c>
      <c r="C28" s="194">
        <f>C19*C13</f>
        <v>0</v>
      </c>
      <c r="D28" s="194">
        <f>D19*D13</f>
        <v>0</v>
      </c>
      <c r="E28" s="194">
        <f>E19*$E$13</f>
        <v>0</v>
      </c>
      <c r="F28" s="194">
        <f>F19*$F$13</f>
        <v>0</v>
      </c>
      <c r="G28" s="281">
        <f>G19*$G$13</f>
        <v>0</v>
      </c>
      <c r="H28" s="222">
        <f>H19*H13</f>
        <v>0</v>
      </c>
      <c r="I28" s="194">
        <f>I19*I13</f>
        <v>0</v>
      </c>
      <c r="J28" s="194">
        <f>J19*J13</f>
        <v>0</v>
      </c>
      <c r="K28" s="194">
        <f>K19*K13</f>
        <v>0</v>
      </c>
      <c r="L28" s="281">
        <f>L19*L13</f>
        <v>0</v>
      </c>
      <c r="M28" s="218"/>
      <c r="N28" s="222">
        <f t="shared" ref="N28:N32" si="9">H28-C28</f>
        <v>0</v>
      </c>
      <c r="O28" s="194">
        <f t="shared" ref="O28:O32" si="10">I28-D28</f>
        <v>0</v>
      </c>
      <c r="P28" s="194">
        <f t="shared" ref="P28:P32" si="11">J28-E28</f>
        <v>0</v>
      </c>
      <c r="Q28" s="194">
        <f t="shared" ref="Q28:Q32" si="12">K28-F28</f>
        <v>0</v>
      </c>
      <c r="R28" s="281">
        <f t="shared" ref="R28:R32" si="13">L28-G28</f>
        <v>0</v>
      </c>
      <c r="S28" s="223">
        <f t="shared" ref="S28:S32" si="14">N28*$B28/1000</f>
        <v>0</v>
      </c>
      <c r="T28" s="195">
        <f t="shared" si="5"/>
        <v>0</v>
      </c>
      <c r="U28" s="195">
        <f t="shared" si="6"/>
        <v>0</v>
      </c>
      <c r="V28" s="195">
        <f t="shared" si="7"/>
        <v>0</v>
      </c>
      <c r="W28" s="196">
        <f t="shared" si="8"/>
        <v>0</v>
      </c>
      <c r="AG28" s="188"/>
      <c r="AH28" s="188"/>
      <c r="AI28" s="188"/>
      <c r="AJ28" s="188"/>
      <c r="AK28" s="188"/>
    </row>
    <row r="29" spans="1:37" x14ac:dyDescent="0.3">
      <c r="A29" s="265" t="str">
        <f t="shared" si="3"/>
        <v xml:space="preserve">People using Kinesia 360 </v>
      </c>
      <c r="B29" s="195">
        <f>'Resource impact template'!B7</f>
        <v>2688</v>
      </c>
      <c r="C29" s="194">
        <f t="shared" ref="C29:L29" si="15">C20*C13</f>
        <v>0</v>
      </c>
      <c r="D29" s="194">
        <f t="shared" si="15"/>
        <v>0</v>
      </c>
      <c r="E29" s="194">
        <f t="shared" si="15"/>
        <v>0</v>
      </c>
      <c r="F29" s="194">
        <f t="shared" si="15"/>
        <v>0</v>
      </c>
      <c r="G29" s="281">
        <f t="shared" si="15"/>
        <v>0</v>
      </c>
      <c r="H29" s="222">
        <f t="shared" si="15"/>
        <v>0</v>
      </c>
      <c r="I29" s="194">
        <f t="shared" si="15"/>
        <v>0</v>
      </c>
      <c r="J29" s="194">
        <f t="shared" si="15"/>
        <v>0</v>
      </c>
      <c r="K29" s="194">
        <f t="shared" si="15"/>
        <v>0</v>
      </c>
      <c r="L29" s="281">
        <f t="shared" si="15"/>
        <v>0</v>
      </c>
      <c r="M29" s="218"/>
      <c r="N29" s="222">
        <f t="shared" si="9"/>
        <v>0</v>
      </c>
      <c r="O29" s="194">
        <f t="shared" si="10"/>
        <v>0</v>
      </c>
      <c r="P29" s="194">
        <f t="shared" si="11"/>
        <v>0</v>
      </c>
      <c r="Q29" s="194">
        <f t="shared" si="12"/>
        <v>0</v>
      </c>
      <c r="R29" s="281">
        <f t="shared" si="13"/>
        <v>0</v>
      </c>
      <c r="S29" s="223">
        <f t="shared" si="14"/>
        <v>0</v>
      </c>
      <c r="T29" s="195">
        <f t="shared" si="5"/>
        <v>0</v>
      </c>
      <c r="U29" s="195">
        <f t="shared" si="6"/>
        <v>0</v>
      </c>
      <c r="V29" s="195">
        <f>Q29*$B29/1000</f>
        <v>0</v>
      </c>
      <c r="W29" s="196">
        <f t="shared" si="8"/>
        <v>0</v>
      </c>
      <c r="AG29" s="188"/>
      <c r="AH29" s="188"/>
      <c r="AI29" s="188"/>
      <c r="AJ29" s="188"/>
      <c r="AK29" s="188"/>
    </row>
    <row r="30" spans="1:37" x14ac:dyDescent="0.3">
      <c r="A30" s="265" t="str">
        <f t="shared" si="3"/>
        <v xml:space="preserve">People using Kinesia U </v>
      </c>
      <c r="B30" s="195">
        <f>'Resource impact template'!B8</f>
        <v>768</v>
      </c>
      <c r="C30" s="194">
        <f t="shared" ref="C30:L30" si="16">C21*C13</f>
        <v>0</v>
      </c>
      <c r="D30" s="194">
        <f t="shared" si="16"/>
        <v>0</v>
      </c>
      <c r="E30" s="194">
        <f t="shared" si="16"/>
        <v>0</v>
      </c>
      <c r="F30" s="194">
        <f t="shared" si="16"/>
        <v>0</v>
      </c>
      <c r="G30" s="281">
        <f t="shared" si="16"/>
        <v>0</v>
      </c>
      <c r="H30" s="222">
        <f t="shared" si="16"/>
        <v>0</v>
      </c>
      <c r="I30" s="194">
        <f t="shared" si="16"/>
        <v>0</v>
      </c>
      <c r="J30" s="194">
        <f t="shared" si="16"/>
        <v>0</v>
      </c>
      <c r="K30" s="194">
        <f t="shared" si="16"/>
        <v>0</v>
      </c>
      <c r="L30" s="281">
        <f t="shared" si="16"/>
        <v>0</v>
      </c>
      <c r="M30" s="218"/>
      <c r="N30" s="222">
        <f t="shared" si="9"/>
        <v>0</v>
      </c>
      <c r="O30" s="194">
        <f t="shared" si="10"/>
        <v>0</v>
      </c>
      <c r="P30" s="194">
        <f t="shared" si="11"/>
        <v>0</v>
      </c>
      <c r="Q30" s="194">
        <f t="shared" si="12"/>
        <v>0</v>
      </c>
      <c r="R30" s="281">
        <f t="shared" si="13"/>
        <v>0</v>
      </c>
      <c r="S30" s="223">
        <f t="shared" si="14"/>
        <v>0</v>
      </c>
      <c r="T30" s="195">
        <f t="shared" si="5"/>
        <v>0</v>
      </c>
      <c r="U30" s="195">
        <f t="shared" si="6"/>
        <v>0</v>
      </c>
      <c r="V30" s="195">
        <f t="shared" ref="V30:V32" si="17">Q30*$B30/1000</f>
        <v>0</v>
      </c>
      <c r="W30" s="196">
        <f t="shared" si="8"/>
        <v>0</v>
      </c>
      <c r="AG30" s="188"/>
      <c r="AH30" s="188"/>
      <c r="AI30" s="188"/>
      <c r="AJ30" s="188"/>
      <c r="AK30" s="188"/>
    </row>
    <row r="31" spans="1:37" x14ac:dyDescent="0.3">
      <c r="A31" s="265" t="str">
        <f t="shared" si="3"/>
        <v>People using PDMonitor</v>
      </c>
      <c r="B31" s="195">
        <f>'Resource impact template'!B9</f>
        <v>4200</v>
      </c>
      <c r="C31" s="194">
        <f t="shared" ref="C31:L31" si="18">C22*C13</f>
        <v>0</v>
      </c>
      <c r="D31" s="194">
        <f t="shared" si="18"/>
        <v>0</v>
      </c>
      <c r="E31" s="194">
        <f t="shared" si="18"/>
        <v>0</v>
      </c>
      <c r="F31" s="194">
        <f t="shared" si="18"/>
        <v>0</v>
      </c>
      <c r="G31" s="281">
        <f t="shared" si="18"/>
        <v>0</v>
      </c>
      <c r="H31" s="222">
        <f t="shared" si="18"/>
        <v>0</v>
      </c>
      <c r="I31" s="194">
        <f t="shared" si="18"/>
        <v>0</v>
      </c>
      <c r="J31" s="194">
        <f t="shared" si="18"/>
        <v>0</v>
      </c>
      <c r="K31" s="194">
        <f t="shared" si="18"/>
        <v>0</v>
      </c>
      <c r="L31" s="281">
        <f t="shared" si="18"/>
        <v>0</v>
      </c>
      <c r="M31" s="218"/>
      <c r="N31" s="222">
        <f t="shared" si="9"/>
        <v>0</v>
      </c>
      <c r="O31" s="194">
        <f t="shared" si="10"/>
        <v>0</v>
      </c>
      <c r="P31" s="194">
        <f t="shared" si="11"/>
        <v>0</v>
      </c>
      <c r="Q31" s="194">
        <f t="shared" si="12"/>
        <v>0</v>
      </c>
      <c r="R31" s="281">
        <f t="shared" si="13"/>
        <v>0</v>
      </c>
      <c r="S31" s="223">
        <f t="shared" si="14"/>
        <v>0</v>
      </c>
      <c r="T31" s="195">
        <f t="shared" si="5"/>
        <v>0</v>
      </c>
      <c r="U31" s="195">
        <f t="shared" si="6"/>
        <v>0</v>
      </c>
      <c r="V31" s="195">
        <f t="shared" si="17"/>
        <v>0</v>
      </c>
      <c r="W31" s="196">
        <f t="shared" si="8"/>
        <v>0</v>
      </c>
      <c r="AG31" s="188"/>
      <c r="AH31" s="188"/>
      <c r="AI31" s="188"/>
      <c r="AJ31" s="188"/>
      <c r="AK31" s="188"/>
    </row>
    <row r="32" spans="1:37" x14ac:dyDescent="0.3">
      <c r="A32" s="265" t="str">
        <f t="shared" si="3"/>
        <v xml:space="preserve">People using STAT-ON </v>
      </c>
      <c r="B32" s="195">
        <f>'Resource impact template'!B10</f>
        <v>1600</v>
      </c>
      <c r="C32" s="194">
        <f t="shared" ref="C32:L32" si="19">C23*C13</f>
        <v>0</v>
      </c>
      <c r="D32" s="194">
        <f t="shared" si="19"/>
        <v>0</v>
      </c>
      <c r="E32" s="194">
        <f t="shared" si="19"/>
        <v>0</v>
      </c>
      <c r="F32" s="194">
        <f t="shared" si="19"/>
        <v>0</v>
      </c>
      <c r="G32" s="281">
        <f t="shared" si="19"/>
        <v>0</v>
      </c>
      <c r="H32" s="222">
        <f t="shared" si="19"/>
        <v>0</v>
      </c>
      <c r="I32" s="194">
        <f t="shared" si="19"/>
        <v>0</v>
      </c>
      <c r="J32" s="194">
        <f t="shared" si="19"/>
        <v>0</v>
      </c>
      <c r="K32" s="194">
        <f t="shared" si="19"/>
        <v>0</v>
      </c>
      <c r="L32" s="281">
        <f t="shared" si="19"/>
        <v>0</v>
      </c>
      <c r="M32" s="218"/>
      <c r="N32" s="222">
        <f t="shared" si="9"/>
        <v>0</v>
      </c>
      <c r="O32" s="194">
        <f t="shared" si="10"/>
        <v>0</v>
      </c>
      <c r="P32" s="194">
        <f t="shared" si="11"/>
        <v>0</v>
      </c>
      <c r="Q32" s="194">
        <f t="shared" si="12"/>
        <v>0</v>
      </c>
      <c r="R32" s="281">
        <f t="shared" si="13"/>
        <v>0</v>
      </c>
      <c r="S32" s="223">
        <f t="shared" si="14"/>
        <v>0</v>
      </c>
      <c r="T32" s="195">
        <f t="shared" si="5"/>
        <v>0</v>
      </c>
      <c r="U32" s="195">
        <f t="shared" si="6"/>
        <v>0</v>
      </c>
      <c r="V32" s="195">
        <f t="shared" si="17"/>
        <v>0</v>
      </c>
      <c r="W32" s="196">
        <f t="shared" si="8"/>
        <v>0</v>
      </c>
      <c r="AG32" s="188"/>
      <c r="AH32" s="188"/>
      <c r="AI32" s="188"/>
      <c r="AJ32" s="188"/>
      <c r="AK32" s="188"/>
    </row>
    <row r="33" spans="1:37" ht="15" thickBot="1" x14ac:dyDescent="0.35">
      <c r="A33" s="444" t="s">
        <v>678</v>
      </c>
      <c r="B33" s="390"/>
      <c r="C33" s="197">
        <f t="shared" ref="C33:L33" si="20">SUM(C27:C32)</f>
        <v>0</v>
      </c>
      <c r="D33" s="197">
        <f t="shared" si="20"/>
        <v>0</v>
      </c>
      <c r="E33" s="197">
        <f t="shared" si="20"/>
        <v>0</v>
      </c>
      <c r="F33" s="197">
        <f t="shared" si="20"/>
        <v>0</v>
      </c>
      <c r="G33" s="282">
        <f t="shared" si="20"/>
        <v>0</v>
      </c>
      <c r="H33" s="280">
        <f t="shared" si="20"/>
        <v>0</v>
      </c>
      <c r="I33" s="283">
        <f t="shared" si="20"/>
        <v>0</v>
      </c>
      <c r="J33" s="283">
        <f t="shared" si="20"/>
        <v>0</v>
      </c>
      <c r="K33" s="283">
        <f t="shared" si="20"/>
        <v>0</v>
      </c>
      <c r="L33" s="282">
        <f t="shared" si="20"/>
        <v>0</v>
      </c>
      <c r="M33" s="218"/>
      <c r="N33" s="422">
        <f t="shared" ref="N33:W33" si="21">SUM(N27:N32)</f>
        <v>0</v>
      </c>
      <c r="O33" s="197">
        <f t="shared" si="21"/>
        <v>0</v>
      </c>
      <c r="P33" s="197">
        <f t="shared" si="21"/>
        <v>0</v>
      </c>
      <c r="Q33" s="197">
        <f t="shared" si="21"/>
        <v>0</v>
      </c>
      <c r="R33" s="282">
        <f t="shared" si="21"/>
        <v>0</v>
      </c>
      <c r="S33" s="224">
        <f t="shared" si="21"/>
        <v>0</v>
      </c>
      <c r="T33" s="198">
        <f t="shared" si="21"/>
        <v>0</v>
      </c>
      <c r="U33" s="198">
        <f t="shared" si="21"/>
        <v>0</v>
      </c>
      <c r="V33" s="198">
        <f t="shared" si="21"/>
        <v>0</v>
      </c>
      <c r="W33" s="199">
        <f t="shared" si="21"/>
        <v>0</v>
      </c>
      <c r="X33" s="468" t="s">
        <v>3</v>
      </c>
      <c r="AG33" s="188"/>
      <c r="AH33" s="188"/>
      <c r="AI33" s="188"/>
      <c r="AJ33" s="188"/>
      <c r="AK33" s="188"/>
    </row>
    <row r="34" spans="1:37" ht="15" thickBot="1" x14ac:dyDescent="0.35">
      <c r="A34" s="379"/>
      <c r="B34" s="218"/>
      <c r="C34" s="218"/>
      <c r="D34" s="218"/>
      <c r="E34" s="218"/>
      <c r="F34" s="218"/>
      <c r="G34" s="218"/>
      <c r="H34" s="218"/>
      <c r="I34" s="218"/>
      <c r="J34" s="218"/>
      <c r="K34" s="218"/>
      <c r="L34" s="218"/>
      <c r="M34" s="218"/>
      <c r="N34" s="218"/>
      <c r="O34" s="218"/>
      <c r="P34" s="218"/>
      <c r="Q34" s="218"/>
      <c r="R34" s="218"/>
      <c r="S34" s="218"/>
      <c r="T34" s="218"/>
      <c r="U34" s="218"/>
      <c r="V34" s="218"/>
      <c r="W34" s="218"/>
      <c r="AG34" s="188"/>
      <c r="AH34" s="188"/>
      <c r="AI34" s="188"/>
      <c r="AJ34" s="188"/>
      <c r="AK34" s="188"/>
    </row>
    <row r="35" spans="1:37" x14ac:dyDescent="0.3">
      <c r="A35" s="392" t="str">
        <f>'Resource impact template'!A13</f>
        <v>Face to face appointments (clinical or non-clinical led)</v>
      </c>
      <c r="B35" s="423"/>
      <c r="C35" s="423"/>
      <c r="D35" s="423"/>
      <c r="E35" s="423"/>
      <c r="F35" s="423"/>
      <c r="G35" s="423"/>
      <c r="H35" s="423"/>
      <c r="I35" s="423"/>
      <c r="J35" s="423"/>
      <c r="K35" s="423"/>
      <c r="L35" s="424"/>
      <c r="M35" s="218"/>
      <c r="N35" s="486"/>
      <c r="O35" s="423"/>
      <c r="P35" s="423"/>
      <c r="Q35" s="423"/>
      <c r="R35" s="423"/>
      <c r="S35" s="423"/>
      <c r="T35" s="423"/>
      <c r="U35" s="423"/>
      <c r="V35" s="423"/>
      <c r="W35" s="424"/>
      <c r="AG35" s="188"/>
      <c r="AH35" s="188"/>
      <c r="AI35" s="188"/>
      <c r="AJ35" s="188"/>
      <c r="AK35" s="188"/>
    </row>
    <row r="36" spans="1:37" x14ac:dyDescent="0.3">
      <c r="A36" s="354" t="str">
        <f>'Resource impact template'!A23</f>
        <v>People using standard of care</v>
      </c>
      <c r="B36" s="355">
        <f>'Resource impact template'!B14</f>
        <v>226.05</v>
      </c>
      <c r="C36" s="418">
        <f>C27*'Assumptions input'!B30*'Unit costs'!$C$47</f>
        <v>0</v>
      </c>
      <c r="D36" s="418">
        <f>D27*'Assumptions input'!$B$30*'Unit costs'!$C$47</f>
        <v>0</v>
      </c>
      <c r="E36" s="418">
        <f>E27*'Assumptions input'!$B$30*'Unit costs'!$C$47</f>
        <v>0</v>
      </c>
      <c r="F36" s="418">
        <f>F27*'Assumptions input'!$B$30*'Unit costs'!$C$47</f>
        <v>0</v>
      </c>
      <c r="G36" s="419">
        <f>G27*'Assumptions input'!$B$30*'Unit costs'!$C$47</f>
        <v>0</v>
      </c>
      <c r="H36" s="420">
        <f>H27*'Assumptions input'!$D$30*'Unit costs'!$D$47</f>
        <v>0</v>
      </c>
      <c r="I36" s="418">
        <f>I27*'Assumptions input'!$D$30*'Unit costs'!$D$47</f>
        <v>0</v>
      </c>
      <c r="J36" s="418">
        <f>J27*'Assumptions input'!$D$30*'Unit costs'!$D$47</f>
        <v>0</v>
      </c>
      <c r="K36" s="418">
        <f>K27*'Assumptions input'!$D$30*'Unit costs'!$D$47</f>
        <v>0</v>
      </c>
      <c r="L36" s="421">
        <f>L27*'Assumptions input'!$D$30*'Unit costs'!$D$47</f>
        <v>0</v>
      </c>
      <c r="M36" s="218"/>
      <c r="N36" s="420">
        <f>H36-C36</f>
        <v>0</v>
      </c>
      <c r="O36" s="418">
        <f>I36-D36</f>
        <v>0</v>
      </c>
      <c r="P36" s="418">
        <f>J36-E36</f>
        <v>0</v>
      </c>
      <c r="Q36" s="418">
        <f>K36-F36</f>
        <v>0</v>
      </c>
      <c r="R36" s="419">
        <f>L36-G36</f>
        <v>0</v>
      </c>
      <c r="S36" s="484">
        <f>N36*$B36/1000</f>
        <v>0</v>
      </c>
      <c r="T36" s="355">
        <f t="shared" ref="T36:T41" si="22">O36*$B36/1000</f>
        <v>0</v>
      </c>
      <c r="U36" s="355">
        <f t="shared" ref="U36:U41" si="23">P36*$B36/1000</f>
        <v>0</v>
      </c>
      <c r="V36" s="355">
        <f t="shared" ref="V36:V37" si="24">Q36*$B36/1000</f>
        <v>0</v>
      </c>
      <c r="W36" s="485">
        <f t="shared" ref="W36:W41" si="25">R36*$B36/1000</f>
        <v>0</v>
      </c>
      <c r="AG36" s="188"/>
      <c r="AH36" s="188"/>
      <c r="AI36" s="188"/>
      <c r="AJ36" s="188"/>
      <c r="AK36" s="188"/>
    </row>
    <row r="37" spans="1:37" x14ac:dyDescent="0.3">
      <c r="A37" s="265" t="str">
        <f>'Resource impact template'!A24</f>
        <v xml:space="preserve">People using Personal KinetiGraph (PKG) </v>
      </c>
      <c r="B37" s="195">
        <f>'Resource impact template'!B15</f>
        <v>226.05</v>
      </c>
      <c r="C37" s="194">
        <f>C28*'Assumptions input'!$B$31*'Unit costs'!$C$48</f>
        <v>0</v>
      </c>
      <c r="D37" s="194">
        <f>D28*'Assumptions input'!$B$31*'Unit costs'!$C$48</f>
        <v>0</v>
      </c>
      <c r="E37" s="194">
        <f>E28*'Assumptions input'!$B$31*'Unit costs'!$C$48</f>
        <v>0</v>
      </c>
      <c r="F37" s="194">
        <f>F28*'Assumptions input'!$B$31*'Unit costs'!$C$48</f>
        <v>0</v>
      </c>
      <c r="G37" s="220">
        <f>G28*'Assumptions input'!$B$31*'Unit costs'!$C$48</f>
        <v>0</v>
      </c>
      <c r="H37" s="222">
        <f>H28*'Assumptions input'!$D$31*'Unit costs'!$D$48</f>
        <v>0</v>
      </c>
      <c r="I37" s="194">
        <f>I28*'Assumptions input'!$D$31*'Unit costs'!$D$48</f>
        <v>0</v>
      </c>
      <c r="J37" s="194">
        <f>J28*'Assumptions input'!$D$31*'Unit costs'!$D$48</f>
        <v>0</v>
      </c>
      <c r="K37" s="194">
        <f>K28*'Assumptions input'!$D$31*'Unit costs'!$D$48</f>
        <v>0</v>
      </c>
      <c r="L37" s="281">
        <f>L28*'Assumptions input'!$D$31*'Unit costs'!$D$48</f>
        <v>0</v>
      </c>
      <c r="M37" s="218"/>
      <c r="N37" s="222">
        <f t="shared" ref="N37:N41" si="26">H37-C37</f>
        <v>0</v>
      </c>
      <c r="O37" s="194">
        <f t="shared" ref="O37:O41" si="27">I37-D37</f>
        <v>0</v>
      </c>
      <c r="P37" s="194">
        <f t="shared" ref="P37:P41" si="28">J37-E37</f>
        <v>0</v>
      </c>
      <c r="Q37" s="194">
        <f t="shared" ref="Q37:Q41" si="29">K37-F37</f>
        <v>0</v>
      </c>
      <c r="R37" s="220">
        <f t="shared" ref="R37:R41" si="30">L37-G37</f>
        <v>0</v>
      </c>
      <c r="S37" s="223">
        <f t="shared" ref="S37:S41" si="31">N37*$B37/1000</f>
        <v>0</v>
      </c>
      <c r="T37" s="195">
        <f t="shared" si="22"/>
        <v>0</v>
      </c>
      <c r="U37" s="195">
        <f t="shared" si="23"/>
        <v>0</v>
      </c>
      <c r="V37" s="195">
        <f t="shared" si="24"/>
        <v>0</v>
      </c>
      <c r="W37" s="196">
        <f t="shared" si="25"/>
        <v>0</v>
      </c>
      <c r="AG37" s="188"/>
      <c r="AH37" s="188"/>
      <c r="AI37" s="188"/>
      <c r="AJ37" s="188"/>
      <c r="AK37" s="188"/>
    </row>
    <row r="38" spans="1:37" x14ac:dyDescent="0.3">
      <c r="A38" s="265" t="str">
        <f>'Resource impact template'!A25</f>
        <v xml:space="preserve">People using Kinesia 360 </v>
      </c>
      <c r="B38" s="195">
        <f>'Resource impact template'!B16</f>
        <v>226.05</v>
      </c>
      <c r="C38" s="194">
        <f>C29*'Assumptions input'!$B$32*'Unit costs'!$C$49</f>
        <v>0</v>
      </c>
      <c r="D38" s="194">
        <f>D29*'Assumptions input'!$B$32*'Unit costs'!$C$49</f>
        <v>0</v>
      </c>
      <c r="E38" s="194">
        <f>E29*'Assumptions input'!$B$32*'Unit costs'!$C$49</f>
        <v>0</v>
      </c>
      <c r="F38" s="194">
        <f>F29*'Assumptions input'!$B$32*'Unit costs'!$C$49</f>
        <v>0</v>
      </c>
      <c r="G38" s="220">
        <f>G29*'Assumptions input'!$B$32*'Unit costs'!$C$49</f>
        <v>0</v>
      </c>
      <c r="H38" s="222">
        <f>H29*'Assumptions input'!$D$32*'Unit costs'!$D$49</f>
        <v>0</v>
      </c>
      <c r="I38" s="194">
        <f>I29*'Assumptions input'!$D$32*'Unit costs'!$D$49</f>
        <v>0</v>
      </c>
      <c r="J38" s="194">
        <f>J29*'Assumptions input'!$D$32*'Unit costs'!$D$49</f>
        <v>0</v>
      </c>
      <c r="K38" s="194">
        <f>K29*'Assumptions input'!$D$32*'Unit costs'!$D$49</f>
        <v>0</v>
      </c>
      <c r="L38" s="281">
        <f>L29*'Assumptions input'!$D$32*'Unit costs'!$D$49</f>
        <v>0</v>
      </c>
      <c r="M38" s="218"/>
      <c r="N38" s="222">
        <f t="shared" si="26"/>
        <v>0</v>
      </c>
      <c r="O38" s="194">
        <f t="shared" si="27"/>
        <v>0</v>
      </c>
      <c r="P38" s="194">
        <f t="shared" si="28"/>
        <v>0</v>
      </c>
      <c r="Q38" s="194">
        <f t="shared" si="29"/>
        <v>0</v>
      </c>
      <c r="R38" s="220">
        <f t="shared" si="30"/>
        <v>0</v>
      </c>
      <c r="S38" s="223">
        <f t="shared" si="31"/>
        <v>0</v>
      </c>
      <c r="T38" s="195">
        <f t="shared" si="22"/>
        <v>0</v>
      </c>
      <c r="U38" s="195">
        <f t="shared" si="23"/>
        <v>0</v>
      </c>
      <c r="V38" s="195">
        <f>Q38*$B38/1000</f>
        <v>0</v>
      </c>
      <c r="W38" s="196">
        <f t="shared" si="25"/>
        <v>0</v>
      </c>
      <c r="AG38" s="188"/>
      <c r="AH38" s="188"/>
      <c r="AI38" s="188"/>
      <c r="AJ38" s="188"/>
      <c r="AK38" s="188"/>
    </row>
    <row r="39" spans="1:37" x14ac:dyDescent="0.3">
      <c r="A39" s="265" t="str">
        <f>'Resource impact template'!A26</f>
        <v xml:space="preserve">People using Kinesia U </v>
      </c>
      <c r="B39" s="195">
        <f>'Resource impact template'!B17</f>
        <v>226.05</v>
      </c>
      <c r="C39" s="194">
        <f>C30*'Assumptions input'!$B$33*'Unit costs'!$C$50</f>
        <v>0</v>
      </c>
      <c r="D39" s="194">
        <f>D30*'Assumptions input'!$B$33*'Unit costs'!$C$50</f>
        <v>0</v>
      </c>
      <c r="E39" s="194">
        <f>E30*'Assumptions input'!$B$33*'Unit costs'!$C$50</f>
        <v>0</v>
      </c>
      <c r="F39" s="194">
        <f>F30*'Assumptions input'!$B$33*'Unit costs'!$C$50</f>
        <v>0</v>
      </c>
      <c r="G39" s="220">
        <f>G30*'Assumptions input'!$B$33*'Unit costs'!$C$50</f>
        <v>0</v>
      </c>
      <c r="H39" s="222">
        <f>H30*'Assumptions input'!$D$33*'Unit costs'!$D$50</f>
        <v>0</v>
      </c>
      <c r="I39" s="194">
        <f>I30*'Assumptions input'!$D$33*'Unit costs'!$D$50</f>
        <v>0</v>
      </c>
      <c r="J39" s="194">
        <f>J30*'Assumptions input'!$D$33*'Unit costs'!$D$50</f>
        <v>0</v>
      </c>
      <c r="K39" s="194">
        <f>K30*'Assumptions input'!$D$33*'Unit costs'!$D$50</f>
        <v>0</v>
      </c>
      <c r="L39" s="281">
        <f>L30*'Assumptions input'!$D$33*'Unit costs'!$D$50</f>
        <v>0</v>
      </c>
      <c r="M39" s="218"/>
      <c r="N39" s="222">
        <f t="shared" si="26"/>
        <v>0</v>
      </c>
      <c r="O39" s="194">
        <f t="shared" si="27"/>
        <v>0</v>
      </c>
      <c r="P39" s="194">
        <f t="shared" si="28"/>
        <v>0</v>
      </c>
      <c r="Q39" s="194">
        <f t="shared" si="29"/>
        <v>0</v>
      </c>
      <c r="R39" s="220">
        <f t="shared" si="30"/>
        <v>0</v>
      </c>
      <c r="S39" s="223">
        <f t="shared" si="31"/>
        <v>0</v>
      </c>
      <c r="T39" s="195">
        <f t="shared" si="22"/>
        <v>0</v>
      </c>
      <c r="U39" s="195">
        <f t="shared" si="23"/>
        <v>0</v>
      </c>
      <c r="V39" s="195">
        <f t="shared" ref="V39:V41" si="32">Q39*$B39/1000</f>
        <v>0</v>
      </c>
      <c r="W39" s="196">
        <f t="shared" si="25"/>
        <v>0</v>
      </c>
      <c r="AG39" s="188"/>
      <c r="AH39" s="188"/>
      <c r="AI39" s="188"/>
      <c r="AJ39" s="188"/>
      <c r="AK39" s="188"/>
    </row>
    <row r="40" spans="1:37" x14ac:dyDescent="0.3">
      <c r="A40" s="265" t="str">
        <f>'Resource impact template'!A27</f>
        <v>People using PDMonitor</v>
      </c>
      <c r="B40" s="195">
        <f>'Resource impact template'!B18</f>
        <v>226.05</v>
      </c>
      <c r="C40" s="194">
        <f>C31*'Assumptions input'!$B$34*'Unit costs'!$C$51</f>
        <v>0</v>
      </c>
      <c r="D40" s="194">
        <f>D31*'Assumptions input'!$B$34*'Unit costs'!$C$51</f>
        <v>0</v>
      </c>
      <c r="E40" s="194">
        <f>E31*'Assumptions input'!$B$34*'Unit costs'!$C$51</f>
        <v>0</v>
      </c>
      <c r="F40" s="194">
        <f>F31*'Assumptions input'!$B$34*'Unit costs'!$C$51</f>
        <v>0</v>
      </c>
      <c r="G40" s="220">
        <f>G31*'Assumptions input'!$B$34*'Unit costs'!$C$51</f>
        <v>0</v>
      </c>
      <c r="H40" s="222">
        <f>H31*'Assumptions input'!$D$34*'Unit costs'!$D$51</f>
        <v>0</v>
      </c>
      <c r="I40" s="194">
        <f>I31*'Assumptions input'!$D$34*'Unit costs'!$D$51</f>
        <v>0</v>
      </c>
      <c r="J40" s="194">
        <f>J31*'Assumptions input'!$D$34*'Unit costs'!$D$51</f>
        <v>0</v>
      </c>
      <c r="K40" s="194">
        <f>K31*'Assumptions input'!$D$34*'Unit costs'!$D$51</f>
        <v>0</v>
      </c>
      <c r="L40" s="281">
        <f>L31*'Assumptions input'!$D$34*'Unit costs'!$D$51</f>
        <v>0</v>
      </c>
      <c r="M40" s="218"/>
      <c r="N40" s="222">
        <f t="shared" si="26"/>
        <v>0</v>
      </c>
      <c r="O40" s="194">
        <f t="shared" si="27"/>
        <v>0</v>
      </c>
      <c r="P40" s="194">
        <f t="shared" si="28"/>
        <v>0</v>
      </c>
      <c r="Q40" s="194">
        <f t="shared" si="29"/>
        <v>0</v>
      </c>
      <c r="R40" s="220">
        <f t="shared" si="30"/>
        <v>0</v>
      </c>
      <c r="S40" s="223">
        <f t="shared" si="31"/>
        <v>0</v>
      </c>
      <c r="T40" s="195">
        <f t="shared" si="22"/>
        <v>0</v>
      </c>
      <c r="U40" s="195">
        <f t="shared" si="23"/>
        <v>0</v>
      </c>
      <c r="V40" s="195">
        <f t="shared" si="32"/>
        <v>0</v>
      </c>
      <c r="W40" s="196">
        <f t="shared" si="25"/>
        <v>0</v>
      </c>
      <c r="AG40" s="188"/>
      <c r="AH40" s="188"/>
      <c r="AI40" s="188"/>
      <c r="AJ40" s="188"/>
      <c r="AK40" s="188"/>
    </row>
    <row r="41" spans="1:37" x14ac:dyDescent="0.3">
      <c r="A41" s="265" t="str">
        <f>'Resource impact template'!A28</f>
        <v xml:space="preserve">People using STAT-ON </v>
      </c>
      <c r="B41" s="195">
        <f>'Resource impact template'!B19</f>
        <v>226.05</v>
      </c>
      <c r="C41" s="194">
        <f>C32*'Assumptions input'!$B$35*'Unit costs'!$C$52</f>
        <v>0</v>
      </c>
      <c r="D41" s="194">
        <f>D32*'Assumptions input'!$B$35*'Unit costs'!$C$52</f>
        <v>0</v>
      </c>
      <c r="E41" s="194">
        <f>E32*'Assumptions input'!$B$35*'Unit costs'!$C$52</f>
        <v>0</v>
      </c>
      <c r="F41" s="194">
        <f>F32*'Assumptions input'!$B$35*'Unit costs'!$C$52</f>
        <v>0</v>
      </c>
      <c r="G41" s="220">
        <f>G32*'Assumptions input'!$B$35*'Unit costs'!$C$52</f>
        <v>0</v>
      </c>
      <c r="H41" s="222">
        <f>H32*'Assumptions input'!$D$35*'Unit costs'!$D$52</f>
        <v>0</v>
      </c>
      <c r="I41" s="194">
        <f>I32*'Assumptions input'!$D$35*'Unit costs'!$D$52</f>
        <v>0</v>
      </c>
      <c r="J41" s="194">
        <f>J32*'Assumptions input'!$D$35*'Unit costs'!$D$52</f>
        <v>0</v>
      </c>
      <c r="K41" s="194">
        <f>K32*'Assumptions input'!$D$35*'Unit costs'!$D$52</f>
        <v>0</v>
      </c>
      <c r="L41" s="281">
        <f>L32*'Assumptions input'!$D$35*'Unit costs'!$D$52</f>
        <v>0</v>
      </c>
      <c r="M41" s="218"/>
      <c r="N41" s="222">
        <f t="shared" si="26"/>
        <v>0</v>
      </c>
      <c r="O41" s="194">
        <f t="shared" si="27"/>
        <v>0</v>
      </c>
      <c r="P41" s="194">
        <f t="shared" si="28"/>
        <v>0</v>
      </c>
      <c r="Q41" s="194">
        <f t="shared" si="29"/>
        <v>0</v>
      </c>
      <c r="R41" s="220">
        <f t="shared" si="30"/>
        <v>0</v>
      </c>
      <c r="S41" s="223">
        <f t="shared" si="31"/>
        <v>0</v>
      </c>
      <c r="T41" s="195">
        <f t="shared" si="22"/>
        <v>0</v>
      </c>
      <c r="U41" s="195">
        <f t="shared" si="23"/>
        <v>0</v>
      </c>
      <c r="V41" s="195">
        <f t="shared" si="32"/>
        <v>0</v>
      </c>
      <c r="W41" s="196">
        <f t="shared" si="25"/>
        <v>0</v>
      </c>
      <c r="AG41" s="188"/>
      <c r="AH41" s="188"/>
      <c r="AI41" s="188"/>
      <c r="AJ41" s="188"/>
      <c r="AK41" s="188"/>
    </row>
    <row r="42" spans="1:37" ht="15" thickBot="1" x14ac:dyDescent="0.35">
      <c r="A42" s="444" t="s">
        <v>678</v>
      </c>
      <c r="B42" s="390"/>
      <c r="C42" s="197">
        <f t="shared" ref="C42:L42" si="33">SUM(C36:C41)</f>
        <v>0</v>
      </c>
      <c r="D42" s="197">
        <f t="shared" si="33"/>
        <v>0</v>
      </c>
      <c r="E42" s="197">
        <f t="shared" si="33"/>
        <v>0</v>
      </c>
      <c r="F42" s="197">
        <f t="shared" si="33"/>
        <v>0</v>
      </c>
      <c r="G42" s="221">
        <f t="shared" si="33"/>
        <v>0</v>
      </c>
      <c r="H42" s="280">
        <f t="shared" si="33"/>
        <v>0</v>
      </c>
      <c r="I42" s="283">
        <f t="shared" si="33"/>
        <v>0</v>
      </c>
      <c r="J42" s="283">
        <f t="shared" si="33"/>
        <v>0</v>
      </c>
      <c r="K42" s="283">
        <f t="shared" si="33"/>
        <v>0</v>
      </c>
      <c r="L42" s="282">
        <f t="shared" si="33"/>
        <v>0</v>
      </c>
      <c r="M42" s="218"/>
      <c r="N42" s="422">
        <f t="shared" ref="N42:W42" si="34">SUM(N36:N41)</f>
        <v>0</v>
      </c>
      <c r="O42" s="197">
        <f t="shared" si="34"/>
        <v>0</v>
      </c>
      <c r="P42" s="197">
        <f t="shared" si="34"/>
        <v>0</v>
      </c>
      <c r="Q42" s="197">
        <f t="shared" si="34"/>
        <v>0</v>
      </c>
      <c r="R42" s="221">
        <f t="shared" si="34"/>
        <v>0</v>
      </c>
      <c r="S42" s="224">
        <f t="shared" si="34"/>
        <v>0</v>
      </c>
      <c r="T42" s="198">
        <f t="shared" si="34"/>
        <v>0</v>
      </c>
      <c r="U42" s="198">
        <f t="shared" si="34"/>
        <v>0</v>
      </c>
      <c r="V42" s="198">
        <f t="shared" si="34"/>
        <v>0</v>
      </c>
      <c r="W42" s="199">
        <f t="shared" si="34"/>
        <v>0</v>
      </c>
      <c r="X42" s="468" t="s">
        <v>3</v>
      </c>
      <c r="AG42" s="188"/>
      <c r="AH42" s="188"/>
      <c r="AI42" s="188"/>
      <c r="AJ42" s="188"/>
      <c r="AK42" s="188"/>
    </row>
    <row r="43" spans="1:37" ht="15" thickBot="1" x14ac:dyDescent="0.35">
      <c r="A43" s="379"/>
      <c r="B43" s="218"/>
      <c r="C43" s="218"/>
      <c r="D43" s="218"/>
      <c r="E43" s="218"/>
      <c r="F43" s="218"/>
      <c r="G43" s="218"/>
      <c r="H43" s="218"/>
      <c r="I43" s="218"/>
      <c r="J43" s="218"/>
      <c r="K43" s="218"/>
      <c r="L43" s="218"/>
      <c r="M43" s="218"/>
      <c r="N43" s="218"/>
      <c r="O43" s="218"/>
      <c r="P43" s="218"/>
      <c r="Q43" s="218"/>
      <c r="R43" s="218"/>
      <c r="S43" s="218"/>
      <c r="T43" s="218"/>
      <c r="U43" s="218"/>
      <c r="V43" s="218"/>
      <c r="W43" s="218"/>
      <c r="AG43" s="188"/>
      <c r="AH43" s="188"/>
      <c r="AI43" s="188"/>
      <c r="AJ43" s="188"/>
      <c r="AK43" s="188"/>
    </row>
    <row r="44" spans="1:37" x14ac:dyDescent="0.3">
      <c r="A44" s="392" t="str">
        <f>'Resource impact template'!A22</f>
        <v>Non-face to face consultations (clinical or non-clinical led)</v>
      </c>
      <c r="B44" s="423"/>
      <c r="C44" s="423"/>
      <c r="D44" s="423"/>
      <c r="E44" s="423"/>
      <c r="F44" s="423"/>
      <c r="G44" s="423"/>
      <c r="H44" s="423"/>
      <c r="I44" s="423"/>
      <c r="J44" s="423"/>
      <c r="K44" s="423"/>
      <c r="L44" s="424"/>
      <c r="M44" s="218"/>
      <c r="N44" s="486"/>
      <c r="O44" s="423"/>
      <c r="P44" s="423"/>
      <c r="Q44" s="423"/>
      <c r="R44" s="423"/>
      <c r="S44" s="423"/>
      <c r="T44" s="423"/>
      <c r="U44" s="423"/>
      <c r="V44" s="423"/>
      <c r="W44" s="424"/>
      <c r="AG44" s="188"/>
      <c r="AH44" s="188"/>
      <c r="AI44" s="188"/>
      <c r="AJ44" s="188"/>
      <c r="AK44" s="188"/>
    </row>
    <row r="45" spans="1:37" x14ac:dyDescent="0.3">
      <c r="A45" s="354" t="str">
        <f>'Assumptions input'!A39</f>
        <v>People using standard of care</v>
      </c>
      <c r="B45" s="355">
        <f>'Resource impact template'!B23</f>
        <v>158.72999999999999</v>
      </c>
      <c r="C45" s="418">
        <f>C27*'Assumptions input'!$B$39*'Unit costs'!$C$47</f>
        <v>0</v>
      </c>
      <c r="D45" s="418">
        <f>D27*'Assumptions input'!$B$39*'Unit costs'!$C$47</f>
        <v>0</v>
      </c>
      <c r="E45" s="418">
        <f>E27*'Assumptions input'!$B$39*'Unit costs'!$C$47</f>
        <v>0</v>
      </c>
      <c r="F45" s="418">
        <f>F27*'Assumptions input'!$B$39*'Unit costs'!$C$47</f>
        <v>0</v>
      </c>
      <c r="G45" s="419">
        <f>G27*'Assumptions input'!$B$39*'Unit costs'!$C$47</f>
        <v>0</v>
      </c>
      <c r="H45" s="420">
        <f>H27*'Assumptions input'!$D$39*'Unit costs'!$D$47</f>
        <v>0</v>
      </c>
      <c r="I45" s="418">
        <f>I27*'Assumptions input'!$D$39*'Unit costs'!$D$47</f>
        <v>0</v>
      </c>
      <c r="J45" s="418">
        <f>J27*'Assumptions input'!$D$39*'Unit costs'!$D$47</f>
        <v>0</v>
      </c>
      <c r="K45" s="418">
        <f>K27*'Assumptions input'!$D$39*'Unit costs'!$D$47</f>
        <v>0</v>
      </c>
      <c r="L45" s="421">
        <f>L27*'Assumptions input'!$D$39*'Unit costs'!$D$47</f>
        <v>0</v>
      </c>
      <c r="M45" s="218"/>
      <c r="N45" s="420">
        <f>H45-C45</f>
        <v>0</v>
      </c>
      <c r="O45" s="418">
        <f>I45-D45</f>
        <v>0</v>
      </c>
      <c r="P45" s="418">
        <f>J45-E45</f>
        <v>0</v>
      </c>
      <c r="Q45" s="418">
        <f>K45-F45</f>
        <v>0</v>
      </c>
      <c r="R45" s="419">
        <f>L45-G45</f>
        <v>0</v>
      </c>
      <c r="S45" s="484">
        <f>N45*$B45/1000</f>
        <v>0</v>
      </c>
      <c r="T45" s="355">
        <f t="shared" ref="T45:T50" si="35">O45*$B45/1000</f>
        <v>0</v>
      </c>
      <c r="U45" s="355">
        <f t="shared" ref="U45:U50" si="36">P45*$B45/1000</f>
        <v>0</v>
      </c>
      <c r="V45" s="355">
        <f t="shared" ref="V45:V46" si="37">Q45*$B45/1000</f>
        <v>0</v>
      </c>
      <c r="W45" s="485">
        <f t="shared" ref="W45:W50" si="38">R45*$B45/1000</f>
        <v>0</v>
      </c>
      <c r="AG45" s="188"/>
      <c r="AH45" s="188"/>
      <c r="AI45" s="188"/>
      <c r="AJ45" s="188"/>
      <c r="AK45" s="188"/>
    </row>
    <row r="46" spans="1:37" x14ac:dyDescent="0.3">
      <c r="A46" s="265" t="str">
        <f>'Assumptions input'!A40</f>
        <v xml:space="preserve">People using Personal KinetiGraph (PKG) </v>
      </c>
      <c r="B46" s="195">
        <f>'Resource impact template'!B24</f>
        <v>158.72999999999999</v>
      </c>
      <c r="C46" s="194">
        <f>C28*'Assumptions input'!$B$40*'Unit costs'!$C$48</f>
        <v>0</v>
      </c>
      <c r="D46" s="194">
        <f>D28*'Assumptions input'!$B$40*'Unit costs'!$C$48</f>
        <v>0</v>
      </c>
      <c r="E46" s="194">
        <f>E28*'Assumptions input'!$B$40*'Unit costs'!$C$48</f>
        <v>0</v>
      </c>
      <c r="F46" s="194">
        <f>F28*'Assumptions input'!$B$40*'Unit costs'!$C$48</f>
        <v>0</v>
      </c>
      <c r="G46" s="220">
        <f>G28*'Assumptions input'!$B$40*'Unit costs'!$C$48</f>
        <v>0</v>
      </c>
      <c r="H46" s="222">
        <f>H28*'Assumptions input'!$D$40*'Unit costs'!$D$48</f>
        <v>0</v>
      </c>
      <c r="I46" s="194">
        <f>I28*'Assumptions input'!$D$40*'Unit costs'!$D$48</f>
        <v>0</v>
      </c>
      <c r="J46" s="194">
        <f>J28*'Assumptions input'!$D$40*'Unit costs'!$D$48</f>
        <v>0</v>
      </c>
      <c r="K46" s="194">
        <f>K28*'Assumptions input'!$D$40*'Unit costs'!$D$48</f>
        <v>0</v>
      </c>
      <c r="L46" s="281">
        <f>L28*'Assumptions input'!$D$40*'Unit costs'!$D$48</f>
        <v>0</v>
      </c>
      <c r="M46" s="218"/>
      <c r="N46" s="222">
        <f t="shared" ref="N46:N50" si="39">H46-C46</f>
        <v>0</v>
      </c>
      <c r="O46" s="194">
        <f t="shared" ref="O46:O50" si="40">I46-D46</f>
        <v>0</v>
      </c>
      <c r="P46" s="194">
        <f t="shared" ref="P46:P50" si="41">J46-E46</f>
        <v>0</v>
      </c>
      <c r="Q46" s="194">
        <f t="shared" ref="Q46:Q50" si="42">K46-F46</f>
        <v>0</v>
      </c>
      <c r="R46" s="220">
        <f t="shared" ref="R46:R50" si="43">L46-G46</f>
        <v>0</v>
      </c>
      <c r="S46" s="223">
        <f t="shared" ref="S46:S50" si="44">N46*$B46/1000</f>
        <v>0</v>
      </c>
      <c r="T46" s="195">
        <f t="shared" si="35"/>
        <v>0</v>
      </c>
      <c r="U46" s="195">
        <f t="shared" si="36"/>
        <v>0</v>
      </c>
      <c r="V46" s="195">
        <f t="shared" si="37"/>
        <v>0</v>
      </c>
      <c r="W46" s="196">
        <f t="shared" si="38"/>
        <v>0</v>
      </c>
      <c r="AG46" s="188"/>
      <c r="AH46" s="188"/>
      <c r="AI46" s="188"/>
      <c r="AJ46" s="188"/>
      <c r="AK46" s="188"/>
    </row>
    <row r="47" spans="1:37" x14ac:dyDescent="0.3">
      <c r="A47" s="265" t="str">
        <f>'Assumptions input'!A41</f>
        <v xml:space="preserve">People using Kinesia 360 </v>
      </c>
      <c r="B47" s="195">
        <f>'Resource impact template'!B25</f>
        <v>158.72999999999999</v>
      </c>
      <c r="C47" s="194">
        <f>C29*'Assumptions input'!$B$41*'Unit costs'!$C$49</f>
        <v>0</v>
      </c>
      <c r="D47" s="194">
        <f>D29*'Assumptions input'!$B$41*'Unit costs'!$C$49</f>
        <v>0</v>
      </c>
      <c r="E47" s="194">
        <f>E29*'Assumptions input'!$B$41*'Unit costs'!$C$49</f>
        <v>0</v>
      </c>
      <c r="F47" s="194">
        <f>F29*'Assumptions input'!$B$41*'Unit costs'!$C$49</f>
        <v>0</v>
      </c>
      <c r="G47" s="220">
        <f>G29*'Assumptions input'!$B$41*'Unit costs'!$C$49</f>
        <v>0</v>
      </c>
      <c r="H47" s="222">
        <f>H29*'Assumptions input'!$D$41*'Unit costs'!$D$49</f>
        <v>0</v>
      </c>
      <c r="I47" s="194">
        <f>I29*'Assumptions input'!$D$41*'Unit costs'!$D$49</f>
        <v>0</v>
      </c>
      <c r="J47" s="194">
        <f>J29*'Assumptions input'!$D$41*'Unit costs'!$D$49</f>
        <v>0</v>
      </c>
      <c r="K47" s="194">
        <f>K29*'Assumptions input'!$D$41*'Unit costs'!$D$49</f>
        <v>0</v>
      </c>
      <c r="L47" s="281">
        <f>L29*'Assumptions input'!$D$41*'Unit costs'!$D$49</f>
        <v>0</v>
      </c>
      <c r="M47" s="218"/>
      <c r="N47" s="222">
        <f t="shared" si="39"/>
        <v>0</v>
      </c>
      <c r="O47" s="194">
        <f t="shared" si="40"/>
        <v>0</v>
      </c>
      <c r="P47" s="194">
        <f t="shared" si="41"/>
        <v>0</v>
      </c>
      <c r="Q47" s="194">
        <f t="shared" si="42"/>
        <v>0</v>
      </c>
      <c r="R47" s="220">
        <f t="shared" si="43"/>
        <v>0</v>
      </c>
      <c r="S47" s="223">
        <f t="shared" si="44"/>
        <v>0</v>
      </c>
      <c r="T47" s="195">
        <f t="shared" si="35"/>
        <v>0</v>
      </c>
      <c r="U47" s="195">
        <f t="shared" si="36"/>
        <v>0</v>
      </c>
      <c r="V47" s="195">
        <f>Q47*$B47/1000</f>
        <v>0</v>
      </c>
      <c r="W47" s="196">
        <f t="shared" si="38"/>
        <v>0</v>
      </c>
      <c r="AG47" s="188"/>
      <c r="AH47" s="188"/>
      <c r="AI47" s="188"/>
      <c r="AJ47" s="188"/>
      <c r="AK47" s="188"/>
    </row>
    <row r="48" spans="1:37" x14ac:dyDescent="0.3">
      <c r="A48" s="265" t="str">
        <f>'Assumptions input'!A42</f>
        <v xml:space="preserve">People using Kinesia U </v>
      </c>
      <c r="B48" s="195">
        <f>'Resource impact template'!B26</f>
        <v>158.72999999999999</v>
      </c>
      <c r="C48" s="194">
        <f>C30*'Assumptions input'!$B$42*'Unit costs'!$C$50</f>
        <v>0</v>
      </c>
      <c r="D48" s="194">
        <f>D30*'Assumptions input'!$B$42*'Unit costs'!$C$50</f>
        <v>0</v>
      </c>
      <c r="E48" s="194">
        <f>E30*'Assumptions input'!$B$42*'Unit costs'!$C$50</f>
        <v>0</v>
      </c>
      <c r="F48" s="194">
        <f>F30*'Assumptions input'!$B$42*'Unit costs'!$C$50</f>
        <v>0</v>
      </c>
      <c r="G48" s="220">
        <f>G30*'Assumptions input'!$B$42*'Unit costs'!$C$50</f>
        <v>0</v>
      </c>
      <c r="H48" s="222">
        <f>H30*'Assumptions input'!$D$42*'Unit costs'!$D$50</f>
        <v>0</v>
      </c>
      <c r="I48" s="194">
        <f>I30*'Assumptions input'!$D$42*'Unit costs'!$D$50</f>
        <v>0</v>
      </c>
      <c r="J48" s="194">
        <f>J30*'Assumptions input'!$D$42*'Unit costs'!$D$50</f>
        <v>0</v>
      </c>
      <c r="K48" s="194">
        <f>K30*'Assumptions input'!$D$42*'Unit costs'!$D$50</f>
        <v>0</v>
      </c>
      <c r="L48" s="281">
        <f>L30*'Assumptions input'!$D$42*'Unit costs'!$D$50</f>
        <v>0</v>
      </c>
      <c r="M48" s="218"/>
      <c r="N48" s="222">
        <f t="shared" si="39"/>
        <v>0</v>
      </c>
      <c r="O48" s="194">
        <f t="shared" si="40"/>
        <v>0</v>
      </c>
      <c r="P48" s="194">
        <f t="shared" si="41"/>
        <v>0</v>
      </c>
      <c r="Q48" s="194">
        <f t="shared" si="42"/>
        <v>0</v>
      </c>
      <c r="R48" s="220">
        <f t="shared" si="43"/>
        <v>0</v>
      </c>
      <c r="S48" s="223">
        <f t="shared" si="44"/>
        <v>0</v>
      </c>
      <c r="T48" s="195">
        <f t="shared" si="35"/>
        <v>0</v>
      </c>
      <c r="U48" s="195">
        <f t="shared" si="36"/>
        <v>0</v>
      </c>
      <c r="V48" s="195">
        <f t="shared" ref="V48:V50" si="45">Q48*$B48/1000</f>
        <v>0</v>
      </c>
      <c r="W48" s="196">
        <f t="shared" si="38"/>
        <v>0</v>
      </c>
      <c r="AG48" s="188"/>
      <c r="AH48" s="188"/>
      <c r="AI48" s="188"/>
      <c r="AJ48" s="188"/>
      <c r="AK48" s="188"/>
    </row>
    <row r="49" spans="1:37" x14ac:dyDescent="0.3">
      <c r="A49" s="265" t="str">
        <f>'Assumptions input'!A43</f>
        <v>People using PDMonitor</v>
      </c>
      <c r="B49" s="195">
        <f>'Resource impact template'!B27</f>
        <v>158.72999999999999</v>
      </c>
      <c r="C49" s="194">
        <f>C31*'Assumptions input'!$B$43*'Unit costs'!$C$51</f>
        <v>0</v>
      </c>
      <c r="D49" s="194">
        <f>D31*'Assumptions input'!$B$43*'Unit costs'!$C$51</f>
        <v>0</v>
      </c>
      <c r="E49" s="194">
        <f>E31*'Assumptions input'!$B$43*'Unit costs'!$C$51</f>
        <v>0</v>
      </c>
      <c r="F49" s="194">
        <f>F31*'Assumptions input'!$B$43*'Unit costs'!$C$51</f>
        <v>0</v>
      </c>
      <c r="G49" s="220">
        <f>G31*'Assumptions input'!$B$43*'Unit costs'!$C$51</f>
        <v>0</v>
      </c>
      <c r="H49" s="222">
        <f>H31*'Assumptions input'!$D$43*'Unit costs'!$D$51</f>
        <v>0</v>
      </c>
      <c r="I49" s="194">
        <f>I31*'Assumptions input'!$D$43*'Unit costs'!$D$51</f>
        <v>0</v>
      </c>
      <c r="J49" s="194">
        <f>J31*'Assumptions input'!$D$43*'Unit costs'!$D$51</f>
        <v>0</v>
      </c>
      <c r="K49" s="194">
        <f>K31*'Assumptions input'!$D$43*'Unit costs'!$D$51</f>
        <v>0</v>
      </c>
      <c r="L49" s="281">
        <f>L31*'Assumptions input'!$D$43*'Unit costs'!$D$51</f>
        <v>0</v>
      </c>
      <c r="M49" s="218"/>
      <c r="N49" s="222">
        <f t="shared" si="39"/>
        <v>0</v>
      </c>
      <c r="O49" s="194">
        <f t="shared" si="40"/>
        <v>0</v>
      </c>
      <c r="P49" s="194">
        <f t="shared" si="41"/>
        <v>0</v>
      </c>
      <c r="Q49" s="194">
        <f t="shared" si="42"/>
        <v>0</v>
      </c>
      <c r="R49" s="220">
        <f t="shared" si="43"/>
        <v>0</v>
      </c>
      <c r="S49" s="223">
        <f t="shared" si="44"/>
        <v>0</v>
      </c>
      <c r="T49" s="195">
        <f t="shared" si="35"/>
        <v>0</v>
      </c>
      <c r="U49" s="195">
        <f t="shared" si="36"/>
        <v>0</v>
      </c>
      <c r="V49" s="195">
        <f t="shared" si="45"/>
        <v>0</v>
      </c>
      <c r="W49" s="196">
        <f t="shared" si="38"/>
        <v>0</v>
      </c>
      <c r="AG49" s="188"/>
      <c r="AH49" s="188"/>
      <c r="AI49" s="188"/>
      <c r="AJ49" s="188"/>
      <c r="AK49" s="188"/>
    </row>
    <row r="50" spans="1:37" x14ac:dyDescent="0.3">
      <c r="A50" s="265" t="str">
        <f>'Assumptions input'!A44</f>
        <v xml:space="preserve">People using STAT-ON </v>
      </c>
      <c r="B50" s="195">
        <f>'Resource impact template'!B28</f>
        <v>158.72999999999999</v>
      </c>
      <c r="C50" s="194">
        <f>C32*'Assumptions input'!$B$44*'Unit costs'!$C$52</f>
        <v>0</v>
      </c>
      <c r="D50" s="194">
        <f>D32*'Assumptions input'!$B$44*'Unit costs'!$C$52</f>
        <v>0</v>
      </c>
      <c r="E50" s="194">
        <f>E32*'Assumptions input'!$B$44*'Unit costs'!$C$52</f>
        <v>0</v>
      </c>
      <c r="F50" s="194">
        <f>F32*'Assumptions input'!$B$44*'Unit costs'!$C$52</f>
        <v>0</v>
      </c>
      <c r="G50" s="220">
        <f>G32*'Assumptions input'!$B$44*'Unit costs'!$C$52</f>
        <v>0</v>
      </c>
      <c r="H50" s="222">
        <f>H32*'Assumptions input'!$D$44*'Unit costs'!$D$52</f>
        <v>0</v>
      </c>
      <c r="I50" s="194">
        <f>I32*'Assumptions input'!$D$44*'Unit costs'!$D$52</f>
        <v>0</v>
      </c>
      <c r="J50" s="194">
        <f>J32*'Assumptions input'!$D$44*'Unit costs'!$D$52</f>
        <v>0</v>
      </c>
      <c r="K50" s="194">
        <f>K32*'Assumptions input'!$D$44*'Unit costs'!$D$52</f>
        <v>0</v>
      </c>
      <c r="L50" s="281">
        <f>L32*'Assumptions input'!$D$44*'Unit costs'!$D$52</f>
        <v>0</v>
      </c>
      <c r="M50" s="218"/>
      <c r="N50" s="222">
        <f t="shared" si="39"/>
        <v>0</v>
      </c>
      <c r="O50" s="194">
        <f t="shared" si="40"/>
        <v>0</v>
      </c>
      <c r="P50" s="194">
        <f t="shared" si="41"/>
        <v>0</v>
      </c>
      <c r="Q50" s="194">
        <f t="shared" si="42"/>
        <v>0</v>
      </c>
      <c r="R50" s="220">
        <f t="shared" si="43"/>
        <v>0</v>
      </c>
      <c r="S50" s="223">
        <f t="shared" si="44"/>
        <v>0</v>
      </c>
      <c r="T50" s="195">
        <f t="shared" si="35"/>
        <v>0</v>
      </c>
      <c r="U50" s="195">
        <f t="shared" si="36"/>
        <v>0</v>
      </c>
      <c r="V50" s="195">
        <f t="shared" si="45"/>
        <v>0</v>
      </c>
      <c r="W50" s="196">
        <f t="shared" si="38"/>
        <v>0</v>
      </c>
      <c r="X50" s="218" t="s">
        <v>3</v>
      </c>
      <c r="AG50" s="188"/>
      <c r="AH50" s="188"/>
      <c r="AI50" s="188"/>
      <c r="AJ50" s="188"/>
      <c r="AK50" s="188"/>
    </row>
    <row r="51" spans="1:37" ht="15" thickBot="1" x14ac:dyDescent="0.35">
      <c r="A51" s="444" t="s">
        <v>678</v>
      </c>
      <c r="B51" s="390"/>
      <c r="C51" s="197">
        <f t="shared" ref="C51:L51" si="46">SUM(C45:C50)</f>
        <v>0</v>
      </c>
      <c r="D51" s="197">
        <f t="shared" si="46"/>
        <v>0</v>
      </c>
      <c r="E51" s="197">
        <f t="shared" si="46"/>
        <v>0</v>
      </c>
      <c r="F51" s="197">
        <f t="shared" si="46"/>
        <v>0</v>
      </c>
      <c r="G51" s="221">
        <f t="shared" si="46"/>
        <v>0</v>
      </c>
      <c r="H51" s="280">
        <f t="shared" si="46"/>
        <v>0</v>
      </c>
      <c r="I51" s="283">
        <f t="shared" si="46"/>
        <v>0</v>
      </c>
      <c r="J51" s="283">
        <f t="shared" si="46"/>
        <v>0</v>
      </c>
      <c r="K51" s="283">
        <f t="shared" si="46"/>
        <v>0</v>
      </c>
      <c r="L51" s="282">
        <f t="shared" si="46"/>
        <v>0</v>
      </c>
      <c r="M51" s="218"/>
      <c r="N51" s="280">
        <f t="shared" ref="N51:W51" si="47">SUM(N45:N50)</f>
        <v>0</v>
      </c>
      <c r="O51" s="283">
        <f t="shared" si="47"/>
        <v>0</v>
      </c>
      <c r="P51" s="283">
        <f t="shared" si="47"/>
        <v>0</v>
      </c>
      <c r="Q51" s="283">
        <f t="shared" si="47"/>
        <v>0</v>
      </c>
      <c r="R51" s="487">
        <f t="shared" si="47"/>
        <v>0</v>
      </c>
      <c r="S51" s="488">
        <f t="shared" si="47"/>
        <v>0</v>
      </c>
      <c r="T51" s="489">
        <f t="shared" si="47"/>
        <v>0</v>
      </c>
      <c r="U51" s="489">
        <f t="shared" si="47"/>
        <v>0</v>
      </c>
      <c r="V51" s="489">
        <f t="shared" si="47"/>
        <v>0</v>
      </c>
      <c r="W51" s="490">
        <f t="shared" si="47"/>
        <v>0</v>
      </c>
      <c r="X51" s="468" t="s">
        <v>3</v>
      </c>
      <c r="AG51" s="188"/>
      <c r="AH51" s="188"/>
      <c r="AI51" s="188"/>
      <c r="AJ51" s="188"/>
      <c r="AK51" s="188"/>
    </row>
    <row r="52" spans="1:37" ht="15" thickBot="1" x14ac:dyDescent="0.35">
      <c r="A52" s="379"/>
      <c r="B52" s="218"/>
      <c r="C52" s="218"/>
      <c r="D52" s="218"/>
      <c r="E52" s="218"/>
      <c r="F52" s="218"/>
      <c r="G52" s="218"/>
      <c r="H52" s="218"/>
      <c r="I52" s="218"/>
      <c r="J52" s="218"/>
      <c r="K52" s="218"/>
      <c r="L52" s="218"/>
      <c r="M52" s="218"/>
      <c r="N52" s="218"/>
      <c r="O52" s="218"/>
      <c r="P52" s="218"/>
      <c r="Q52" s="218"/>
      <c r="R52" s="218"/>
      <c r="S52" s="218"/>
      <c r="T52" s="218"/>
      <c r="U52" s="218"/>
      <c r="V52" s="218"/>
      <c r="W52" s="218"/>
      <c r="X52" s="218" t="s">
        <v>3</v>
      </c>
      <c r="AG52" s="188"/>
      <c r="AH52" s="188"/>
      <c r="AI52" s="188"/>
      <c r="AJ52" s="188"/>
      <c r="AK52" s="188"/>
    </row>
    <row r="53" spans="1:37" x14ac:dyDescent="0.3">
      <c r="A53" s="392" t="str">
        <f>'Resource impact template'!A31</f>
        <v>Medication costs</v>
      </c>
      <c r="B53" s="423"/>
      <c r="C53" s="423"/>
      <c r="D53" s="423"/>
      <c r="E53" s="423"/>
      <c r="F53" s="423"/>
      <c r="G53" s="423"/>
      <c r="H53" s="423"/>
      <c r="I53" s="423"/>
      <c r="J53" s="423"/>
      <c r="K53" s="423"/>
      <c r="L53" s="424"/>
      <c r="M53" s="218"/>
      <c r="N53" s="486"/>
      <c r="O53" s="423"/>
      <c r="P53" s="423"/>
      <c r="Q53" s="423"/>
      <c r="R53" s="423"/>
      <c r="S53" s="423"/>
      <c r="T53" s="423"/>
      <c r="U53" s="423"/>
      <c r="V53" s="423"/>
      <c r="W53" s="424"/>
      <c r="X53" s="218" t="s">
        <v>3</v>
      </c>
      <c r="AG53" s="188"/>
      <c r="AH53" s="188"/>
      <c r="AI53" s="188"/>
      <c r="AJ53" s="188"/>
      <c r="AK53" s="188"/>
    </row>
    <row r="54" spans="1:37" x14ac:dyDescent="0.3">
      <c r="A54" s="354" t="str">
        <f>'Resource impact template'!A32</f>
        <v>People using standard of care</v>
      </c>
      <c r="B54" s="355">
        <f>'Resource impact template'!B32</f>
        <v>0</v>
      </c>
      <c r="C54" s="418">
        <f t="shared" ref="C54:L54" si="48">C27</f>
        <v>0</v>
      </c>
      <c r="D54" s="418">
        <f t="shared" si="48"/>
        <v>0</v>
      </c>
      <c r="E54" s="418">
        <f t="shared" si="48"/>
        <v>0</v>
      </c>
      <c r="F54" s="418">
        <f t="shared" si="48"/>
        <v>0</v>
      </c>
      <c r="G54" s="419">
        <f t="shared" si="48"/>
        <v>0</v>
      </c>
      <c r="H54" s="420">
        <f t="shared" si="48"/>
        <v>0</v>
      </c>
      <c r="I54" s="418">
        <f t="shared" si="48"/>
        <v>0</v>
      </c>
      <c r="J54" s="418">
        <f t="shared" si="48"/>
        <v>0</v>
      </c>
      <c r="K54" s="418">
        <f t="shared" si="48"/>
        <v>0</v>
      </c>
      <c r="L54" s="421">
        <f t="shared" si="48"/>
        <v>0</v>
      </c>
      <c r="M54" s="218"/>
      <c r="N54" s="420">
        <f>H54-C54</f>
        <v>0</v>
      </c>
      <c r="O54" s="418">
        <f>I54-D54</f>
        <v>0</v>
      </c>
      <c r="P54" s="418">
        <f>J54-E54</f>
        <v>0</v>
      </c>
      <c r="Q54" s="418">
        <f>K54-F54</f>
        <v>0</v>
      </c>
      <c r="R54" s="419">
        <f>L54-G54</f>
        <v>0</v>
      </c>
      <c r="S54" s="484">
        <f>N54*$B54/1000</f>
        <v>0</v>
      </c>
      <c r="T54" s="355">
        <f t="shared" ref="T54:T59" si="49">O54*$B54/1000</f>
        <v>0</v>
      </c>
      <c r="U54" s="355">
        <f t="shared" ref="U54:U59" si="50">P54*$B54/1000</f>
        <v>0</v>
      </c>
      <c r="V54" s="355">
        <f t="shared" ref="V54:V55" si="51">Q54*$B54/1000</f>
        <v>0</v>
      </c>
      <c r="W54" s="485">
        <f t="shared" ref="W54:W59" si="52">R54*$B54/1000</f>
        <v>0</v>
      </c>
      <c r="X54" s="218" t="s">
        <v>3</v>
      </c>
      <c r="AG54" s="188"/>
      <c r="AH54" s="188"/>
      <c r="AI54" s="188"/>
      <c r="AJ54" s="188"/>
      <c r="AK54" s="188"/>
    </row>
    <row r="55" spans="1:37" x14ac:dyDescent="0.3">
      <c r="A55" s="354" t="str">
        <f>'Resource impact template'!A33</f>
        <v xml:space="preserve">People using Personal KinetiGraph (PKG) </v>
      </c>
      <c r="B55" s="355">
        <f>'Resource impact template'!B33</f>
        <v>0</v>
      </c>
      <c r="C55" s="418">
        <f t="shared" ref="C55:L55" si="53">C28</f>
        <v>0</v>
      </c>
      <c r="D55" s="418">
        <f t="shared" si="53"/>
        <v>0</v>
      </c>
      <c r="E55" s="418">
        <f t="shared" si="53"/>
        <v>0</v>
      </c>
      <c r="F55" s="418">
        <f t="shared" si="53"/>
        <v>0</v>
      </c>
      <c r="G55" s="419">
        <f t="shared" si="53"/>
        <v>0</v>
      </c>
      <c r="H55" s="420">
        <f t="shared" si="53"/>
        <v>0</v>
      </c>
      <c r="I55" s="418">
        <f t="shared" si="53"/>
        <v>0</v>
      </c>
      <c r="J55" s="418">
        <f t="shared" si="53"/>
        <v>0</v>
      </c>
      <c r="K55" s="418">
        <f t="shared" si="53"/>
        <v>0</v>
      </c>
      <c r="L55" s="421">
        <f t="shared" si="53"/>
        <v>0</v>
      </c>
      <c r="M55" s="218"/>
      <c r="N55" s="222">
        <f t="shared" ref="N55:N59" si="54">H55-C55</f>
        <v>0</v>
      </c>
      <c r="O55" s="194">
        <f t="shared" ref="O55:O59" si="55">I55-D55</f>
        <v>0</v>
      </c>
      <c r="P55" s="194">
        <f t="shared" ref="P55:P59" si="56">J55-E55</f>
        <v>0</v>
      </c>
      <c r="Q55" s="194">
        <f t="shared" ref="Q55:Q59" si="57">K55-F55</f>
        <v>0</v>
      </c>
      <c r="R55" s="220">
        <f t="shared" ref="R55:R59" si="58">L55-G55</f>
        <v>0</v>
      </c>
      <c r="S55" s="223">
        <f t="shared" ref="S55:S59" si="59">N55*$B55/1000</f>
        <v>0</v>
      </c>
      <c r="T55" s="195">
        <f t="shared" si="49"/>
        <v>0</v>
      </c>
      <c r="U55" s="195">
        <f t="shared" si="50"/>
        <v>0</v>
      </c>
      <c r="V55" s="195">
        <f t="shared" si="51"/>
        <v>0</v>
      </c>
      <c r="W55" s="196">
        <f t="shared" si="52"/>
        <v>0</v>
      </c>
      <c r="X55" s="218" t="s">
        <v>3</v>
      </c>
      <c r="AG55" s="188"/>
      <c r="AH55" s="188"/>
      <c r="AI55" s="188"/>
      <c r="AJ55" s="188"/>
      <c r="AK55" s="188"/>
    </row>
    <row r="56" spans="1:37" x14ac:dyDescent="0.3">
      <c r="A56" s="354" t="str">
        <f>'Resource impact template'!A34</f>
        <v xml:space="preserve">People using Kinesia 360 </v>
      </c>
      <c r="B56" s="355">
        <f>'Resource impact template'!B34</f>
        <v>0</v>
      </c>
      <c r="C56" s="418">
        <f t="shared" ref="C56:L56" si="60">C29</f>
        <v>0</v>
      </c>
      <c r="D56" s="418">
        <f t="shared" si="60"/>
        <v>0</v>
      </c>
      <c r="E56" s="418">
        <f t="shared" si="60"/>
        <v>0</v>
      </c>
      <c r="F56" s="418">
        <f t="shared" si="60"/>
        <v>0</v>
      </c>
      <c r="G56" s="419">
        <f t="shared" si="60"/>
        <v>0</v>
      </c>
      <c r="H56" s="420">
        <f t="shared" si="60"/>
        <v>0</v>
      </c>
      <c r="I56" s="418">
        <f t="shared" si="60"/>
        <v>0</v>
      </c>
      <c r="J56" s="418">
        <f t="shared" si="60"/>
        <v>0</v>
      </c>
      <c r="K56" s="418">
        <f t="shared" si="60"/>
        <v>0</v>
      </c>
      <c r="L56" s="421">
        <f t="shared" si="60"/>
        <v>0</v>
      </c>
      <c r="M56" s="218"/>
      <c r="N56" s="222">
        <f t="shared" si="54"/>
        <v>0</v>
      </c>
      <c r="O56" s="194">
        <f t="shared" si="55"/>
        <v>0</v>
      </c>
      <c r="P56" s="194">
        <f t="shared" si="56"/>
        <v>0</v>
      </c>
      <c r="Q56" s="194">
        <f t="shared" si="57"/>
        <v>0</v>
      </c>
      <c r="R56" s="220">
        <f t="shared" si="58"/>
        <v>0</v>
      </c>
      <c r="S56" s="223">
        <f t="shared" si="59"/>
        <v>0</v>
      </c>
      <c r="T56" s="195">
        <f t="shared" si="49"/>
        <v>0</v>
      </c>
      <c r="U56" s="195">
        <f t="shared" si="50"/>
        <v>0</v>
      </c>
      <c r="V56" s="195">
        <f>Q56*$B56/1000</f>
        <v>0</v>
      </c>
      <c r="W56" s="196">
        <f t="shared" si="52"/>
        <v>0</v>
      </c>
      <c r="X56" s="218" t="s">
        <v>3</v>
      </c>
      <c r="AG56" s="188"/>
      <c r="AH56" s="188"/>
      <c r="AI56" s="188"/>
      <c r="AJ56" s="188"/>
      <c r="AK56" s="188"/>
    </row>
    <row r="57" spans="1:37" x14ac:dyDescent="0.3">
      <c r="A57" s="354" t="str">
        <f>'Resource impact template'!A35</f>
        <v xml:space="preserve">People using Kinesia U </v>
      </c>
      <c r="B57" s="355">
        <f>'Resource impact template'!B35</f>
        <v>0</v>
      </c>
      <c r="C57" s="418">
        <f t="shared" ref="C57:L57" si="61">C30</f>
        <v>0</v>
      </c>
      <c r="D57" s="418">
        <f t="shared" si="61"/>
        <v>0</v>
      </c>
      <c r="E57" s="418">
        <f t="shared" si="61"/>
        <v>0</v>
      </c>
      <c r="F57" s="418">
        <f t="shared" si="61"/>
        <v>0</v>
      </c>
      <c r="G57" s="419">
        <f t="shared" si="61"/>
        <v>0</v>
      </c>
      <c r="H57" s="420">
        <f t="shared" si="61"/>
        <v>0</v>
      </c>
      <c r="I57" s="418">
        <f t="shared" si="61"/>
        <v>0</v>
      </c>
      <c r="J57" s="418">
        <f t="shared" si="61"/>
        <v>0</v>
      </c>
      <c r="K57" s="418">
        <f t="shared" si="61"/>
        <v>0</v>
      </c>
      <c r="L57" s="421">
        <f t="shared" si="61"/>
        <v>0</v>
      </c>
      <c r="M57" s="218"/>
      <c r="N57" s="222">
        <f t="shared" si="54"/>
        <v>0</v>
      </c>
      <c r="O57" s="194">
        <f t="shared" si="55"/>
        <v>0</v>
      </c>
      <c r="P57" s="194">
        <f t="shared" si="56"/>
        <v>0</v>
      </c>
      <c r="Q57" s="194">
        <f t="shared" si="57"/>
        <v>0</v>
      </c>
      <c r="R57" s="220">
        <f t="shared" si="58"/>
        <v>0</v>
      </c>
      <c r="S57" s="223">
        <f t="shared" si="59"/>
        <v>0</v>
      </c>
      <c r="T57" s="195">
        <f t="shared" si="49"/>
        <v>0</v>
      </c>
      <c r="U57" s="195">
        <f t="shared" si="50"/>
        <v>0</v>
      </c>
      <c r="V57" s="195">
        <f t="shared" ref="V57:V59" si="62">Q57*$B57/1000</f>
        <v>0</v>
      </c>
      <c r="W57" s="196">
        <f t="shared" si="52"/>
        <v>0</v>
      </c>
      <c r="X57" s="218" t="s">
        <v>3</v>
      </c>
      <c r="AG57" s="188"/>
      <c r="AH57" s="188"/>
      <c r="AI57" s="188"/>
      <c r="AJ57" s="188"/>
      <c r="AK57" s="188"/>
    </row>
    <row r="58" spans="1:37" x14ac:dyDescent="0.3">
      <c r="A58" s="354" t="str">
        <f>'Resource impact template'!A36</f>
        <v>People using PDMonitor</v>
      </c>
      <c r="B58" s="355">
        <f>'Resource impact template'!B36</f>
        <v>0</v>
      </c>
      <c r="C58" s="418">
        <f t="shared" ref="C58:L58" si="63">C31</f>
        <v>0</v>
      </c>
      <c r="D58" s="418">
        <f t="shared" si="63"/>
        <v>0</v>
      </c>
      <c r="E58" s="418">
        <f t="shared" si="63"/>
        <v>0</v>
      </c>
      <c r="F58" s="418">
        <f t="shared" si="63"/>
        <v>0</v>
      </c>
      <c r="G58" s="419">
        <f t="shared" si="63"/>
        <v>0</v>
      </c>
      <c r="H58" s="420">
        <f t="shared" si="63"/>
        <v>0</v>
      </c>
      <c r="I58" s="418">
        <f t="shared" si="63"/>
        <v>0</v>
      </c>
      <c r="J58" s="418">
        <f t="shared" si="63"/>
        <v>0</v>
      </c>
      <c r="K58" s="418">
        <f t="shared" si="63"/>
        <v>0</v>
      </c>
      <c r="L58" s="421">
        <f t="shared" si="63"/>
        <v>0</v>
      </c>
      <c r="M58" s="218"/>
      <c r="N58" s="222">
        <f t="shared" si="54"/>
        <v>0</v>
      </c>
      <c r="O58" s="194">
        <f t="shared" si="55"/>
        <v>0</v>
      </c>
      <c r="P58" s="194">
        <f t="shared" si="56"/>
        <v>0</v>
      </c>
      <c r="Q58" s="194">
        <f t="shared" si="57"/>
        <v>0</v>
      </c>
      <c r="R58" s="220">
        <f t="shared" si="58"/>
        <v>0</v>
      </c>
      <c r="S58" s="223">
        <f t="shared" si="59"/>
        <v>0</v>
      </c>
      <c r="T58" s="195">
        <f t="shared" si="49"/>
        <v>0</v>
      </c>
      <c r="U58" s="195">
        <f t="shared" si="50"/>
        <v>0</v>
      </c>
      <c r="V58" s="195">
        <f t="shared" si="62"/>
        <v>0</v>
      </c>
      <c r="W58" s="196">
        <f t="shared" si="52"/>
        <v>0</v>
      </c>
      <c r="X58" s="218" t="s">
        <v>3</v>
      </c>
      <c r="AG58" s="188"/>
      <c r="AH58" s="188"/>
      <c r="AI58" s="188"/>
      <c r="AJ58" s="188"/>
      <c r="AK58" s="188"/>
    </row>
    <row r="59" spans="1:37" x14ac:dyDescent="0.3">
      <c r="A59" s="354" t="str">
        <f>'Resource impact template'!A37</f>
        <v>Total change in medication costs</v>
      </c>
      <c r="B59" s="355">
        <f>'Resource impact template'!B37</f>
        <v>0</v>
      </c>
      <c r="C59" s="418">
        <f t="shared" ref="C59:L59" si="64">C32</f>
        <v>0</v>
      </c>
      <c r="D59" s="418">
        <f t="shared" si="64"/>
        <v>0</v>
      </c>
      <c r="E59" s="418">
        <f t="shared" si="64"/>
        <v>0</v>
      </c>
      <c r="F59" s="418">
        <f t="shared" si="64"/>
        <v>0</v>
      </c>
      <c r="G59" s="419">
        <f t="shared" si="64"/>
        <v>0</v>
      </c>
      <c r="H59" s="420">
        <f t="shared" si="64"/>
        <v>0</v>
      </c>
      <c r="I59" s="418">
        <f t="shared" si="64"/>
        <v>0</v>
      </c>
      <c r="J59" s="418">
        <f t="shared" si="64"/>
        <v>0</v>
      </c>
      <c r="K59" s="418">
        <f t="shared" si="64"/>
        <v>0</v>
      </c>
      <c r="L59" s="421">
        <f t="shared" si="64"/>
        <v>0</v>
      </c>
      <c r="M59" s="218"/>
      <c r="N59" s="222">
        <f t="shared" si="54"/>
        <v>0</v>
      </c>
      <c r="O59" s="194">
        <f t="shared" si="55"/>
        <v>0</v>
      </c>
      <c r="P59" s="194">
        <f t="shared" si="56"/>
        <v>0</v>
      </c>
      <c r="Q59" s="194">
        <f t="shared" si="57"/>
        <v>0</v>
      </c>
      <c r="R59" s="220">
        <f t="shared" si="58"/>
        <v>0</v>
      </c>
      <c r="S59" s="223">
        <f t="shared" si="59"/>
        <v>0</v>
      </c>
      <c r="T59" s="195">
        <f t="shared" si="49"/>
        <v>0</v>
      </c>
      <c r="U59" s="195">
        <f t="shared" si="50"/>
        <v>0</v>
      </c>
      <c r="V59" s="195">
        <f t="shared" si="62"/>
        <v>0</v>
      </c>
      <c r="W59" s="196">
        <f t="shared" si="52"/>
        <v>0</v>
      </c>
      <c r="X59" s="218" t="s">
        <v>3</v>
      </c>
      <c r="AG59" s="188"/>
      <c r="AH59" s="188"/>
      <c r="AI59" s="188"/>
      <c r="AJ59" s="188"/>
      <c r="AK59" s="188"/>
    </row>
    <row r="60" spans="1:37" ht="15" thickBot="1" x14ac:dyDescent="0.35">
      <c r="A60" s="444" t="s">
        <v>678</v>
      </c>
      <c r="B60" s="390"/>
      <c r="C60" s="197">
        <f t="shared" ref="C60:L60" si="65">SUM(C54:C59)</f>
        <v>0</v>
      </c>
      <c r="D60" s="197">
        <f t="shared" si="65"/>
        <v>0</v>
      </c>
      <c r="E60" s="197">
        <f t="shared" si="65"/>
        <v>0</v>
      </c>
      <c r="F60" s="197">
        <f t="shared" si="65"/>
        <v>0</v>
      </c>
      <c r="G60" s="221">
        <f t="shared" si="65"/>
        <v>0</v>
      </c>
      <c r="H60" s="280">
        <f t="shared" si="65"/>
        <v>0</v>
      </c>
      <c r="I60" s="283">
        <f t="shared" si="65"/>
        <v>0</v>
      </c>
      <c r="J60" s="283">
        <f t="shared" si="65"/>
        <v>0</v>
      </c>
      <c r="K60" s="283">
        <f t="shared" si="65"/>
        <v>0</v>
      </c>
      <c r="L60" s="282">
        <f t="shared" si="65"/>
        <v>0</v>
      </c>
      <c r="M60" s="218"/>
      <c r="N60" s="280">
        <f t="shared" ref="N60:W60" si="66">SUM(N54:N59)</f>
        <v>0</v>
      </c>
      <c r="O60" s="283">
        <f t="shared" si="66"/>
        <v>0</v>
      </c>
      <c r="P60" s="283">
        <f t="shared" si="66"/>
        <v>0</v>
      </c>
      <c r="Q60" s="283">
        <f t="shared" si="66"/>
        <v>0</v>
      </c>
      <c r="R60" s="487">
        <f t="shared" si="66"/>
        <v>0</v>
      </c>
      <c r="S60" s="488">
        <f t="shared" si="66"/>
        <v>0</v>
      </c>
      <c r="T60" s="489">
        <f t="shared" si="66"/>
        <v>0</v>
      </c>
      <c r="U60" s="489">
        <f t="shared" si="66"/>
        <v>0</v>
      </c>
      <c r="V60" s="489">
        <f t="shared" si="66"/>
        <v>0</v>
      </c>
      <c r="W60" s="490">
        <f t="shared" si="66"/>
        <v>0</v>
      </c>
      <c r="X60" s="468" t="s">
        <v>3</v>
      </c>
      <c r="AG60" s="188"/>
      <c r="AH60" s="188"/>
      <c r="AI60" s="188"/>
      <c r="AJ60" s="188"/>
      <c r="AK60" s="188"/>
    </row>
    <row r="61" spans="1:37" ht="15" thickBot="1" x14ac:dyDescent="0.35">
      <c r="A61" s="379"/>
      <c r="B61" s="218"/>
      <c r="C61" s="218"/>
      <c r="D61" s="218"/>
      <c r="E61" s="218"/>
      <c r="F61" s="218"/>
      <c r="G61" s="218"/>
      <c r="H61" s="218"/>
      <c r="I61" s="218"/>
      <c r="J61" s="218"/>
      <c r="K61" s="218"/>
      <c r="L61" s="218"/>
      <c r="M61" s="218"/>
      <c r="N61" s="218"/>
      <c r="O61" s="218"/>
      <c r="P61" s="218"/>
      <c r="Q61" s="218"/>
      <c r="R61" s="218"/>
      <c r="S61" s="218"/>
      <c r="T61" s="218"/>
      <c r="U61" s="218"/>
      <c r="V61" s="218"/>
      <c r="W61" s="218"/>
      <c r="AG61" s="188"/>
      <c r="AH61" s="188"/>
      <c r="AI61" s="188"/>
      <c r="AJ61" s="188"/>
      <c r="AK61" s="188"/>
    </row>
    <row r="62" spans="1:37" ht="30" customHeight="1" thickBot="1" x14ac:dyDescent="0.35">
      <c r="A62" s="309" t="s">
        <v>654</v>
      </c>
      <c r="B62" s="202"/>
      <c r="C62" s="202"/>
      <c r="D62" s="202"/>
      <c r="E62" s="202"/>
      <c r="F62" s="202"/>
      <c r="G62" s="202"/>
      <c r="H62" s="202"/>
      <c r="I62" s="202"/>
      <c r="J62" s="202"/>
      <c r="K62" s="202"/>
      <c r="L62" s="202"/>
      <c r="M62" s="202"/>
      <c r="N62" s="202"/>
      <c r="O62" s="202"/>
      <c r="P62" s="202"/>
      <c r="Q62" s="202"/>
      <c r="R62" s="203"/>
      <c r="S62" s="200">
        <f>S33+S42+S51+S60</f>
        <v>0</v>
      </c>
      <c r="T62" s="200">
        <f t="shared" ref="T62:W62" si="67">T33+T42+T51+T60</f>
        <v>0</v>
      </c>
      <c r="U62" s="200">
        <f t="shared" si="67"/>
        <v>0</v>
      </c>
      <c r="V62" s="200">
        <f t="shared" si="67"/>
        <v>0</v>
      </c>
      <c r="W62" s="308">
        <f t="shared" si="67"/>
        <v>0</v>
      </c>
    </row>
    <row r="63" spans="1:37" ht="15" x14ac:dyDescent="0.3">
      <c r="A63" s="310" t="s">
        <v>3</v>
      </c>
    </row>
    <row r="64" spans="1:37" x14ac:dyDescent="0.3">
      <c r="W64" s="350"/>
    </row>
    <row r="65" spans="23:23" x14ac:dyDescent="0.3">
      <c r="W65" s="350"/>
    </row>
    <row r="66" spans="23:23" x14ac:dyDescent="0.3">
      <c r="W66" s="391"/>
    </row>
  </sheetData>
  <sheetProtection algorithmName="SHA-512" hashValue="W1ObDFzX3OKzaMcx3cptLyf2UDpeO5ixAVsi1RQDRYwdP6LUS5ao6Y2qNkhvvvouJqua8og5aXC51Z8Nnt9aIg==" saltValue="6/LmUrM+OI0CGfdrgMtokA==" spinCount="100000" sheet="1" objects="1" scenarios="1"/>
  <phoneticPr fontId="54" type="noConversion"/>
  <conditionalFormatting sqref="C10:L11">
    <cfRule type="cellIs" dxfId="3" priority="8" operator="equal">
      <formula>0</formula>
    </cfRule>
    <cfRule type="cellIs" dxfId="2" priority="12" operator="equal">
      <formula>0</formula>
    </cfRule>
  </conditionalFormatting>
  <conditionalFormatting sqref="C12:L12">
    <cfRule type="cellIs" dxfId="1" priority="25" operator="equal">
      <formula>0</formula>
    </cfRule>
  </conditionalFormatting>
  <conditionalFormatting sqref="D11:L11">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37" orientation="landscape" horizontalDpi="4294967293" r:id="rId1"/>
  <ignoredErrors>
    <ignoredError sqref="C10:L10"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HTG657 Devices for remote monitoring of Parkinson's disease: Resource impact template</dc:title>
  <dc:creator/>
  <cp:lastModifiedBy/>
  <dcterms:created xsi:type="dcterms:W3CDTF">2022-07-27T12:38:28Z</dcterms:created>
  <dcterms:modified xsi:type="dcterms:W3CDTF">2025-11-28T10:07:49Z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2025-11-28T10:07:49Z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62ba199f-e2e7-410b-9af3-4e78537c4c5d</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